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25BEA58-A877-46AD-BF4C-8CC59A6D1C96}"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Posting!$A$1:$P$19961</definedName>
    <definedName name="_xlnm._FilterDatabase" localSheetId="5" hidden="1">Supplier!$A$1:$XFC$3779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1" r:id="rId29"/>
    <pivotCache cacheId="9" r:id="rId30"/>
  </pivotCaches>
</workbook>
</file>

<file path=xl/calcChain.xml><?xml version="1.0" encoding="utf-8"?>
<calcChain xmlns="http://schemas.openxmlformats.org/spreadsheetml/2006/main">
  <c r="G3799" i="2" l="1"/>
  <c r="G3810" i="2"/>
  <c r="G3809" i="2"/>
  <c r="G3808" i="2"/>
  <c r="G3798" i="2"/>
  <c r="G19932" i="1"/>
  <c r="G19627" i="1" l="1"/>
  <c r="G19921" i="1"/>
  <c r="G19917" i="1"/>
  <c r="G19959" i="1"/>
  <c r="G19960" i="1"/>
  <c r="G19940" i="1" l="1"/>
  <c r="G19931" i="1"/>
  <c r="G19930" i="1"/>
  <c r="G19933" i="1"/>
  <c r="G19934" i="1"/>
  <c r="G19962" i="1"/>
  <c r="G19963" i="1"/>
  <c r="G19964" i="1"/>
  <c r="G19958" i="1"/>
  <c r="G19961" i="1"/>
  <c r="G19956" i="1"/>
  <c r="G19957" i="1"/>
  <c r="G19929" i="1"/>
  <c r="G19944" i="1"/>
  <c r="G19928" i="1"/>
  <c r="G19945" i="1"/>
  <c r="G19946" i="1"/>
  <c r="G19947" i="1"/>
  <c r="G19948" i="1"/>
  <c r="G19949" i="1"/>
  <c r="G19950" i="1"/>
  <c r="G19951" i="1"/>
  <c r="G19952" i="1"/>
  <c r="G19953" i="1"/>
  <c r="G19954" i="1"/>
  <c r="G19955" i="1"/>
  <c r="G19925" i="1"/>
  <c r="G19942" i="1"/>
  <c r="G19943" i="1"/>
  <c r="G19926" i="1"/>
  <c r="G19927" i="1"/>
  <c r="G19883" i="1"/>
  <c r="G19882" i="1"/>
  <c r="B7" i="3"/>
  <c r="B19" i="3" s="1"/>
  <c r="B28" i="3" s="1"/>
  <c r="C7" i="3"/>
  <c r="C26" i="3"/>
  <c r="B26" i="3"/>
  <c r="C25" i="3"/>
  <c r="B25" i="3"/>
  <c r="C18" i="3"/>
  <c r="C17" i="3"/>
  <c r="C16" i="3"/>
  <c r="C15" i="3"/>
  <c r="C14" i="3"/>
  <c r="C13" i="3"/>
  <c r="C12" i="3"/>
  <c r="C11" i="3"/>
  <c r="C10" i="3"/>
  <c r="C9" i="3"/>
  <c r="C8" i="3"/>
  <c r="G19941" i="1"/>
  <c r="C19" i="3" l="1"/>
  <c r="C21" i="3" s="1"/>
  <c r="G3748" i="2"/>
  <c r="G19938" i="1"/>
  <c r="G19939" i="1"/>
  <c r="G19924" i="1"/>
  <c r="G19935" i="1"/>
  <c r="G19936" i="1"/>
  <c r="G19937" i="1"/>
  <c r="G18" i="3"/>
  <c r="G19884" i="1"/>
  <c r="G19885" i="1"/>
  <c r="G19886" i="1"/>
  <c r="G19881" i="1"/>
  <c r="G19862" i="1"/>
  <c r="G19843" i="1"/>
  <c r="G3807" i="2"/>
  <c r="G3806" i="2"/>
  <c r="G19880" i="1"/>
  <c r="G19879" i="1"/>
  <c r="G19850" i="1"/>
  <c r="G19866" i="1"/>
  <c r="G19867" i="1"/>
  <c r="G19878" i="1"/>
  <c r="G19872" i="1"/>
  <c r="G19873" i="1"/>
  <c r="G19874" i="1"/>
  <c r="G19875" i="1"/>
  <c r="G19876" i="1"/>
  <c r="G19877" i="1"/>
  <c r="G19868" i="1"/>
  <c r="G19869" i="1"/>
  <c r="G19870" i="1"/>
  <c r="G19871" i="1"/>
  <c r="G19900" i="1"/>
  <c r="G19899" i="1"/>
  <c r="E19816" i="1"/>
  <c r="G19816" i="1" s="1"/>
  <c r="E19815" i="1"/>
  <c r="G19815" i="1" s="1"/>
  <c r="G19861" i="1"/>
  <c r="G19863" i="1"/>
  <c r="G19864" i="1"/>
  <c r="G19865" i="1"/>
  <c r="G19860" i="1"/>
  <c r="G19859" i="1"/>
  <c r="G19856" i="1"/>
  <c r="G19857" i="1"/>
  <c r="G19858" i="1"/>
  <c r="G19853" i="1"/>
  <c r="G19854" i="1"/>
  <c r="G19855" i="1"/>
  <c r="G19851" i="1"/>
  <c r="G19852" i="1"/>
  <c r="G19849" i="1"/>
  <c r="G3803" i="2"/>
  <c r="G3804" i="2"/>
  <c r="G3805" i="2"/>
  <c r="G19848" i="1"/>
  <c r="G19847" i="1"/>
  <c r="G19846" i="1"/>
  <c r="G19845" i="1"/>
  <c r="G19844" i="1"/>
  <c r="G19838" i="1"/>
  <c r="G19839" i="1"/>
  <c r="G19840" i="1"/>
  <c r="G19841" i="1"/>
  <c r="G19842" i="1"/>
  <c r="G3802" i="2"/>
  <c r="G3801" i="2"/>
  <c r="G3800" i="2"/>
  <c r="C28" i="3" l="1"/>
  <c r="C30" i="3" s="1"/>
  <c r="F18" i="3"/>
  <c r="G19923" i="1"/>
  <c r="G3797" i="2"/>
  <c r="G19837" i="1"/>
  <c r="G19835" i="1"/>
  <c r="G19836" i="1"/>
  <c r="G19922" i="1" l="1"/>
  <c r="G19920" i="1"/>
  <c r="G19919" i="1"/>
  <c r="G19918" i="1" l="1"/>
  <c r="G19916" i="1"/>
  <c r="G19827" i="1" l="1"/>
  <c r="G19833" i="1"/>
  <c r="G19832" i="1"/>
  <c r="G19834" i="1"/>
  <c r="G19828" i="1"/>
  <c r="G19829" i="1"/>
  <c r="G19830" i="1"/>
  <c r="G19831" i="1"/>
  <c r="G19825" i="1"/>
  <c r="G19826" i="1"/>
  <c r="G19817" i="1"/>
  <c r="G19818" i="1"/>
  <c r="G19819" i="1"/>
  <c r="G19820" i="1"/>
  <c r="G19821" i="1"/>
  <c r="G19822" i="1"/>
  <c r="G19823" i="1"/>
  <c r="G19824" i="1"/>
  <c r="G19913" i="1"/>
  <c r="G19912" i="1"/>
  <c r="G19915" i="1" l="1"/>
  <c r="H2" i="40"/>
  <c r="I2" i="40" s="1"/>
  <c r="J2" i="40" s="1"/>
  <c r="D2" i="40"/>
  <c r="E2" i="40" s="1"/>
  <c r="G19812" i="1"/>
  <c r="G19814" i="1"/>
  <c r="G19811" i="1"/>
  <c r="G19810" i="1"/>
  <c r="G19813" i="1"/>
  <c r="G19803" i="1"/>
  <c r="G19804" i="1"/>
  <c r="G19805" i="1"/>
  <c r="G19806" i="1"/>
  <c r="G19807" i="1"/>
  <c r="G19808" i="1"/>
  <c r="G19809" i="1"/>
  <c r="G19800" i="1"/>
  <c r="G19801" i="1"/>
  <c r="G19802" i="1"/>
  <c r="G19795" i="1"/>
  <c r="G19914" i="1" l="1"/>
  <c r="H3" i="40" l="1"/>
  <c r="I3" i="40" s="1"/>
  <c r="J3" i="40" s="1"/>
  <c r="D3" i="40"/>
  <c r="E3" i="40" s="1"/>
  <c r="G19786" i="1"/>
  <c r="G19902" i="1" l="1"/>
  <c r="G19903" i="1"/>
  <c r="G19904" i="1"/>
  <c r="G19905" i="1"/>
  <c r="G19906" i="1"/>
  <c r="G19907" i="1"/>
  <c r="G19908" i="1"/>
  <c r="G19909" i="1"/>
  <c r="G19910" i="1"/>
  <c r="G19911" i="1"/>
  <c r="G19888" i="1"/>
  <c r="G19889" i="1"/>
  <c r="G19890" i="1"/>
  <c r="G19891" i="1"/>
  <c r="G19892" i="1"/>
  <c r="G19893" i="1"/>
  <c r="G19894" i="1"/>
  <c r="G19895" i="1"/>
  <c r="G19896" i="1"/>
  <c r="G19897" i="1"/>
  <c r="G19898" i="1"/>
  <c r="G19793" i="1"/>
  <c r="G19794" i="1"/>
  <c r="G19796" i="1"/>
  <c r="G19797" i="1"/>
  <c r="G19798" i="1"/>
  <c r="G19799"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7" i="1"/>
  <c r="G19788" i="1"/>
  <c r="G19789" i="1"/>
  <c r="G19790" i="1"/>
  <c r="G19791" i="1"/>
  <c r="G3782" i="2" l="1"/>
  <c r="G19792"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1" i="1"/>
  <c r="G19887"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F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F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<sst xmlns="http://schemas.openxmlformats.org/spreadsheetml/2006/main" count="90064" uniqueCount="13437">
  <si>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</si>
  <si>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</si>
  <si>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</si>
  <si>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</si>
  <si>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</si>
  <si>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</si>
  <si>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</si>
  <si>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</si>
  <si>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</si>
  <si>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</si>
  <si>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</si>
  <si>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</si>
  <si>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</si>
  <si>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</si>
  <si>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</si>
  <si>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</si>
  <si>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</si>
  <si>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</si>
  <si>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</si>
  <si>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</si>
  <si>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</si>
  <si>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</si>
  <si>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</si>
  <si>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</si>
  <si>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</si>
  <si>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</si>
  <si>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</si>
  <si>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</si>
  <si>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</si>
  <si>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</si>
  <si>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</si>
  <si>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</si>
  <si>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</si>
  <si>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</si>
  <si>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</si>
  <si>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</si>
  <si>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</si>
  <si>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</si>
  <si>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</si>
  <si>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</si>
  <si>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</si>
  <si>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</si>
  <si>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</si>
  <si>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</si>
  <si>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</si>
  <si>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</si>
  <si>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</si>
  <si>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</si>
  <si>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</si>
  <si>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</si>
  <si>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</si>
  <si>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</si>
  <si>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</si>
  <si>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</si>
  <si>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</si>
  <si>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</si>
  <si>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</si>
  <si>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</si>
  <si>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</si>
  <si>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</si>
  <si>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</si>
  <si>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</si>
  <si>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</si>
  <si>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</si>
  <si>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</si>
  <si>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</si>
  <si>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</si>
  <si>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</si>
  <si>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</si>
  <si>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</si>
  <si>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</si>
  <si>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</si>
  <si>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</si>
  <si>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</si>
  <si>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</si>
  <si>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</si>
  <si>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</si>
  <si>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</si>
  <si>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</si>
  <si>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</si>
  <si>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</si>
  <si>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</si>
  <si>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</si>
  <si>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</si>
  <si>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</si>
  <si>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</si>
  <si>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</si>
  <si>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</si>
  <si>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</si>
  <si>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</si>
  <si>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</si>
  <si>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</si>
  <si>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</si>
  <si>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</si>
  <si>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</si>
  <si>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</si>
  <si>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</si>
  <si>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</si>
  <si>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</si>
  <si>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</si>
  <si>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</si>
  <si>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</si>
  <si>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</si>
  <si>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</si>
  <si>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</si>
  <si>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</si>
  <si>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</si>
  <si>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</si>
  <si>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</si>
  <si>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</si>
  <si>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</si>
  <si>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</si>
  <si>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</si>
  <si>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</si>
  <si>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</si>
  <si>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</si>
  <si>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</si>
  <si>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</si>
  <si>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</si>
  <si>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</si>
  <si>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</si>
  <si>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</si>
  <si>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</si>
  <si>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</si>
  <si>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</si>
  <si>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</si>
  <si>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</si>
  <si>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</si>
  <si>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</si>
  <si>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</si>
  <si>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</si>
  <si>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</si>
  <si>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</si>
  <si>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</si>
  <si>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</si>
  <si>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</si>
  <si>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</si>
  <si>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</si>
  <si>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</si>
  <si>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</si>
  <si>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</si>
  <si>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</si>
  <si>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</si>
  <si>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</si>
  <si>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</si>
  <si>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</si>
  <si>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</si>
  <si>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</si>
  <si>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</si>
  <si>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</si>
  <si>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</si>
  <si>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</si>
  <si>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</si>
  <si>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</si>
  <si>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</si>
  <si>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</si>
  <si>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</si>
  <si>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</si>
  <si>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</si>
  <si>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</si>
  <si>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</si>
  <si>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</si>
  <si>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</si>
  <si>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</si>
  <si>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</si>
  <si>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</si>
  <si>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</si>
  <si>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</si>
  <si>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</si>
  <si>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</si>
  <si>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</si>
  <si>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</si>
  <si>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</si>
  <si>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</si>
  <si>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</si>
  <si>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</si>
  <si>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</si>
  <si>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</si>
  <si>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</si>
  <si>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</si>
  <si>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</si>
  <si>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</si>
  <si>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</si>
  <si>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</si>
  <si>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</si>
  <si>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</si>
  <si>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</si>
  <si>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</si>
  <si>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</si>
  <si>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</si>
  <si>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</si>
  <si>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</si>
  <si>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</si>
  <si>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</si>
  <si>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</si>
  <si>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</si>
  <si>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</si>
  <si>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</si>
  <si>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</si>
  <si>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</si>
  <si>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</si>
  <si>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</si>
  <si>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</si>
  <si>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</si>
  <si>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</si>
  <si>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</si>
  <si>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</si>
  <si>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</si>
  <si>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</si>
  <si>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</si>
  <si>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</si>
  <si>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</si>
  <si>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</si>
  <si>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</si>
  <si>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</si>
  <si>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</si>
  <si>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</si>
  <si>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</si>
  <si>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</si>
  <si>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</si>
  <si>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</si>
  <si>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</si>
  <si>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</si>
  <si>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</si>
  <si>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</si>
  <si>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</si>
  <si>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</si>
  <si>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</si>
  <si>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</si>
  <si>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</si>
  <si>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</si>
  <si>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</si>
  <si>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</si>
  <si>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</si>
  <si>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</si>
  <si>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</si>
  <si>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</si>
  <si>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</si>
  <si>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</si>
  <si>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</si>
  <si>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</si>
  <si>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</si>
  <si>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</si>
  <si>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</si>
  <si>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</si>
  <si>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</si>
  <si>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</si>
  <si>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</si>
  <si>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</si>
  <si>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</si>
  <si>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</si>
  <si>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</si>
  <si>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</si>
  <si>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</si>
  <si>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</si>
  <si>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</si>
  <si>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</si>
  <si>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</si>
  <si>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</si>
  <si>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</si>
  <si>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</si>
  <si>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</si>
  <si>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</si>
  <si>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</si>
  <si>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</si>
  <si>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</si>
  <si>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</si>
  <si>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</si>
  <si>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</si>
  <si>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</si>
  <si>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</si>
  <si>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</si>
  <si>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</si>
  <si>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</si>
  <si>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</si>
  <si>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</si>
  <si>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</si>
  <si>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</si>
  <si>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</si>
  <si>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</si>
  <si>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</si>
  <si>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</si>
  <si>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</si>
  <si>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</si>
  <si>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</si>
  <si>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</si>
  <si>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</si>
  <si>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</si>
  <si>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</si>
  <si>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</si>
  <si>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</si>
  <si>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</si>
  <si>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</si>
  <si>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</si>
  <si>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</si>
  <si>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</si>
  <si>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</si>
  <si>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</si>
  <si>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</si>
  <si>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</si>
  <si>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</si>
  <si>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</si>
  <si>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</si>
  <si>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</si>
  <si>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</si>
  <si>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</si>
  <si>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</si>
  <si>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</si>
  <si>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</si>
  <si>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</si>
  <si>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</si>
  <si>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</si>
  <si>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</si>
  <si>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</si>
  <si>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</si>
  <si>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</si>
  <si>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</si>
  <si>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</si>
  <si>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</si>
  <si>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</si>
  <si>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</si>
  <si>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</si>
  <si>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</si>
  <si>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</si>
  <si>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</si>
  <si>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</si>
  <si>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</si>
  <si>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</si>
  <si>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</si>
  <si>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</si>
  <si>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</si>
  <si>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</si>
  <si>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</si>
  <si>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</si>
  <si>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</si>
  <si>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</si>
  <si>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</si>
  <si>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</si>
  <si>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</si>
  <si>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</si>
  <si>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</si>
  <si>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</si>
  <si>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</si>
  <si>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</si>
  <si>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</si>
  <si>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</si>
  <si>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</si>
  <si>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</si>
  <si>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</si>
  <si>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</si>
  <si>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</si>
  <si>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</si>
  <si>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</si>
  <si>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</si>
  <si>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</si>
  <si>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</si>
  <si>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</si>
  <si>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</si>
  <si>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</si>
  <si>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</si>
  <si>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</si>
  <si>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</si>
  <si>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</si>
  <si>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</si>
  <si>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</si>
  <si>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</si>
  <si>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</si>
  <si>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</si>
  <si>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</si>
  <si>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</si>
  <si>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</si>
  <si>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</si>
  <si>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</si>
  <si>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</si>
  <si>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</si>
  <si>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</si>
  <si>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</si>
  <si>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</si>
  <si>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</si>
  <si>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</si>
  <si>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</si>
  <si>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</si>
  <si>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</si>
  <si>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</si>
  <si>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</si>
  <si>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</si>
  <si>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</si>
  <si>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</si>
  <si>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</si>
  <si>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</si>
  <si>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</si>
  <si>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</si>
  <si>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</si>
  <si>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</si>
  <si>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</si>
  <si>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</si>
  <si>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</si>
  <si>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</si>
  <si>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</si>
  <si>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</si>
  <si>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</si>
  <si>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</si>
  <si>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</si>
  <si>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</si>
  <si>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</si>
  <si>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</si>
  <si>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</si>
  <si>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</si>
  <si>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</si>
  <si>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</si>
  <si>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</si>
  <si>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</si>
  <si>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</si>
  <si>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</si>
  <si>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</si>
  <si>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</si>
  <si>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</si>
  <si>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</si>
  <si>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</si>
  <si>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</si>
  <si>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</si>
  <si>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</si>
  <si>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</si>
  <si>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</si>
  <si>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</si>
  <si>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</si>
  <si>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</si>
  <si>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</si>
  <si>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</si>
  <si>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</si>
  <si>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</si>
  <si>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</si>
  <si>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</si>
  <si>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</si>
  <si>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</si>
  <si>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</si>
  <si>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</si>
  <si>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</si>
  <si>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</si>
  <si>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</si>
  <si>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</si>
  <si>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</si>
  <si>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</si>
  <si>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</si>
  <si>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</si>
  <si>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</si>
  <si>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</si>
  <si>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</si>
  <si>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</si>
  <si>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</si>
  <si>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</si>
  <si>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</si>
  <si>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</si>
  <si>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</si>
  <si>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</si>
  <si>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</si>
  <si>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</si>
  <si>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</si>
  <si>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</si>
  <si>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</si>
  <si>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</si>
  <si>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</si>
  <si>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</si>
  <si>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</si>
  <si>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</si>
  <si>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</si>
  <si>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</si>
  <si>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</si>
  <si>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</si>
  <si>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</si>
  <si>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</si>
  <si>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</si>
  <si>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</si>
  <si>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</si>
  <si>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</si>
  <si>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</si>
  <si>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</si>
  <si>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</si>
  <si>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</si>
  <si>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</si>
  <si>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</si>
  <si>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</si>
  <si>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</si>
  <si>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</si>
  <si>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</si>
  <si>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</si>
  <si>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</si>
  <si>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</si>
  <si>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</si>
  <si>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</si>
  <si>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</si>
  <si>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</si>
  <si>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</si>
  <si>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</si>
  <si>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</si>
  <si>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</si>
  <si>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</si>
  <si>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</si>
  <si>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</si>
  <si>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</si>
  <si>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</si>
  <si>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</si>
  <si>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</si>
  <si>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</si>
  <si>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</si>
  <si>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</si>
  <si>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</si>
  <si>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</si>
  <si>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</si>
  <si>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</si>
  <si>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</si>
  <si>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</si>
  <si>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</si>
  <si>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</si>
  <si>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</si>
  <si>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</si>
  <si>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</si>
  <si>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</si>
  <si>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</si>
  <si>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</si>
  <si>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</si>
  <si>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</si>
  <si>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</si>
  <si>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</si>
  <si>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</si>
  <si>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</si>
  <si>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</si>
  <si>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</si>
  <si>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</si>
  <si>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</si>
  <si>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</si>
  <si>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</si>
  <si>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</si>
  <si>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</si>
  <si>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</si>
  <si>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</si>
  <si>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</si>
  <si>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</si>
  <si>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</si>
  <si>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</si>
  <si>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</si>
  <si>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</si>
  <si>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</si>
  <si>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</si>
  <si>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</si>
  <si>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</si>
  <si>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</si>
  <si>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</si>
  <si>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</si>
  <si>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</si>
  <si>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</si>
  <si>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</si>
  <si>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</si>
  <si>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</si>
  <si>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</si>
  <si>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</si>
  <si>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</si>
  <si>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</si>
  <si>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</si>
  <si>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</si>
  <si>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</si>
  <si>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</si>
  <si>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</si>
  <si>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</si>
  <si>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</si>
  <si>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</si>
  <si>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</si>
  <si>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</si>
  <si>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</si>
  <si>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</si>
  <si>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</si>
  <si>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</si>
  <si>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</si>
  <si>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</si>
  <si>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</si>
  <si>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</si>
  <si>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</si>
  <si>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</si>
  <si>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</si>
  <si>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</si>
  <si>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</si>
  <si>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</si>
  <si>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</si>
  <si>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</si>
  <si>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</si>
  <si>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</si>
  <si>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</si>
  <si>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</si>
  <si>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</si>
  <si>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</si>
  <si>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</si>
  <si>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</si>
  <si>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</si>
  <si>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</si>
  <si>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</si>
  <si>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</si>
  <si>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</si>
  <si>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</si>
  <si>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</si>
  <si>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</si>
  <si>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</si>
  <si>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</si>
  <si>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</si>
  <si>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</si>
  <si>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</si>
  <si>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</si>
  <si>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</si>
  <si>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</si>
  <si>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</si>
  <si>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</si>
  <si>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</si>
  <si>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</si>
  <si>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</si>
  <si>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</si>
  <si>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</si>
  <si>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</si>
  <si>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</si>
  <si>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</si>
  <si>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</si>
  <si>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</si>
  <si>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</si>
  <si>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</si>
  <si>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</si>
  <si>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</si>
  <si>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</si>
  <si>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</si>
  <si>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</si>
  <si>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</si>
  <si>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</si>
  <si>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</si>
  <si>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</si>
  <si>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</si>
  <si>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</si>
  <si>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</si>
  <si>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</si>
  <si>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</si>
  <si>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</si>
  <si>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</si>
  <si>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</si>
  <si>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</si>
  <si>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</si>
  <si>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</si>
  <si>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</si>
  <si>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</si>
  <si>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</si>
  <si>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</si>
  <si>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</si>
  <si>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</si>
  <si>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</si>
  <si>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</si>
  <si>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</si>
  <si>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</si>
  <si>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</si>
  <si>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</si>
  <si>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</si>
  <si>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</si>
  <si>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</si>
  <si>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</si>
  <si>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</si>
  <si>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</si>
  <si>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</si>
  <si>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</si>
  <si>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</si>
  <si>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</si>
  <si>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</si>
  <si>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</si>
  <si>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</si>
  <si>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</si>
  <si>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</si>
  <si>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</si>
  <si>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</si>
  <si>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</si>
  <si>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</si>
  <si>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</si>
  <si>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</si>
  <si>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</si>
  <si>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</si>
  <si>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</si>
  <si>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</si>
  <si>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</si>
  <si>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</si>
  <si>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</si>
  <si>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</si>
  <si>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</si>
  <si>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</si>
  <si>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</si>
  <si>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</si>
  <si>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</si>
  <si>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</si>
  <si>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</si>
  <si>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</si>
  <si>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</si>
  <si>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</si>
  <si>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</si>
  <si>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</si>
  <si>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</si>
  <si>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</si>
  <si>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</si>
  <si>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</si>
  <si>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</si>
  <si>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</si>
  <si>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</si>
  <si>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</si>
  <si>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</si>
  <si>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</si>
  <si>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</si>
  <si>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</si>
  <si>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</si>
  <si>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</si>
  <si>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</si>
  <si>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</si>
  <si>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</si>
  <si>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</si>
  <si>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</si>
  <si>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</si>
  <si>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</si>
  <si>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</si>
  <si>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</si>
  <si>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</si>
  <si>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</si>
  <si>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</si>
  <si>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</si>
  <si>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</si>
  <si>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</si>
  <si>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</si>
  <si>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</si>
  <si>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</si>
  <si>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</si>
  <si>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</si>
  <si>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</si>
  <si>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</si>
  <si>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</si>
  <si>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</si>
  <si>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</si>
  <si>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</si>
  <si>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</si>
  <si>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</si>
  <si>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</si>
  <si>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</si>
  <si>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</si>
  <si>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</si>
  <si>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</si>
  <si>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</si>
  <si>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</si>
  <si>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</si>
  <si>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</si>
  <si>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</si>
  <si>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</si>
  <si>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</si>
  <si>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</si>
  <si>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</si>
  <si>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</si>
  <si>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</si>
  <si>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</si>
  <si>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</si>
  <si>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</si>
  <si>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</si>
  <si>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</si>
  <si>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</si>
  <si>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</si>
  <si>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</si>
  <si>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</si>
  <si>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</si>
  <si>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</si>
  <si>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</si>
  <si>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</si>
  <si>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</si>
  <si>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</si>
  <si>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</si>
  <si>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</si>
  <si>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</si>
  <si>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</si>
  <si>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</si>
  <si>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</si>
  <si>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</si>
  <si>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</si>
  <si>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</si>
  <si>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</si>
  <si>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</si>
  <si>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</si>
  <si>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</si>
  <si>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</si>
  <si>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</si>
  <si>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</si>
  <si>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</si>
  <si>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</si>
  <si>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</si>
  <si>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</si>
  <si>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</si>
  <si>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</si>
  <si>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</si>
  <si>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</si>
  <si>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</si>
  <si>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</si>
  <si>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</si>
  <si>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</si>
  <si>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</si>
  <si>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</si>
  <si>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</si>
  <si>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</si>
  <si>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</si>
  <si>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</si>
  <si>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</si>
  <si>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</si>
  <si>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</si>
  <si>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</si>
  <si>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</si>
  <si>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</si>
  <si>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</si>
  <si>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</si>
  <si>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</si>
  <si>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</si>
  <si>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</si>
  <si>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</si>
  <si>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</si>
  <si>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</si>
  <si>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</si>
  <si>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</si>
  <si>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</si>
  <si>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</si>
  <si>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</si>
  <si>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</si>
  <si>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</si>
  <si>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</si>
  <si>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</si>
  <si>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</si>
  <si>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</si>
  <si>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</si>
  <si>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</si>
  <si>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</si>
  <si>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</si>
  <si>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</si>
  <si>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</si>
  <si>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</si>
  <si>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</si>
  <si>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</si>
  <si>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</si>
  <si>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</si>
  <si>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</si>
  <si>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</si>
  <si>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</si>
  <si>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</si>
  <si>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</si>
  <si>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</si>
  <si>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</si>
  <si>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</si>
  <si>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</si>
  <si>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</si>
  <si>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</si>
  <si>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</si>
  <si>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</si>
  <si>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</si>
  <si>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</si>
  <si>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</si>
  <si>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</si>
  <si>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</si>
  <si>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</si>
  <si>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</si>
  <si>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</si>
  <si>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</si>
  <si>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</si>
  <si>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</si>
  <si>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</si>
  <si>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</si>
  <si>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</si>
  <si>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</si>
  <si>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</si>
  <si>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</si>
  <si>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</si>
  <si>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</si>
  <si>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</si>
  <si>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</si>
  <si>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</si>
  <si>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</si>
  <si>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</si>
  <si>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</si>
  <si>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</si>
  <si>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</si>
  <si>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</si>
  <si>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</si>
  <si>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</si>
  <si>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</si>
  <si>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</si>
  <si>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</si>
  <si>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</si>
  <si>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</si>
  <si>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</si>
  <si>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</si>
  <si>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</si>
  <si>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</si>
  <si>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</si>
  <si>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</si>
  <si>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</si>
  <si>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</si>
  <si>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</si>
  <si>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</si>
  <si>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</si>
  <si>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</si>
  <si>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</si>
  <si>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</si>
  <si>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</si>
  <si>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</si>
  <si>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</si>
  <si>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</si>
  <si>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</si>
  <si>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</si>
  <si>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</si>
  <si>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</si>
  <si>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</si>
  <si>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</si>
  <si>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</si>
  <si>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</si>
  <si>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</si>
  <si>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</si>
  <si>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</si>
  <si>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</si>
  <si>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</si>
  <si>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</si>
  <si>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</si>
  <si>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</si>
  <si>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</si>
  <si>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</si>
  <si>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</si>
  <si>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</si>
  <si>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</si>
  <si>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</si>
  <si>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</si>
  <si>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</si>
  <si>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</si>
  <si>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</si>
  <si>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</si>
  <si>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</si>
  <si>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</si>
  <si>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</si>
  <si>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</si>
  <si>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</si>
  <si>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</si>
  <si>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</si>
  <si>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</si>
  <si>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</si>
  <si>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</si>
  <si>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</si>
  <si>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</si>
  <si>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</si>
  <si>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</si>
  <si>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</si>
  <si>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</si>
  <si>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</si>
  <si>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</si>
  <si>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</si>
  <si>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</si>
  <si>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</si>
  <si>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</si>
  <si>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</si>
  <si>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</si>
  <si>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</si>
  <si>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</si>
  <si>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</si>
  <si>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</si>
  <si>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</si>
  <si>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</si>
  <si>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</si>
  <si>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</si>
  <si>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</si>
  <si>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</si>
  <si>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</si>
  <si>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</si>
  <si>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</si>
  <si>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</si>
  <si>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</si>
  <si>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</si>
  <si>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</si>
  <si>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</si>
  <si>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</si>
  <si>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</si>
  <si>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</si>
  <si>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</si>
  <si>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</si>
  <si>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</si>
  <si>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</si>
  <si>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</si>
  <si>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</si>
  <si>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</si>
  <si>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</si>
  <si>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</si>
  <si>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</si>
  <si>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</si>
  <si>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</si>
  <si>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</si>
  <si>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</si>
  <si>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</si>
  <si>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</si>
  <si>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</si>
  <si>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</si>
  <si>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</si>
  <si>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</si>
  <si>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</si>
  <si>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</si>
  <si>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</si>
  <si>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</si>
  <si>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</si>
  <si>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</si>
  <si>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</si>
  <si>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</si>
  <si>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</si>
  <si>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</si>
  <si>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</si>
  <si>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</si>
  <si>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</si>
  <si>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</si>
  <si>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</si>
  <si>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</si>
  <si>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</si>
  <si>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</si>
  <si>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</si>
  <si>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</si>
  <si>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</si>
  <si>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</si>
  <si>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</si>
  <si>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</si>
  <si>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</si>
  <si>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</si>
  <si>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</si>
  <si>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</si>
  <si>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</si>
  <si>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</si>
  <si>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</si>
  <si>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</si>
  <si>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</si>
  <si>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</si>
  <si>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</si>
  <si>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</si>
  <si>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</si>
  <si>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</si>
  <si>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</si>
  <si>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</si>
  <si>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</si>
  <si>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</si>
  <si>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</si>
  <si>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</si>
  <si>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</si>
  <si>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</si>
  <si>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</si>
  <si>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</si>
  <si>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</si>
  <si>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</si>
  <si>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</si>
  <si>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</si>
  <si>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</si>
  <si>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</si>
  <si>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</si>
  <si>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</si>
  <si>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</si>
  <si>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</si>
  <si>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</si>
  <si>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</si>
  <si>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</si>
  <si>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</si>
  <si>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</si>
  <si>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</si>
  <si>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</si>
  <si>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</si>
  <si>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</si>
  <si>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</si>
  <si>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</si>
  <si>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</si>
  <si>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</si>
  <si>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</si>
  <si>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</si>
  <si>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</si>
  <si>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</si>
  <si>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</si>
  <si>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</si>
  <si>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</si>
  <si>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</si>
  <si>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</si>
  <si>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</si>
  <si>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</si>
  <si>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</si>
  <si>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</si>
  <si>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</si>
  <si>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</si>
  <si>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</si>
  <si>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</si>
  <si>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</si>
  <si>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</si>
  <si>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</si>
  <si>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</si>
  <si>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</si>
  <si>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</si>
  <si>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</si>
  <si>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</si>
  <si>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</si>
  <si>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</si>
  <si>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</si>
  <si>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</si>
  <si>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</si>
  <si>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</si>
  <si>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</si>
  <si>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</si>
  <si>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</si>
  <si>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</si>
  <si>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</si>
  <si>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</si>
  <si>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</si>
  <si>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</si>
  <si>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</si>
  <si>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</si>
  <si>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</si>
  <si>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</si>
  <si>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</si>
  <si>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</si>
  <si>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</si>
  <si>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</si>
  <si>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</si>
  <si>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</si>
  <si>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</si>
  <si>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</si>
  <si>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</si>
  <si>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</si>
  <si>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</si>
  <si>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</si>
  <si>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</si>
  <si>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</si>
  <si>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</si>
  <si>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</si>
  <si>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</si>
  <si>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</si>
  <si>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</si>
  <si>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</si>
  <si>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</si>
  <si>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</si>
  <si>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</si>
  <si>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</si>
  <si>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</si>
  <si>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</si>
  <si>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</si>
  <si>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</si>
  <si>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</si>
  <si>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</si>
  <si>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</si>
  <si>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</si>
  <si>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</si>
  <si>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</si>
  <si>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</si>
  <si>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</si>
  <si>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</si>
  <si>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</si>
  <si>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</si>
  <si>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</si>
  <si>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</si>
  <si>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</si>
  <si>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</si>
  <si>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</si>
  <si>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</si>
  <si>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</si>
  <si>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</si>
  <si>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</si>
  <si>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</si>
  <si>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</si>
  <si>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</si>
  <si>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</si>
  <si>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</si>
  <si>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</si>
  <si>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</si>
  <si>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</si>
  <si>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</si>
  <si>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</si>
  <si>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</si>
  <si>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</si>
  <si>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</si>
  <si>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</si>
  <si>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</si>
  <si>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</si>
  <si>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</si>
  <si>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</si>
  <si>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</si>
  <si>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</si>
  <si>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</si>
  <si>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</si>
  <si>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</si>
  <si>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</si>
  <si>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</si>
  <si>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</si>
  <si>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</si>
  <si>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</si>
  <si>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</si>
  <si>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</si>
  <si>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</si>
  <si>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</si>
  <si>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</si>
  <si>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</si>
  <si>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</si>
  <si>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</si>
  <si>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</si>
  <si>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</si>
  <si>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</si>
  <si>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</si>
  <si>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</si>
  <si>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</si>
  <si>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</si>
  <si>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</si>
  <si>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</si>
  <si>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</si>
  <si>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</si>
  <si>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</si>
  <si>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</si>
  <si>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</si>
  <si>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</si>
  <si>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</si>
  <si>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</si>
  <si>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</si>
  <si>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</si>
  <si>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</si>
  <si>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</si>
  <si>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</si>
  <si>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</si>
  <si>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</si>
  <si>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</si>
  <si>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</si>
  <si>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</si>
  <si>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</si>
  <si>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</si>
  <si>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</si>
  <si>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</si>
  <si>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</si>
  <si>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</si>
  <si>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</si>
  <si>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</si>
  <si>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</si>
  <si>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</si>
  <si>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</si>
  <si>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</si>
  <si>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</si>
  <si>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</si>
  <si>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</si>
  <si>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</si>
  <si>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</si>
  <si>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</si>
  <si>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</si>
  <si>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</si>
  <si>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</si>
  <si>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</si>
  <si>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</si>
  <si>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</si>
  <si>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</si>
  <si>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</si>
  <si>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</si>
  <si>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</si>
  <si>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</si>
  <si>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</si>
  <si>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</si>
  <si>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</si>
  <si>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</si>
  <si>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</si>
  <si>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</si>
  <si>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</si>
  <si>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</si>
  <si>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</si>
  <si>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</si>
  <si>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</si>
  <si>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</si>
  <si>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</si>
  <si>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</si>
  <si>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</si>
  <si>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</si>
  <si>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</si>
  <si>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</si>
  <si>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</si>
  <si>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</si>
  <si>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</si>
  <si>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</si>
  <si>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</si>
  <si>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</si>
  <si>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</si>
  <si>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</si>
  <si>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</si>
  <si>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</si>
  <si>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</si>
  <si>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</si>
  <si>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</si>
  <si>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</si>
  <si>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</si>
  <si>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</si>
  <si>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</si>
  <si>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</si>
  <si>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</si>
  <si>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</si>
  <si>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</si>
  <si>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</si>
  <si>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</si>
  <si>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</si>
  <si>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</si>
  <si>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</si>
  <si>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</si>
  <si>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</si>
  <si>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</si>
  <si>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</si>
  <si>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</si>
  <si>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</si>
  <si>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</si>
  <si>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</si>
  <si>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</si>
  <si>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</si>
  <si>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</si>
  <si>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</si>
  <si>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</si>
  <si>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</si>
  <si>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</si>
  <si>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</si>
  <si>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</si>
  <si>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</si>
  <si>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</si>
  <si>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</si>
  <si>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</si>
  <si>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</si>
  <si>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</si>
  <si>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</si>
  <si>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</si>
  <si>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</si>
  <si>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</si>
  <si>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</si>
  <si>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</si>
  <si>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</si>
  <si>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</si>
  <si>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</si>
  <si>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</si>
  <si>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</si>
  <si>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</si>
  <si>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</si>
  <si>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</si>
  <si>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</si>
  <si>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</si>
  <si>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</si>
  <si>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</si>
  <si>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</si>
  <si>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</si>
  <si>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</si>
  <si>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</si>
  <si>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</si>
  <si>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</si>
  <si>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</si>
  <si>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</si>
  <si>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</si>
  <si>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</si>
  <si>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</si>
  <si>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</si>
  <si>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</si>
  <si>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</si>
  <si>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</si>
  <si>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</si>
  <si>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</si>
  <si>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</si>
  <si>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</si>
  <si>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</si>
  <si>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</si>
  <si>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</si>
  <si>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</si>
  <si>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</si>
  <si>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</si>
  <si>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</si>
  <si>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</si>
  <si>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</si>
  <si>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</si>
  <si>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</si>
  <si>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</si>
  <si>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</si>
  <si>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</si>
  <si>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</si>
  <si>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</si>
  <si>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</si>
  <si>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</si>
  <si>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</si>
  <si>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</si>
  <si>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</si>
  <si>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</si>
  <si>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</si>
  <si>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</si>
  <si>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</si>
  <si>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</si>
  <si>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</si>
  <si>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</si>
  <si>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</si>
  <si>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</si>
  <si>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</si>
  <si>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</si>
  <si>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</si>
  <si>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</si>
  <si>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</si>
  <si>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</si>
  <si>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</si>
  <si>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</si>
  <si>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</si>
  <si>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</si>
  <si>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</si>
  <si>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</si>
  <si>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</si>
  <si>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</si>
  <si>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</si>
  <si>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</si>
  <si>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</si>
  <si>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</si>
  <si>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</si>
  <si>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</si>
  <si>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</si>
  <si>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</si>
  <si>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</si>
  <si>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</si>
  <si>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</si>
  <si>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</si>
  <si>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</si>
  <si>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</si>
  <si>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</si>
  <si>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</si>
  <si>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</si>
  <si>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</si>
  <si>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</si>
  <si>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</si>
  <si>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</si>
  <si>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</si>
  <si>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</si>
  <si>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</si>
  <si>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</si>
  <si>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</si>
  <si>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</si>
  <si>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</si>
  <si>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</si>
  <si>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</si>
  <si>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</si>
  <si>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</si>
  <si>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</si>
  <si>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</si>
  <si>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</si>
  <si>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</si>
  <si>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</si>
  <si>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</si>
  <si>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</si>
  <si>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</si>
  <si>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</si>
  <si>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</si>
  <si>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</si>
  <si>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</si>
  <si>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</si>
  <si>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</si>
  <si>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</si>
  <si>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</si>
  <si>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</si>
  <si>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</si>
  <si>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</si>
  <si>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</si>
  <si>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</si>
  <si>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</si>
  <si>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</si>
  <si>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</si>
  <si>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</si>
  <si>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</si>
  <si>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</si>
  <si>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</si>
  <si>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</si>
  <si>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</si>
  <si>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</si>
  <si>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</si>
  <si>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</si>
  <si>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</si>
  <si>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</si>
  <si>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</si>
  <si>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</si>
  <si>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</si>
  <si>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</si>
  <si>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</si>
  <si>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</si>
  <si>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</si>
  <si>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</si>
  <si>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</si>
  <si>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</si>
  <si>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</si>
  <si>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</si>
  <si>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</si>
  <si>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</si>
  <si>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</si>
  <si>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</si>
  <si>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</si>
  <si>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</si>
  <si>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</si>
  <si>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</si>
  <si>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</si>
  <si>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</si>
  <si>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</si>
  <si>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</si>
  <si>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</si>
  <si>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</si>
  <si>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</si>
  <si>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</si>
  <si>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</si>
  <si>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</si>
  <si>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</si>
  <si>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</si>
  <si>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</si>
  <si>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</si>
  <si>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</si>
  <si>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</si>
  <si>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</si>
  <si>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</si>
  <si>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</si>
  <si>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</si>
  <si>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</si>
  <si>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</si>
  <si>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</si>
  <si>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</si>
  <si>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</si>
  <si>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</si>
  <si>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</si>
  <si>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</si>
  <si>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</si>
  <si>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</si>
  <si>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</si>
  <si>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</si>
  <si>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</si>
  <si>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</si>
  <si>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</si>
  <si>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</si>
  <si>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</si>
  <si>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</si>
  <si>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</si>
  <si>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</si>
  <si>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</si>
  <si>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</si>
  <si>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</si>
  <si>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</si>
  <si>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</si>
  <si>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</si>
  <si>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</si>
  <si>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</si>
  <si>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</si>
  <si>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</si>
  <si>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</si>
  <si>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</si>
  <si>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</si>
  <si>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</si>
  <si>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</si>
  <si>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</si>
  <si>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</si>
  <si>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</si>
  <si>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</si>
  <si>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</si>
  <si>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</si>
  <si>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</si>
  <si>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</si>
  <si>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</si>
  <si>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</si>
  <si>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</si>
  <si>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</si>
  <si>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</si>
  <si>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</si>
  <si>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</si>
  <si>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</si>
  <si>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</si>
  <si>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</si>
  <si>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</si>
  <si>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</si>
  <si>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</si>
  <si>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</si>
  <si>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</si>
  <si>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</si>
  <si>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</si>
  <si>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</si>
  <si>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</si>
  <si>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</si>
  <si>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</si>
  <si>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</si>
  <si>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</si>
  <si>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</si>
  <si>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</si>
  <si>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</si>
  <si>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</si>
  <si>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</si>
  <si>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</si>
  <si>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</si>
  <si>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</si>
  <si>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</si>
  <si>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</si>
  <si>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</si>
  <si>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</si>
  <si>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</si>
  <si>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</si>
  <si>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</si>
  <si>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</si>
  <si>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</si>
  <si>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</si>
  <si>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</si>
  <si>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</si>
  <si>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</si>
  <si>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</si>
  <si>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</si>
  <si>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</si>
  <si>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</si>
  <si>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</si>
  <si>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</si>
  <si>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</si>
  <si>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</si>
  <si>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</si>
  <si>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</si>
  <si>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</si>
  <si>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</si>
  <si>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</si>
  <si>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</si>
  <si>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</si>
  <si>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</si>
  <si>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</si>
  <si>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</si>
  <si>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</si>
  <si>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</si>
  <si>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</si>
  <si>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</si>
  <si>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</si>
  <si>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</si>
  <si>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</si>
  <si>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</si>
  <si>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</si>
  <si>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</si>
  <si>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</si>
  <si>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</si>
  <si>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</si>
  <si>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</si>
  <si>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</si>
  <si>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</si>
  <si>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</si>
  <si>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</si>
  <si>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</si>
  <si>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</si>
  <si>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</si>
  <si>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</si>
  <si>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</si>
  <si>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</si>
  <si>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</si>
  <si>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</si>
  <si>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</si>
  <si>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</si>
  <si>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</si>
  <si>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</si>
  <si>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</si>
  <si>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</si>
  <si>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</si>
  <si>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</si>
  <si>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</si>
  <si>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</si>
  <si>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</si>
  <si>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</si>
  <si>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</si>
  <si>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</si>
  <si>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</si>
  <si>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</si>
  <si>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</si>
  <si>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</si>
  <si>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</si>
  <si>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</si>
  <si>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</si>
  <si>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</si>
  <si>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</si>
  <si>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</si>
  <si>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</si>
  <si>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</si>
  <si>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</si>
  <si>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</si>
  <si>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</si>
  <si>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</si>
  <si>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</si>
  <si>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</si>
  <si>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</si>
  <si>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</si>
  <si>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</si>
  <si>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</si>
  <si>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</si>
  <si>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</si>
  <si>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</si>
  <si>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</si>
  <si>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</si>
  <si>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</si>
  <si>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</si>
  <si>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</si>
  <si>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</si>
  <si>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</si>
  <si>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</si>
  <si>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</si>
  <si>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</si>
  <si>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</si>
  <si>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</si>
  <si>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</si>
  <si>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</si>
  <si>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</si>
  <si>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</si>
  <si>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</si>
  <si>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</si>
  <si>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</si>
  <si>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</si>
  <si>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</si>
  <si>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</si>
  <si>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</si>
  <si>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</si>
  <si>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</si>
  <si>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</si>
  <si>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</si>
  <si>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</si>
  <si>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</si>
  <si>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</si>
  <si>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</si>
  <si>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</si>
  <si>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</si>
  <si>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</si>
  <si>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</si>
  <si>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</si>
  <si>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</si>
  <si>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</si>
  <si>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</si>
  <si>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</si>
  <si>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</si>
  <si>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</si>
  <si>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</si>
  <si>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</si>
  <si>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</si>
  <si>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</si>
  <si>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</si>
  <si>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</si>
  <si>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</si>
  <si>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</si>
  <si>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</si>
  <si>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</si>
  <si>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</si>
  <si>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</si>
  <si>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</si>
  <si>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</si>
  <si>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</si>
  <si>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</si>
  <si>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</si>
  <si>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</si>
  <si>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</si>
  <si>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</si>
  <si>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</si>
  <si>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</si>
  <si>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</si>
  <si>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</si>
  <si>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</si>
  <si>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</si>
  <si>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</si>
  <si>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</si>
  <si>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</si>
  <si>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</si>
  <si>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</si>
  <si>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</si>
  <si>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</si>
  <si>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</si>
  <si>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</si>
  <si>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</si>
  <si>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</si>
  <si>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</si>
  <si>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</si>
  <si>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</si>
  <si>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</si>
  <si>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</si>
  <si>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</si>
  <si>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</si>
  <si>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</si>
  <si>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</si>
  <si>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</si>
  <si>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</si>
  <si>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</si>
  <si>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</si>
  <si>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</si>
  <si>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</si>
  <si>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</si>
  <si>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</si>
  <si>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</si>
  <si>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</si>
  <si>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</si>
  <si>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</si>
  <si>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</si>
  <si>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</si>
  <si>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</si>
  <si>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</si>
  <si>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</si>
  <si>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</si>
  <si>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</si>
  <si>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</si>
  <si>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</si>
  <si>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</si>
  <si>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</si>
  <si>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</si>
  <si>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</si>
  <si>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</si>
  <si>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</si>
  <si>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</si>
  <si>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</si>
  <si>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</si>
  <si>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</si>
  <si>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</si>
  <si>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</si>
  <si>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</si>
  <si>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</si>
  <si>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</si>
  <si>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</si>
  <si>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</si>
  <si>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</si>
  <si>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</si>
  <si>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</si>
  <si>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</si>
  <si>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</si>
  <si>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</si>
  <si>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</si>
  <si>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</si>
  <si>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</si>
  <si>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</si>
  <si>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</si>
  <si>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</si>
  <si>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</si>
  <si>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</si>
  <si>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</si>
  <si>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</si>
  <si>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</si>
  <si>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</si>
  <si>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</si>
  <si>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</si>
  <si>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</si>
  <si>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</si>
  <si>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</si>
  <si>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</si>
  <si>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</si>
  <si>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</si>
  <si>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</si>
  <si>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</si>
  <si>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</si>
  <si>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</si>
  <si>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</si>
  <si>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</si>
  <si>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</si>
  <si>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</si>
  <si>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</si>
  <si>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</si>
  <si>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</si>
  <si>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</si>
  <si>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</si>
  <si>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</si>
  <si>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</si>
  <si>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</si>
  <si>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</si>
  <si>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</si>
  <si>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</si>
  <si>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</si>
  <si>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</si>
  <si>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</si>
  <si>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</si>
  <si>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</si>
  <si>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</si>
  <si>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</si>
  <si>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</si>
  <si>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</si>
  <si>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</si>
  <si>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</si>
  <si>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</si>
  <si>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</si>
  <si>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</si>
  <si>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</si>
  <si>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</si>
  <si>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</si>
  <si>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</si>
  <si>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</si>
  <si>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</si>
  <si>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</si>
  <si>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</si>
  <si>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</si>
  <si>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</si>
  <si>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</si>
  <si>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</si>
  <si>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</si>
  <si>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</si>
  <si>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</si>
  <si>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</si>
  <si>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</si>
  <si>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</si>
  <si>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</si>
  <si>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</si>
  <si>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</si>
  <si>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</si>
  <si>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</si>
  <si>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</si>
  <si>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</si>
  <si>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</si>
  <si>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</si>
  <si>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</si>
  <si>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</si>
  <si>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</si>
  <si>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</si>
  <si>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</si>
  <si>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</si>
  <si>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</si>
  <si>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</si>
  <si>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</si>
  <si>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</si>
  <si>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</si>
  <si>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</si>
  <si>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</si>
  <si>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</si>
  <si>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</si>
  <si>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</si>
  <si>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</si>
  <si>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</si>
  <si>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</si>
  <si>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</si>
  <si>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</si>
  <si>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</si>
  <si>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</si>
  <si>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</si>
  <si>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</si>
  <si>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</si>
  <si>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</si>
  <si>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</si>
  <si>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</si>
  <si>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</si>
  <si>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</si>
  <si>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</si>
  <si>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</si>
  <si>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</si>
  <si>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</si>
  <si>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</si>
  <si>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</si>
  <si>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</si>
  <si>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</si>
  <si>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</si>
  <si>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</si>
  <si>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</si>
  <si>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</si>
  <si>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</si>
  <si>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</si>
  <si>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</si>
  <si>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</si>
  <si>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</si>
  <si>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</si>
  <si>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</si>
  <si>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</si>
  <si>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</si>
  <si>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</si>
  <si>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</si>
  <si>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</si>
  <si>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</si>
  <si>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</si>
  <si>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</si>
  <si>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</si>
  <si>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</si>
  <si>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</si>
  <si>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</si>
  <si>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</si>
  <si>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</si>
  <si>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</si>
  <si>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</si>
  <si>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</si>
  <si>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</si>
  <si>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</si>
  <si>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</si>
  <si>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</si>
  <si>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</si>
  <si>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</si>
  <si>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</si>
  <si>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</si>
  <si>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</si>
  <si>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</si>
  <si>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</si>
  <si>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</si>
  <si>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</si>
  <si>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</si>
  <si>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</si>
  <si>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</si>
  <si>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</si>
  <si>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</si>
  <si>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</si>
  <si>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</si>
  <si>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</si>
  <si>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</si>
  <si>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</si>
  <si>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</si>
  <si>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</si>
  <si>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</si>
  <si>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</si>
  <si>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</si>
  <si>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</si>
  <si>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</si>
  <si>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</si>
  <si>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</si>
  <si>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</si>
  <si>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</si>
  <si>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</si>
  <si>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</si>
  <si>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</si>
  <si>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</si>
  <si>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</si>
  <si>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</si>
  <si>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</si>
  <si>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</si>
  <si>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</si>
  <si>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</si>
  <si>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</si>
  <si>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</si>
  <si>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</si>
  <si>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</si>
  <si>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</si>
  <si>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</si>
  <si>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</si>
  <si>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</si>
  <si>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</si>
  <si>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</si>
  <si>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</si>
  <si>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</si>
  <si>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</si>
  <si>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</si>
  <si>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</si>
  <si>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</si>
  <si>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</si>
  <si>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</si>
  <si>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</si>
  <si>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</si>
  <si>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</si>
  <si>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</si>
  <si>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</si>
  <si>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</si>
  <si>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</si>
  <si>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</si>
  <si>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</si>
  <si>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</si>
  <si>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</si>
  <si>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</si>
  <si>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</si>
  <si>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</si>
  <si>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</si>
  <si>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</si>
  <si>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</si>
  <si>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</si>
  <si>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</si>
  <si>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</si>
  <si>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</si>
  <si>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</si>
  <si>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</si>
  <si>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</si>
  <si>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</si>
  <si>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</si>
  <si>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</si>
  <si>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</si>
  <si>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</si>
  <si>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</si>
  <si>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</si>
  <si>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</si>
  <si>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</si>
  <si>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</si>
  <si>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</si>
  <si>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</si>
  <si>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</si>
  <si>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</si>
  <si>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</si>
  <si>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</si>
  <si>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</si>
  <si>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</si>
  <si>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</si>
  <si>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</si>
  <si>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</si>
  <si>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</si>
  <si>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</si>
  <si>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</si>
  <si>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</si>
  <si>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</si>
  <si>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</si>
  <si>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</si>
  <si>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</si>
  <si>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</si>
  <si>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</si>
  <si>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</si>
  <si>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</si>
  <si>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</si>
  <si>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</si>
  <si>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</si>
  <si>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</si>
  <si>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</si>
  <si>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</si>
  <si>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</si>
  <si>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</si>
  <si>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</si>
  <si>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</si>
  <si>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</si>
  <si>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</si>
  <si>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</si>
  <si>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</si>
  <si>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</si>
  <si>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</si>
  <si>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</si>
  <si>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</si>
  <si>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</si>
  <si>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</si>
  <si>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</si>
  <si>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</si>
  <si>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</si>
  <si>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</si>
  <si>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</si>
  <si>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</si>
  <si>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</si>
  <si>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</si>
  <si>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</si>
  <si>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</si>
  <si>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</si>
  <si>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</si>
  <si>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</si>
  <si>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</si>
  <si>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</si>
  <si>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</si>
  <si>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</si>
  <si>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</si>
  <si>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</si>
  <si>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</si>
  <si>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</si>
  <si>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</si>
  <si>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</si>
  <si>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</si>
  <si>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</si>
  <si>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</si>
  <si>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</si>
  <si>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</si>
  <si>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</si>
  <si>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</si>
  <si>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</si>
  <si>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</si>
  <si>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</si>
  <si>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</si>
  <si>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</si>
  <si>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</si>
  <si>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</si>
  <si>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</si>
  <si>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</si>
  <si>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</si>
  <si>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</si>
  <si>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</si>
  <si>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</si>
  <si>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</si>
  <si>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</si>
  <si>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</si>
  <si>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</si>
  <si>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</si>
  <si>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</si>
  <si>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</si>
  <si>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</si>
  <si>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</si>
  <si>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</si>
  <si>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</si>
  <si>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</si>
  <si>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</si>
  <si>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</si>
  <si>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</si>
  <si>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</si>
  <si>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</si>
  <si>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</si>
  <si>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</si>
  <si>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</si>
  <si>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</si>
  <si>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</si>
  <si>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</si>
  <si>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</si>
  <si>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</si>
  <si>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</si>
  <si>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</si>
  <si>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</si>
  <si>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</si>
  <si>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</si>
  <si>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</si>
  <si>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</si>
  <si>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</si>
  <si>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</si>
  <si>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</si>
  <si>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</si>
  <si>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</si>
  <si>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</si>
  <si>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</si>
  <si>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</si>
  <si>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</si>
  <si>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</si>
  <si>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</si>
  <si>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</si>
  <si>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</si>
  <si>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</si>
  <si>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</si>
  <si>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</si>
  <si>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</si>
  <si>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</si>
  <si>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</si>
  <si>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</si>
  <si>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</si>
  <si>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</si>
  <si>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</si>
  <si>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</si>
  <si>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</si>
  <si>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</si>
  <si>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</si>
  <si>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</si>
  <si>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</si>
  <si>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</si>
  <si>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</si>
  <si>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</si>
  <si>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</si>
  <si>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</si>
  <si>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</si>
  <si>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</si>
  <si>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</si>
  <si>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</si>
  <si>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</si>
  <si>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</si>
  <si>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</si>
  <si>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</si>
  <si>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</si>
  <si>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</si>
  <si>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</si>
  <si>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</si>
  <si>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</si>
  <si>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</si>
  <si>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</si>
  <si>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</si>
  <si>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</si>
  <si>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</si>
  <si>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</si>
  <si>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</si>
  <si>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</si>
  <si>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</si>
  <si>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</si>
  <si>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</si>
  <si>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</si>
  <si>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</si>
  <si>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</si>
  <si>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</si>
  <si>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</si>
  <si>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</si>
  <si>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</si>
  <si>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</si>
  <si>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</si>
  <si>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</si>
  <si>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</si>
  <si>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</si>
  <si>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</si>
  <si>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</si>
  <si>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</si>
  <si>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</si>
  <si>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</si>
  <si>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</si>
  <si>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</si>
  <si>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</si>
  <si>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</si>
  <si>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</si>
  <si>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</si>
  <si>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</si>
  <si>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</si>
  <si>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</si>
  <si>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</si>
  <si>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</si>
  <si>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</si>
  <si>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</si>
  <si>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</si>
  <si>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</si>
  <si>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</si>
  <si>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</si>
  <si>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</si>
  <si>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</si>
  <si>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</si>
  <si>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</si>
  <si>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</si>
  <si>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</si>
  <si>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</si>
  <si>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</si>
  <si>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</si>
  <si>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</si>
  <si>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</si>
  <si>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</si>
  <si>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</si>
  <si>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</si>
  <si>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</si>
  <si>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</si>
  <si>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</si>
  <si>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</si>
  <si>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</si>
  <si>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</si>
  <si>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</si>
  <si>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</si>
  <si>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</si>
  <si>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</si>
  <si>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</si>
  <si>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</si>
  <si>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</si>
  <si>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</si>
  <si>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</si>
  <si>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</si>
  <si>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</si>
  <si>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</si>
  <si>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</si>
  <si>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</si>
  <si>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</si>
  <si>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</si>
  <si>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</si>
  <si>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</si>
  <si>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</si>
  <si>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</si>
  <si>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</si>
  <si>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</si>
  <si>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</si>
  <si>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</si>
  <si>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</si>
  <si>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</si>
  <si>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</si>
  <si>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</si>
  <si>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</si>
  <si>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</si>
  <si>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</si>
  <si>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</si>
  <si>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</si>
  <si>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</si>
  <si>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</si>
  <si>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</si>
  <si>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</si>
  <si>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</si>
  <si>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</si>
  <si>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</si>
  <si>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</si>
  <si>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</si>
  <si>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</si>
  <si>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</si>
  <si>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</si>
  <si>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</si>
  <si>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</si>
  <si>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</si>
  <si>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</si>
  <si>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</si>
  <si>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</si>
  <si>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</si>
  <si>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</si>
  <si>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</si>
  <si>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</si>
  <si>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</si>
  <si>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</si>
  <si>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</si>
  <si>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</si>
  <si>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</si>
  <si>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</si>
  <si>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</si>
  <si>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</si>
  <si>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</si>
  <si>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</si>
  <si>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</si>
  <si>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</si>
  <si>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</si>
  <si>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</si>
  <si>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</si>
  <si>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</si>
  <si>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</si>
  <si>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</si>
  <si>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</si>
  <si>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</si>
  <si>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</si>
  <si>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</si>
  <si>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</si>
  <si>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</si>
  <si>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</si>
  <si>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</si>
  <si>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</si>
  <si>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</si>
  <si>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</si>
  <si>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</si>
  <si>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</si>
  <si>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</si>
  <si>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</si>
  <si>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</si>
  <si>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</si>
  <si>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</si>
  <si>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</si>
  <si>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</si>
  <si>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</si>
  <si>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</si>
  <si>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</si>
  <si>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</si>
  <si>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</si>
  <si>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</si>
  <si>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</si>
  <si>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</si>
  <si>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</si>
  <si>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</si>
  <si>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</si>
  <si>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</si>
  <si>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</si>
  <si>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</si>
  <si>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</si>
  <si>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</si>
  <si>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</si>
  <si>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</si>
  <si>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</si>
  <si>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</si>
  <si>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</si>
  <si>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</si>
  <si>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</si>
  <si>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</si>
  <si>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</si>
  <si>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</si>
  <si>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</si>
  <si>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</si>
  <si>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</si>
  <si>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</si>
  <si>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</si>
  <si>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</si>
  <si>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</si>
  <si>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</si>
  <si>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</si>
  <si>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</si>
  <si>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</si>
  <si>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</si>
  <si>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</si>
  <si>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</si>
  <si>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</si>
  <si>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</si>
  <si>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</si>
  <si>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</si>
  <si>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</si>
  <si>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</si>
  <si>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</si>
  <si>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</si>
  <si>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</si>
  <si>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</si>
  <si>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</si>
  <si>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</si>
  <si>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</si>
  <si>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</si>
  <si>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</si>
  <si>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</si>
  <si>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</si>
  <si>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</si>
  <si>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</si>
  <si>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</si>
  <si>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</si>
  <si>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</si>
  <si>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</si>
  <si>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</si>
  <si>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</si>
  <si>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</si>
  <si>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</si>
  <si>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</si>
  <si>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</si>
  <si>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</si>
  <si>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</si>
  <si>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</si>
  <si>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</si>
  <si>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</si>
  <si>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</si>
  <si>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</si>
  <si>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</si>
  <si>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</si>
  <si>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</si>
  <si>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</si>
  <si>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</si>
  <si>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</si>
  <si>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</si>
  <si>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</si>
  <si>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</si>
  <si>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</si>
  <si>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</si>
  <si>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</si>
  <si>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</si>
  <si>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</si>
  <si>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</si>
  <si>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</si>
  <si>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</si>
  <si>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</si>
  <si>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</si>
  <si>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</si>
  <si>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</si>
  <si>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</si>
  <si>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</si>
  <si>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</si>
  <si>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</si>
  <si>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</si>
  <si>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</si>
  <si>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</si>
  <si>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</si>
  <si>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</si>
  <si>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</si>
  <si>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</si>
  <si>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</si>
  <si>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</si>
  <si>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</si>
  <si>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</si>
  <si>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</si>
  <si>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</si>
  <si>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</si>
  <si>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</si>
  <si>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</si>
  <si>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</si>
  <si>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</si>
  <si>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</si>
  <si>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</si>
  <si>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</si>
  <si>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</si>
  <si>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</si>
  <si>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</si>
  <si>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</si>
  <si>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</si>
  <si>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</si>
  <si>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</si>
  <si>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</si>
  <si>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</si>
  <si>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</si>
  <si>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</si>
  <si>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</si>
  <si>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</si>
  <si>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</si>
  <si>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</si>
  <si>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</si>
  <si>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</si>
  <si>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</si>
  <si>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</si>
  <si>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</si>
  <si>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</si>
  <si>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</si>
  <si>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</si>
  <si>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</si>
  <si>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</si>
  <si>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</si>
  <si>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</si>
  <si>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</si>
  <si>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</si>
  <si>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</si>
  <si>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</si>
  <si>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</si>
  <si>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</si>
  <si>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</si>
  <si>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</si>
  <si>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</si>
  <si>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</si>
  <si>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</si>
  <si>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</si>
  <si>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</si>
  <si>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</si>
  <si>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</si>
  <si>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</si>
  <si>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</si>
  <si>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</si>
  <si>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</si>
  <si>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</si>
  <si>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</si>
  <si>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</si>
  <si>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</si>
  <si>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</si>
  <si>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</si>
  <si>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</si>
  <si>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</si>
  <si>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</si>
  <si>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</si>
  <si>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</si>
  <si>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</si>
  <si>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</si>
  <si>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</si>
  <si>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</si>
  <si>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</si>
  <si>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</si>
  <si>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</si>
  <si>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</si>
  <si>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</si>
  <si>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</si>
  <si>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</si>
  <si>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</si>
  <si>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</si>
  <si>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</si>
  <si>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</si>
  <si>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</si>
  <si>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</si>
  <si>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</si>
  <si>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</si>
  <si>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</si>
  <si>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</si>
  <si>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</si>
  <si>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</si>
  <si>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</si>
  <si>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</si>
  <si>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</si>
  <si>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</si>
  <si>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</si>
  <si>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</si>
  <si>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</si>
  <si>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</si>
  <si>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</si>
  <si>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</si>
  <si>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</si>
  <si>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</si>
  <si>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</si>
  <si>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</si>
  <si>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</si>
  <si>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</si>
  <si>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</si>
  <si>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</si>
  <si>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</si>
  <si>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</si>
  <si>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</si>
  <si>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</si>
  <si>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</si>
  <si>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</si>
  <si>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</si>
  <si>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</si>
  <si>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</si>
  <si>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</si>
  <si>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</si>
  <si>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</si>
  <si>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</si>
  <si>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</si>
  <si>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</si>
  <si>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</si>
  <si>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</si>
  <si>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</si>
  <si>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</si>
  <si>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</si>
  <si>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</si>
  <si>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</si>
  <si>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</si>
  <si>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</si>
  <si>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</si>
  <si>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</si>
  <si>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</si>
  <si>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</si>
  <si>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</si>
  <si>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</si>
  <si>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</si>
  <si>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</si>
  <si>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</si>
  <si>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</si>
  <si>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</si>
  <si>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</si>
  <si>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</si>
  <si>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</si>
  <si>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</si>
  <si>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</si>
  <si>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</si>
  <si>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</si>
  <si>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</si>
  <si>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</si>
  <si>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</si>
  <si>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</si>
  <si>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</si>
  <si>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</si>
  <si>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</si>
  <si>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</si>
  <si>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</si>
  <si>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</si>
  <si>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</si>
  <si>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</si>
  <si>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</si>
  <si>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</si>
  <si>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</si>
  <si>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</si>
  <si>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</si>
  <si>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</si>
  <si>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</si>
  <si>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</si>
  <si>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</si>
  <si>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</si>
  <si>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</si>
  <si>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</si>
  <si>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</si>
  <si>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</si>
  <si>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</si>
  <si>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</si>
  <si>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</si>
  <si>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</si>
  <si>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</si>
  <si>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</si>
  <si>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</si>
  <si>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</si>
  <si>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</si>
  <si>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</si>
  <si>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</si>
  <si>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</si>
  <si>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</si>
  <si>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</si>
  <si>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</si>
  <si>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</si>
  <si>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</si>
  <si>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</si>
  <si>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</si>
  <si>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</si>
  <si>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</si>
  <si>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</si>
  <si>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</si>
  <si>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</si>
  <si>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</si>
  <si>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</si>
  <si>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</si>
  <si>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</si>
  <si>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</si>
  <si>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</si>
  <si>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</si>
  <si>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</si>
  <si>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</si>
  <si>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</si>
  <si>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</si>
  <si>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</si>
  <si>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</si>
  <si>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</si>
  <si>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</si>
  <si>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</si>
  <si>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</si>
  <si>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</si>
  <si>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</si>
  <si>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</si>
  <si>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</si>
  <si>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</si>
  <si>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</si>
  <si>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</si>
  <si>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</si>
  <si>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</si>
  <si>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</si>
  <si>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</si>
  <si>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</si>
  <si>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</si>
  <si>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</si>
  <si>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</si>
  <si>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</si>
  <si>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</si>
  <si>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</si>
  <si>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</si>
  <si>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</si>
  <si>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</si>
  <si>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</si>
  <si>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</si>
  <si>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</si>
  <si>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</si>
  <si>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</si>
  <si>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</si>
  <si>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</si>
  <si>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</si>
  <si>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</si>
  <si>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</si>
  <si>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</si>
  <si>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</si>
  <si>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</si>
  <si>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</si>
  <si>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</si>
  <si>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</si>
  <si>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</si>
  <si>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</si>
  <si>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</si>
  <si>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</si>
  <si>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</si>
  <si>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</si>
  <si>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</si>
  <si>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</si>
  <si>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</si>
  <si>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</si>
  <si>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</si>
  <si>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</si>
  <si>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</si>
  <si>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</si>
  <si>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</si>
  <si>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</si>
  <si>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</si>
  <si>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</si>
  <si>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</si>
  <si>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</si>
  <si>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</si>
  <si>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</si>
  <si>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</si>
  <si>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</si>
  <si>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</si>
  <si>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</si>
  <si>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</si>
  <si>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</si>
  <si>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</si>
  <si>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</si>
  <si>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</si>
  <si>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</si>
  <si>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</si>
  <si>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</si>
  <si>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</si>
  <si>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</si>
  <si>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</si>
  <si>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</si>
  <si>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</si>
  <si>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</si>
  <si>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</si>
  <si>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</si>
  <si>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</si>
  <si>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</si>
  <si>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</si>
  <si>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</si>
  <si>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</si>
  <si>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</si>
  <si>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</si>
  <si>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</si>
  <si>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</si>
  <si>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</si>
  <si>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</si>
  <si>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</si>
  <si>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</si>
  <si>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</si>
  <si>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</si>
  <si>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</si>
  <si>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</si>
  <si>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</si>
  <si>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</si>
  <si>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</si>
  <si>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</si>
  <si>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</si>
  <si>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</si>
  <si>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</si>
  <si>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</si>
  <si>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</si>
  <si>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</si>
  <si>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</si>
  <si>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</si>
  <si>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</si>
  <si>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</si>
  <si>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</si>
  <si>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</si>
  <si>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</si>
  <si>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</si>
  <si>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</si>
  <si>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</si>
  <si>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</si>
  <si>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</si>
  <si>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</si>
  <si>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</si>
  <si>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</si>
  <si>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</si>
  <si>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</si>
  <si>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</si>
  <si>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</si>
  <si>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</si>
  <si>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</si>
  <si>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</si>
  <si>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</si>
  <si>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</si>
  <si>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</si>
  <si>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</si>
  <si>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</si>
  <si>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</si>
  <si>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</si>
  <si>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</si>
  <si>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</si>
  <si>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</si>
  <si>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</si>
  <si>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</si>
  <si>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</si>
  <si>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</si>
  <si>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</si>
  <si>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</si>
  <si>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</si>
  <si>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</si>
  <si>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</si>
  <si>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</si>
  <si>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</si>
  <si>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</si>
  <si>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</si>
  <si>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</si>
  <si>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</si>
  <si>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</si>
  <si>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</si>
  <si>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</si>
  <si>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</si>
  <si>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</si>
  <si>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</si>
  <si>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</si>
  <si>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</si>
  <si>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</si>
  <si>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</si>
  <si>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</si>
  <si>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</si>
  <si>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</si>
  <si>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</si>
  <si>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</si>
  <si>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</si>
  <si>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</si>
  <si>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</si>
  <si>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</si>
  <si>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</si>
  <si>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</si>
  <si>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</si>
  <si>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</si>
  <si>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</si>
  <si>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</si>
  <si>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</si>
  <si>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</si>
  <si>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</si>
  <si>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</si>
  <si>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</si>
  <si>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</si>
  <si>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</si>
  <si>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</si>
  <si>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</si>
  <si>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</si>
  <si>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</si>
  <si>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</si>
  <si>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</si>
  <si>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</si>
  <si>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</si>
  <si>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</si>
  <si>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</si>
  <si>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</si>
  <si>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</si>
  <si>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</si>
  <si>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</si>
  <si>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</si>
  <si>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</si>
  <si>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</si>
  <si>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</si>
  <si>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</si>
  <si>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</si>
  <si>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</si>
  <si>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</si>
  <si>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</si>
  <si>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</si>
  <si>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</si>
  <si>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</si>
  <si>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</si>
  <si>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</si>
  <si>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</si>
  <si>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</si>
  <si>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</si>
  <si>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</si>
  <si>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</si>
  <si>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</si>
  <si>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</si>
  <si>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</si>
  <si>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</si>
  <si>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</si>
  <si>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</si>
  <si>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</si>
  <si>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</si>
  <si>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</si>
  <si>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</si>
  <si>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</si>
  <si>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</si>
  <si>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</si>
  <si>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</si>
  <si>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</si>
  <si>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</si>
  <si>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</si>
  <si>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</si>
  <si>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</si>
  <si>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</si>
  <si>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</si>
  <si>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</si>
  <si>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</si>
  <si>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</si>
  <si>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</si>
  <si>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</si>
  <si>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</si>
  <si>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</si>
  <si>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</si>
  <si>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</si>
  <si>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</si>
  <si>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</si>
  <si>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</si>
  <si>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</si>
  <si>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</si>
  <si>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</si>
  <si>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</si>
  <si>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</si>
  <si>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</si>
  <si>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</si>
  <si>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</si>
  <si>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</si>
  <si>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</si>
  <si>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</si>
  <si>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</si>
  <si>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</si>
  <si>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</si>
  <si>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</si>
  <si>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</si>
  <si>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</si>
  <si>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</si>
  <si>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</si>
  <si>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</si>
  <si>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</si>
  <si>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</si>
  <si>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</si>
  <si>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</si>
  <si>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</si>
  <si>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</si>
  <si>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</si>
  <si>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</si>
  <si>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</si>
  <si>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</si>
  <si>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</si>
  <si>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</si>
  <si>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</si>
  <si>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</si>
  <si>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</si>
  <si>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</si>
  <si>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</si>
  <si>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</si>
  <si>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</si>
  <si>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</si>
  <si>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</si>
  <si>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</si>
  <si>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</si>
  <si>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</si>
  <si>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</si>
  <si>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</si>
  <si>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</si>
  <si>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</si>
  <si>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</si>
  <si>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</si>
  <si>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</si>
  <si>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</si>
  <si>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</si>
  <si>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</si>
  <si>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</si>
  <si>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</si>
  <si>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</si>
  <si>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</si>
  <si>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</si>
  <si>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</si>
  <si>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</si>
  <si>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</si>
  <si>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</si>
  <si>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</si>
  <si>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</si>
  <si>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</si>
  <si>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</si>
  <si>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</si>
  <si>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</si>
  <si>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</si>
  <si>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</si>
  <si>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</si>
  <si>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</si>
  <si>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</si>
  <si>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</si>
  <si>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</si>
  <si>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</si>
  <si>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</si>
  <si>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</si>
  <si>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</si>
  <si>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</si>
  <si>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</si>
  <si>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</si>
  <si>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</si>
  <si>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</si>
  <si>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</si>
  <si>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</si>
  <si>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</si>
  <si>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</si>
  <si>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</si>
  <si>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</si>
  <si>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</si>
  <si>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</si>
  <si>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</si>
  <si>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</si>
  <si>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</si>
  <si>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</si>
  <si>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</si>
  <si>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</si>
  <si>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</si>
  <si>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</si>
  <si>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</si>
  <si>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</si>
  <si>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</si>
  <si>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</si>
  <si>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</si>
  <si>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</si>
  <si>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</si>
  <si>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</si>
  <si>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</si>
  <si>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</si>
  <si>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</si>
  <si>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</si>
  <si>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</si>
  <si>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</si>
  <si>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</si>
  <si>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</si>
  <si>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</si>
  <si>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</si>
  <si>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</si>
  <si>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</si>
  <si>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</si>
  <si>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</si>
  <si>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</si>
  <si>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</si>
  <si>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</si>
  <si>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</si>
  <si>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</si>
  <si>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</si>
  <si>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</si>
  <si>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</si>
  <si>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</si>
  <si>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</si>
  <si>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</si>
  <si>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</si>
  <si>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</si>
  <si>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</si>
  <si>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</si>
  <si>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</si>
  <si>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</si>
  <si>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</si>
  <si>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</si>
  <si>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</si>
  <si>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</si>
  <si>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</si>
  <si>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</si>
  <si>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</si>
  <si>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</si>
  <si>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</si>
  <si>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</si>
  <si>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</si>
  <si>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</si>
  <si>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</si>
  <si>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</si>
  <si>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</si>
  <si>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</si>
  <si>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</si>
  <si>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</si>
  <si>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</si>
  <si>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</si>
  <si>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</si>
  <si>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</si>
  <si>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</si>
  <si>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</si>
  <si>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</si>
  <si>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</si>
  <si>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</si>
  <si>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</si>
  <si>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</si>
  <si>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</si>
  <si>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</si>
  <si>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</si>
  <si>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</si>
  <si>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</si>
  <si>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</si>
  <si>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</si>
  <si>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</si>
  <si>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</si>
  <si>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</si>
  <si>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</si>
  <si>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</si>
  <si>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</si>
  <si>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</si>
  <si>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</si>
  <si>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</si>
  <si>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</si>
  <si>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</si>
  <si>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</si>
  <si>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</si>
  <si>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</si>
  <si>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</si>
  <si>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</si>
  <si>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</si>
  <si>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</si>
  <si>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</si>
  <si>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</si>
  <si>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</si>
  <si>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</si>
  <si>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</si>
  <si>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</si>
  <si>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</si>
  <si>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</si>
  <si>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</si>
  <si>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</si>
  <si>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</si>
  <si>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</si>
  <si>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</si>
  <si>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</si>
  <si>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</si>
  <si>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</si>
  <si>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</si>
  <si>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</si>
  <si>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</si>
  <si>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</si>
  <si>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</si>
  <si>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</si>
  <si>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</si>
  <si>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</si>
  <si>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</si>
  <si>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</si>
  <si>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</si>
  <si>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</si>
  <si>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</si>
  <si>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</si>
  <si>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</si>
  <si>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</si>
  <si>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</si>
  <si>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</si>
  <si>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</si>
  <si>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</si>
  <si>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</si>
  <si>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</si>
  <si>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</si>
  <si>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</si>
  <si>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</si>
  <si>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</si>
  <si>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</si>
  <si>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</si>
  <si>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</si>
  <si>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</si>
  <si>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</si>
  <si>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</si>
  <si>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</si>
  <si>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</si>
  <si>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</si>
  <si>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</si>
  <si>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</si>
  <si>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</si>
  <si>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</si>
  <si>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</si>
  <si>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</si>
  <si>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</si>
  <si>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</si>
  <si>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</si>
  <si>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</si>
  <si>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</si>
  <si>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</si>
  <si>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</si>
  <si>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</si>
  <si>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</si>
  <si>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</si>
  <si>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</si>
  <si>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</si>
  <si>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</si>
  <si>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</si>
  <si>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</si>
  <si>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</si>
  <si>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</si>
  <si>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</si>
  <si>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</si>
  <si>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</si>
  <si>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</si>
  <si>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</si>
  <si>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</si>
  <si>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</si>
  <si>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</si>
  <si>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</si>
  <si>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</si>
  <si>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</si>
  <si>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</si>
  <si>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</si>
  <si>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</si>
  <si>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</si>
  <si>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</si>
  <si>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</si>
  <si>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</si>
  <si>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</si>
  <si>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</si>
  <si>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</si>
  <si>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</si>
  <si>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</si>
  <si>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</si>
  <si>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</si>
  <si>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</si>
  <si>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</si>
  <si>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</si>
  <si>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</si>
  <si>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</si>
  <si>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</si>
  <si>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</si>
  <si>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</si>
  <si>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</si>
  <si>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</si>
  <si>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</si>
  <si>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</si>
  <si>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</si>
  <si>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</si>
  <si>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</si>
  <si>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</si>
  <si>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</si>
  <si>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</si>
  <si>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</si>
  <si>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</si>
  <si>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</si>
  <si>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</si>
  <si>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</si>
  <si>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</si>
  <si>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</si>
  <si>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</si>
  <si>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</si>
  <si>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</si>
  <si>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</si>
  <si>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</si>
  <si>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</si>
  <si>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</si>
  <si>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</si>
  <si>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</si>
  <si>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</si>
  <si>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</si>
  <si>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</si>
  <si>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</si>
  <si>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</si>
  <si>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</si>
  <si>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</si>
  <si>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</si>
  <si>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</si>
  <si>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</si>
  <si>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</si>
  <si>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</si>
  <si>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</si>
  <si>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</si>
  <si>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</si>
  <si>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</si>
  <si>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</si>
  <si>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</si>
  <si>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</si>
  <si>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</si>
  <si>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</si>
  <si>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</si>
  <si>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</si>
  <si>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</si>
  <si>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</si>
  <si>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</si>
  <si>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</si>
  <si>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</si>
  <si>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</si>
  <si>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</si>
  <si>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</si>
  <si>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</si>
  <si>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</si>
  <si>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</si>
  <si>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</si>
  <si>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</si>
  <si>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</si>
  <si>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</si>
  <si>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</si>
  <si>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</si>
  <si>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</si>
  <si>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</si>
  <si>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</si>
  <si>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</si>
  <si>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</si>
  <si>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</si>
  <si>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</si>
  <si>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</si>
  <si>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</si>
  <si>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</si>
  <si>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</si>
  <si>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</si>
  <si>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</si>
  <si>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</si>
  <si>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</si>
  <si>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</si>
  <si>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</si>
  <si>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</si>
  <si>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</si>
  <si>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</si>
  <si>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</si>
  <si>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</si>
  <si>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</si>
  <si>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</si>
  <si>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</si>
  <si>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</si>
  <si>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</si>
  <si>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</si>
  <si>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</si>
  <si>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</si>
  <si>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</si>
  <si>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</si>
  <si>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</si>
  <si>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</si>
  <si>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</si>
  <si>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</si>
  <si>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</si>
  <si>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</si>
  <si>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</si>
  <si>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</si>
  <si>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</si>
  <si>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</si>
  <si>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</si>
  <si>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</si>
  <si>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</si>
  <si>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</si>
  <si>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</si>
  <si>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</si>
  <si>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</si>
  <si>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</si>
  <si>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</si>
  <si>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</si>
  <si>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</si>
  <si>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</si>
  <si>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</si>
  <si>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</si>
  <si>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</si>
  <si>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</si>
  <si>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</si>
  <si>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</si>
  <si>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</si>
  <si>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</si>
  <si>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</si>
  <si>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</si>
  <si>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</si>
  <si>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</si>
  <si>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</si>
  <si>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</si>
  <si>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</si>
  <si>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</si>
  <si>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</si>
  <si>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</si>
  <si>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</si>
  <si>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</si>
  <si>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</si>
  <si>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</si>
  <si>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</si>
  <si>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</si>
  <si>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</si>
  <si>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</si>
  <si>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</si>
  <si>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</si>
  <si>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</si>
  <si>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</si>
  <si>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</si>
  <si>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</si>
  <si>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</si>
  <si>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</si>
  <si>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</si>
  <si>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</si>
  <si>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</si>
  <si>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</si>
  <si>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</si>
  <si>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</si>
  <si>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</si>
  <si>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</si>
  <si>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</si>
  <si>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</si>
  <si>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</si>
  <si>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</si>
  <si>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</si>
  <si>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</si>
  <si>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</si>
  <si>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</si>
  <si>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</si>
  <si>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</si>
  <si>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</si>
  <si>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</si>
  <si>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</si>
  <si>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</si>
  <si>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</si>
  <si>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</si>
  <si>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</si>
  <si>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</si>
  <si>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</si>
  <si>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</si>
  <si>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</si>
  <si>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</si>
  <si>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</si>
  <si>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</si>
  <si>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</si>
  <si>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</si>
  <si>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</si>
  <si>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</si>
  <si>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</si>
  <si>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</si>
  <si>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</si>
  <si>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</si>
  <si>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</si>
  <si>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</si>
  <si>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</si>
  <si>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</si>
  <si>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</si>
  <si>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</si>
  <si>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</si>
  <si>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</si>
  <si>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</si>
  <si>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</si>
  <si>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</si>
  <si>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</si>
  <si>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</si>
  <si>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</si>
  <si>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</si>
  <si>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</si>
  <si>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</si>
  <si>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</si>
  <si>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</si>
  <si>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</si>
  <si>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</si>
  <si>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</si>
  <si>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</si>
  <si>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</si>
  <si>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</si>
  <si>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</si>
  <si>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</si>
  <si>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</si>
  <si>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</si>
  <si>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</si>
  <si>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</si>
  <si>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</si>
  <si>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</si>
  <si>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</si>
  <si>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</si>
  <si>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</si>
  <si>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</si>
  <si>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</si>
  <si>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</si>
  <si>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</si>
  <si>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</si>
  <si>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</si>
  <si>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</si>
  <si>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</si>
  <si>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</si>
  <si>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</si>
  <si>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</si>
  <si>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</si>
  <si>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</si>
  <si>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</si>
  <si>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</si>
  <si>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</si>
  <si>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</si>
  <si>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</si>
  <si>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</si>
  <si>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</si>
  <si>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</si>
  <si>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</si>
  <si>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</si>
  <si>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</si>
  <si>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</si>
  <si>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</si>
  <si>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</si>
  <si>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</si>
  <si>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</si>
  <si>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</si>
  <si>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</si>
  <si>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</si>
  <si>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</si>
  <si>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</si>
  <si>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</si>
  <si>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</si>
  <si>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</si>
  <si>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</si>
  <si>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</si>
  <si>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</si>
  <si>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</si>
  <si>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</si>
  <si>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</si>
  <si>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</si>
  <si>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</si>
  <si>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</si>
  <si>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</si>
  <si>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</si>
  <si>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</si>
  <si>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</si>
  <si>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</si>
  <si>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</si>
  <si>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</si>
  <si>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</si>
  <si>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</si>
  <si>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</si>
  <si>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</si>
  <si>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</si>
  <si>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</si>
  <si>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</si>
  <si>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</si>
  <si>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</si>
  <si>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</si>
  <si>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</si>
  <si>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</si>
  <si>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</si>
  <si>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</si>
  <si>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</si>
  <si>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</si>
  <si>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</si>
  <si>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</si>
  <si>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</si>
  <si>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</si>
  <si>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</si>
  <si>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</si>
  <si>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</si>
  <si>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</si>
  <si>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</si>
  <si>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</si>
  <si>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</si>
  <si>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</si>
  <si>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</si>
  <si>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</si>
  <si>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</si>
  <si>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</si>
  <si>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</si>
  <si>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</si>
  <si>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</si>
  <si>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</si>
  <si>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</si>
  <si>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</si>
  <si>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</si>
  <si>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</si>
  <si>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</si>
  <si>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</si>
  <si>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</si>
  <si>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</si>
  <si>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</si>
  <si>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</si>
  <si>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</si>
  <si>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</si>
  <si>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</si>
  <si>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</si>
  <si>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</si>
  <si>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</si>
  <si>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</si>
  <si>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</si>
  <si>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</si>
  <si>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</si>
  <si>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</si>
  <si>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</si>
  <si>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</si>
  <si>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</si>
  <si>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</si>
  <si>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</si>
  <si>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</si>
  <si>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</si>
  <si>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</si>
  <si>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</si>
  <si>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</si>
  <si>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</si>
  <si>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</si>
  <si>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</si>
  <si>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</si>
  <si>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</si>
  <si>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</si>
  <si>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</si>
  <si>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</si>
  <si>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</si>
  <si>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</si>
  <si>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</si>
  <si>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</si>
  <si>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</si>
  <si>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</si>
  <si>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</si>
  <si>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</si>
  <si>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</si>
  <si>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</si>
  <si>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</si>
  <si>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</si>
  <si>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</si>
  <si>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</si>
  <si>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</si>
  <si>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</si>
  <si>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</si>
  <si>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</si>
  <si>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</si>
  <si>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</si>
  <si>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</si>
  <si>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</si>
  <si>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</si>
  <si>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</si>
  <si>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</si>
  <si>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</si>
  <si>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</si>
  <si>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</si>
  <si>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</si>
  <si>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</si>
  <si>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</si>
  <si>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</si>
  <si>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</si>
  <si>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</si>
  <si>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</si>
  <si>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</si>
  <si>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</si>
  <si>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</si>
  <si>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</si>
  <si>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</si>
  <si>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</si>
  <si>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</si>
  <si>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</si>
  <si>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</si>
  <si>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</si>
  <si>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</si>
  <si>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</si>
  <si>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</si>
  <si>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</si>
  <si>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</si>
  <si>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</si>
  <si>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</si>
  <si>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</si>
  <si>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</si>
  <si>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</si>
  <si>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</si>
  <si>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</si>
  <si>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</si>
  <si>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</si>
  <si>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</si>
  <si>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</si>
  <si>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</si>
  <si>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</si>
  <si>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</si>
  <si>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</si>
  <si>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</si>
  <si>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</si>
  <si>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</si>
  <si>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</si>
  <si>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</si>
  <si>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</si>
  <si>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</si>
  <si>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</si>
  <si>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</si>
  <si>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</si>
  <si>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</si>
  <si>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</si>
  <si>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</si>
  <si>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</si>
  <si>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</si>
  <si>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</si>
  <si>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</si>
  <si>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</si>
  <si>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</si>
  <si>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</si>
  <si>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</si>
  <si>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</si>
  <si>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</si>
  <si>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</si>
  <si>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</si>
  <si>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</si>
  <si>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</si>
  <si>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</si>
  <si>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</si>
  <si>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</si>
  <si>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</si>
  <si>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</si>
  <si>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</si>
  <si>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</si>
  <si>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</si>
  <si>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</si>
  <si>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</si>
  <si>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</si>
  <si>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</si>
  <si>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</si>
  <si>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</si>
  <si>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</si>
  <si>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</si>
  <si>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</si>
  <si>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</si>
  <si>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</si>
  <si>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</si>
  <si>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</si>
  <si>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</si>
  <si>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</si>
  <si>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</si>
  <si>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</si>
  <si>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</si>
  <si>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</si>
  <si>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</si>
  <si>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</si>
  <si>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</si>
  <si>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</si>
  <si>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</si>
  <si>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</si>
  <si>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</si>
  <si>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</si>
  <si>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</si>
  <si>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</si>
  <si>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</si>
  <si>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</si>
  <si>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</si>
  <si>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</si>
  <si>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</si>
  <si>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</si>
  <si>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</si>
  <si>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</si>
  <si>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</si>
  <si>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</si>
  <si>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</si>
  <si>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</si>
  <si>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</si>
  <si>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</si>
  <si>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</si>
  <si>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</si>
  <si>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</si>
  <si>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</si>
  <si>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</si>
  <si>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</si>
  <si>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</si>
  <si>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</si>
  <si>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</si>
  <si>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</si>
  <si>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</si>
  <si>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</si>
  <si>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</si>
  <si>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</si>
  <si>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</si>
  <si>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</si>
  <si>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</si>
  <si>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</si>
  <si>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</si>
  <si>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</si>
  <si>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</si>
  <si>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</si>
  <si>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</si>
  <si>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</si>
  <si>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</si>
  <si>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</si>
  <si>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</si>
  <si>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</si>
  <si>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</si>
  <si>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</si>
  <si>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</si>
  <si>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</si>
  <si>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</si>
  <si>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</si>
  <si>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</si>
  <si>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</si>
  <si>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</si>
  <si>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</si>
  <si>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</si>
  <si>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</si>
  <si>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</si>
  <si>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</si>
  <si>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</si>
  <si>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</si>
  <si>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</si>
  <si>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</si>
  <si>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</si>
  <si>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</si>
  <si>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</si>
  <si>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</si>
  <si>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</si>
  <si>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</si>
  <si>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</si>
  <si>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</si>
  <si>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</si>
  <si>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</si>
  <si>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</si>
  <si>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</si>
  <si>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</si>
  <si>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</si>
  <si>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</si>
  <si>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</si>
  <si>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</si>
  <si>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</si>
  <si>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</si>
  <si>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</si>
  <si>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</si>
  <si>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</si>
  <si>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</si>
  <si>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</si>
  <si>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</si>
  <si>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</si>
  <si>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</si>
  <si>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</si>
  <si>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</si>
  <si>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</si>
  <si>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</si>
  <si>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</si>
  <si>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</si>
  <si>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</si>
  <si>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</si>
  <si>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</si>
  <si>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</si>
  <si>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</si>
  <si>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</si>
  <si>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</si>
  <si>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</si>
  <si>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</si>
  <si>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</si>
  <si>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</si>
  <si>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</si>
  <si>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</si>
  <si>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</si>
  <si>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</si>
  <si>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</si>
  <si>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</si>
  <si>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</si>
  <si>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</si>
  <si>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</si>
  <si>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</si>
  <si>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</si>
  <si>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</si>
  <si>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</si>
  <si>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</si>
  <si>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</si>
  <si>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</si>
  <si>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</si>
  <si>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</si>
  <si>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</si>
  <si>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</si>
  <si>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</si>
  <si>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</si>
  <si>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</si>
  <si>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</si>
  <si>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</si>
  <si>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</si>
  <si>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</si>
  <si>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</si>
  <si>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</si>
  <si>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</si>
  <si>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</si>
  <si>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</si>
  <si>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</si>
  <si>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</si>
  <si>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</si>
  <si>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</si>
  <si>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</si>
  <si>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</si>
  <si>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</si>
  <si>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</si>
  <si>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</si>
  <si>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</si>
  <si>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</si>
  <si>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</si>
  <si>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</si>
  <si>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</si>
  <si>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</si>
  <si>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</si>
  <si>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</si>
  <si>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</si>
  <si>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</si>
  <si>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</si>
  <si>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</si>
  <si>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</si>
  <si>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</si>
  <si>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</si>
  <si>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</si>
  <si>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</si>
  <si>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</si>
  <si>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</si>
  <si>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</si>
  <si>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</si>
  <si>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</si>
  <si>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</si>
  <si>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</si>
  <si>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</si>
  <si>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</si>
  <si>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</si>
  <si>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</si>
  <si>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</si>
  <si>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</si>
  <si>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</si>
  <si>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</si>
  <si>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</si>
  <si>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</si>
  <si>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</si>
  <si>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</si>
  <si>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</si>
  <si>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</si>
  <si>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</si>
  <si>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</si>
  <si>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</si>
  <si>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</si>
  <si>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</si>
  <si>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</si>
  <si>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</si>
  <si>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</si>
  <si>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</si>
  <si>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</si>
  <si>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</si>
  <si>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</si>
  <si>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</si>
  <si>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</si>
  <si>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</si>
  <si>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</si>
  <si>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</si>
  <si>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</si>
  <si>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</si>
  <si>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</si>
  <si>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</si>
  <si>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</si>
  <si>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</si>
  <si>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</si>
  <si>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</si>
  <si>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</si>
  <si>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</si>
  <si>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</si>
  <si>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</si>
  <si>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</si>
  <si>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</si>
  <si>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</si>
  <si>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</si>
  <si>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</si>
  <si>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</si>
  <si>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</si>
  <si>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</si>
  <si>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</si>
  <si>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</si>
  <si>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</si>
  <si>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</si>
  <si>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</si>
  <si>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</si>
  <si>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</si>
  <si>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</si>
  <si>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</si>
  <si>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</si>
  <si>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</si>
  <si>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</si>
  <si>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</si>
  <si>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</si>
  <si>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</si>
  <si>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</si>
  <si>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</si>
  <si>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</si>
  <si>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</si>
  <si>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</si>
  <si>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</si>
  <si>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</si>
  <si>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</si>
  <si>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</si>
  <si>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</si>
  <si>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</si>
  <si>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</si>
  <si>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</si>
  <si>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</si>
  <si>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</si>
  <si>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</si>
  <si>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</si>
  <si>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</si>
  <si>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</si>
  <si>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</si>
  <si>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</si>
  <si>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</si>
  <si>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</si>
  <si>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</si>
  <si>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</si>
  <si>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</si>
  <si>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</si>
  <si>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</si>
  <si>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</si>
  <si>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</si>
  <si>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</si>
  <si>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</si>
  <si>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</si>
  <si>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</si>
  <si>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</si>
  <si>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</si>
  <si>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</si>
  <si>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</si>
  <si>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</si>
  <si>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</si>
  <si>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</si>
  <si>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</si>
  <si>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</si>
  <si>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</si>
  <si>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</si>
  <si>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</si>
  <si>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</si>
  <si>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</si>
  <si>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</si>
  <si>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</si>
  <si>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</si>
  <si>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</si>
  <si>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</si>
  <si>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</si>
  <si>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</si>
  <si>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</si>
  <si>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</si>
  <si>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</si>
  <si>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</si>
  <si>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</si>
  <si>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</si>
  <si>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</si>
  <si>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</si>
  <si>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</si>
  <si>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</si>
  <si>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</si>
  <si>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</si>
  <si>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</si>
  <si>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</si>
  <si>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</si>
  <si>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</si>
  <si>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</si>
  <si>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</si>
  <si>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</si>
  <si>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</si>
  <si>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</si>
  <si>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</si>
  <si>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</si>
  <si>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</si>
  <si>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</si>
  <si>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</si>
  <si>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</si>
  <si>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</si>
  <si>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</si>
  <si>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</si>
  <si>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</si>
  <si>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</si>
  <si>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</si>
  <si>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</si>
  <si>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</si>
  <si>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</si>
  <si>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</si>
  <si>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</si>
  <si>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</si>
  <si>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</si>
  <si>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</si>
  <si>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</si>
  <si>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</si>
  <si>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</si>
  <si>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</si>
  <si>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</si>
  <si>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</si>
  <si>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</si>
  <si>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</si>
  <si>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</si>
  <si>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</si>
  <si>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</si>
  <si>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</si>
  <si>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</si>
  <si>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</si>
  <si>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</si>
  <si>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</si>
  <si>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</si>
  <si>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</si>
  <si>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</si>
  <si>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</si>
  <si>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</si>
  <si>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</si>
  <si>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</si>
  <si>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</si>
  <si>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</si>
  <si>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</si>
  <si>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</si>
  <si>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</si>
  <si>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</si>
  <si>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</si>
  <si>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</si>
  <si>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</si>
  <si>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</si>
  <si>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</si>
  <si>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</si>
  <si>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</si>
  <si>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</si>
  <si>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</si>
  <si>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</si>
  <si>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</si>
  <si>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</si>
  <si>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</si>
  <si>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</si>
  <si>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</si>
  <si>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</si>
  <si>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</si>
  <si>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</si>
  <si>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</si>
  <si>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</si>
  <si>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</si>
  <si>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</si>
  <si>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</si>
  <si>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</si>
  <si>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</si>
  <si>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</si>
  <si>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</si>
  <si>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</si>
  <si>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</si>
  <si>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</si>
  <si>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</si>
  <si>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</si>
  <si>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</si>
  <si>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</si>
  <si>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</si>
  <si>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</si>
  <si>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</si>
  <si>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</si>
  <si>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</si>
  <si>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</si>
  <si>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</si>
  <si>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</si>
  <si>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</si>
  <si>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</si>
  <si>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</si>
  <si>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</si>
  <si>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</si>
  <si>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</si>
  <si>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</si>
  <si>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</si>
  <si>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</si>
  <si>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</si>
  <si>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</si>
  <si>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</si>
  <si>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</si>
  <si>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</si>
  <si>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</si>
  <si>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</si>
  <si>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</si>
  <si>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</si>
  <si>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</si>
  <si>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</si>
  <si>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</si>
  <si>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</si>
  <si>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</si>
  <si>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</si>
  <si>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</si>
  <si>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</si>
  <si>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</si>
  <si>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</si>
  <si>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</si>
  <si>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</si>
  <si>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</si>
  <si>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</si>
  <si>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</si>
  <si>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</si>
  <si>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</si>
  <si>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</si>
  <si>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</si>
  <si>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</si>
  <si>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</si>
  <si>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</si>
  <si>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</si>
  <si>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</si>
  <si>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</si>
  <si>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</si>
  <si>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</si>
  <si>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</si>
  <si>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</si>
  <si>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</si>
  <si>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</si>
  <si>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</si>
  <si>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</si>
  <si>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</si>
  <si>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</si>
  <si>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</si>
  <si>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</si>
  <si>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</si>
  <si>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</si>
  <si>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</si>
  <si>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</si>
  <si>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</si>
  <si>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</si>
  <si>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</si>
  <si>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</si>
  <si>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</si>
  <si>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</si>
  <si>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</si>
  <si>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</si>
  <si>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</si>
  <si>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</si>
  <si>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</si>
  <si>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</si>
  <si>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</si>
  <si>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</si>
  <si>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</si>
  <si>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</si>
  <si>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</si>
  <si>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</si>
  <si>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</si>
  <si>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</si>
  <si>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</si>
  <si>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</si>
  <si>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</si>
  <si>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</si>
  <si>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</si>
  <si>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</si>
  <si>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</si>
  <si>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</si>
  <si>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</si>
  <si>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</si>
  <si>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</si>
  <si>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</si>
  <si>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</si>
  <si>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</si>
  <si>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</si>
  <si>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</si>
  <si>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</si>
  <si>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</si>
  <si>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</si>
  <si>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</si>
  <si>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</si>
  <si>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</si>
  <si>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</si>
  <si>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</si>
  <si>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</si>
  <si>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</si>
  <si>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</si>
  <si>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</si>
  <si>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</si>
  <si>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</si>
  <si>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</si>
  <si>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</si>
  <si>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</si>
  <si>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</si>
  <si>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</si>
  <si>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</si>
  <si>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</si>
  <si>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</si>
  <si>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</si>
  <si>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</si>
  <si>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</si>
  <si>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</si>
  <si>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</si>
  <si>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</si>
  <si>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</si>
  <si>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</si>
  <si>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</si>
  <si>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</si>
  <si>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</si>
  <si>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</si>
  <si>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</si>
  <si>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</si>
  <si>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</si>
  <si>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</si>
  <si>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</si>
  <si>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</si>
  <si>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</si>
  <si>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</si>
  <si>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</si>
  <si>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</si>
  <si>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</si>
  <si>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</si>
  <si>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</si>
  <si>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</si>
  <si>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</si>
  <si>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</si>
  <si>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</si>
  <si>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</si>
  <si>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</si>
  <si>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</si>
  <si>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</si>
  <si>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</si>
  <si>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</si>
  <si>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</si>
  <si>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</si>
  <si>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</si>
  <si>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</si>
  <si>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</si>
  <si>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</si>
  <si>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</si>
  <si>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</si>
  <si>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</si>
  <si>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</si>
  <si>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</si>
  <si>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</si>
  <si>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</si>
  <si>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</si>
  <si>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</si>
  <si>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</si>
  <si>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</si>
  <si>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</si>
  <si>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</si>
  <si>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</si>
  <si>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</si>
  <si>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</si>
  <si>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</si>
  <si>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</si>
  <si>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</si>
  <si>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</si>
  <si>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</si>
  <si>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</si>
  <si>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</si>
  <si>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</si>
  <si>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</si>
  <si>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</si>
  <si>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</si>
  <si>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</si>
  <si>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</si>
  <si>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</si>
  <si>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</si>
  <si>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</si>
  <si>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</si>
  <si>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</si>
  <si>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</si>
  <si>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</si>
  <si>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</si>
  <si>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</si>
  <si>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</si>
  <si>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</si>
  <si>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</si>
  <si>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</si>
  <si>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</si>
  <si>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</si>
  <si>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</si>
  <si>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</si>
  <si>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</si>
  <si>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</si>
  <si>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</si>
  <si>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</si>
  <si>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</si>
  <si>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</si>
  <si>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</si>
  <si>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</si>
  <si>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</si>
  <si>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</si>
  <si>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</si>
  <si>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</si>
  <si>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</si>
  <si>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</si>
  <si>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</si>
  <si>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</si>
  <si>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</si>
  <si>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</si>
  <si>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</si>
  <si>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</si>
  <si>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</si>
  <si>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</si>
  <si>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</si>
  <si>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</si>
  <si>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</si>
  <si>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</si>
  <si>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</si>
  <si>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</si>
  <si>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</si>
  <si>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</si>
  <si>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</si>
  <si>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</si>
  <si>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</si>
  <si>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</si>
  <si>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</si>
  <si>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</si>
  <si>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</si>
  <si>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</si>
  <si>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</si>
  <si>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</si>
  <si>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</si>
  <si>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</si>
  <si>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</si>
  <si>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</si>
  <si>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</si>
  <si>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</si>
  <si>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</si>
  <si>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</si>
  <si>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</si>
  <si>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</si>
  <si>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</si>
  <si>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</si>
  <si>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</si>
  <si>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</si>
  <si>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</si>
  <si>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</si>
  <si>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</si>
  <si>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</si>
  <si>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</si>
  <si>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</si>
  <si>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</si>
  <si>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</si>
  <si>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</si>
  <si>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</si>
  <si>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</si>
  <si>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</si>
  <si>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</si>
  <si>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</si>
  <si>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</si>
  <si>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</si>
  <si>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</si>
  <si>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</si>
  <si>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</si>
  <si>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</si>
  <si>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</si>
  <si>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</si>
  <si>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</si>
  <si>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</si>
  <si>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</si>
  <si>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</si>
  <si>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</si>
  <si>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</si>
  <si>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</si>
  <si>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</si>
  <si>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</si>
  <si>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</si>
  <si>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</si>
  <si>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</si>
  <si>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</si>
  <si>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</si>
  <si>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</si>
  <si>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</si>
  <si>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</si>
  <si>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</si>
  <si>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</si>
  <si>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</si>
  <si>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</si>
  <si>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</si>
  <si>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</si>
  <si>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</si>
  <si>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</si>
  <si>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</si>
  <si>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</si>
  <si>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</si>
  <si>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</si>
  <si>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</si>
  <si>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</si>
  <si>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</si>
  <si>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</si>
  <si>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</si>
  <si>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</si>
  <si>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</si>
  <si>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</si>
  <si>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</si>
  <si>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</si>
  <si>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</si>
  <si>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</si>
  <si>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</si>
  <si>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</si>
  <si>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</si>
  <si>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</si>
  <si>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</si>
  <si>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</si>
  <si>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</si>
  <si>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</si>
  <si>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</si>
  <si>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</si>
  <si>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</si>
  <si>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</si>
  <si>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</si>
  <si>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</si>
  <si>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</si>
  <si>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</si>
  <si>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</si>
  <si>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</si>
  <si>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</si>
  <si>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</si>
  <si>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</si>
  <si>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</si>
  <si>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</si>
  <si>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</si>
  <si>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</si>
  <si>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</si>
  <si>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</si>
  <si>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</si>
  <si>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</si>
  <si>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</si>
  <si>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</si>
  <si>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</si>
  <si>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</si>
  <si>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</si>
  <si>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</si>
  <si>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</si>
  <si>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</si>
  <si>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</si>
  <si>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</si>
  <si>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</si>
  <si>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</si>
  <si>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</si>
  <si>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</si>
  <si>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</si>
  <si>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</si>
  <si>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</si>
  <si>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</si>
  <si>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</si>
  <si>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</si>
  <si>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</si>
  <si>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</si>
  <si>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</si>
  <si>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</si>
  <si>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</si>
  <si>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</si>
  <si>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</si>
  <si>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</si>
  <si>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</si>
  <si>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</si>
  <si>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</si>
  <si>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</si>
  <si>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</si>
  <si>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</si>
  <si>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</si>
  <si>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</si>
  <si>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</si>
  <si>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</si>
  <si>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</si>
  <si>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</si>
  <si>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</si>
  <si>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</si>
  <si>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</si>
  <si>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</si>
  <si>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</si>
  <si>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</si>
  <si>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</si>
  <si>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</si>
  <si>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</si>
  <si>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</si>
  <si>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</si>
  <si>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</si>
  <si>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</si>
  <si>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</si>
  <si>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</si>
  <si>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</si>
  <si>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</si>
  <si>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</si>
  <si>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</si>
  <si>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</si>
  <si>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</si>
  <si>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</si>
  <si>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</si>
  <si>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</si>
  <si>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</si>
  <si>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</si>
  <si>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</si>
  <si>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</si>
  <si>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</si>
  <si>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</si>
  <si>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</si>
  <si>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</si>
  <si>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</si>
  <si>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</si>
  <si>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</si>
  <si>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</si>
  <si>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</si>
  <si>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</si>
  <si>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</si>
  <si>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</si>
  <si>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</si>
  <si>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</si>
  <si>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</si>
  <si>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</si>
  <si>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</si>
  <si>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</si>
  <si>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</si>
  <si>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</si>
  <si>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</si>
  <si>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</si>
  <si>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</si>
  <si>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</si>
  <si>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</si>
  <si>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</si>
  <si>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</si>
  <si>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</si>
  <si>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</si>
  <si>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</si>
  <si>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</si>
  <si>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</si>
  <si>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</si>
  <si>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</si>
  <si>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</si>
  <si>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</si>
  <si>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</si>
  <si>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</si>
  <si>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</si>
  <si>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</si>
  <si>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</si>
  <si>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</si>
  <si>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</si>
  <si>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</si>
  <si>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</si>
  <si>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</si>
  <si>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</si>
  <si>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</si>
  <si>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</si>
  <si>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</si>
  <si>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</si>
  <si>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</si>
  <si>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</si>
  <si>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</si>
  <si>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</si>
  <si>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</si>
  <si>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</si>
  <si>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</si>
  <si>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</si>
  <si>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</si>
  <si>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</si>
  <si>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</si>
  <si>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</si>
  <si>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</si>
  <si>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</si>
  <si>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</si>
  <si>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</si>
  <si>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</si>
  <si>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</si>
  <si>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</si>
  <si>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</si>
  <si>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</si>
  <si>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</si>
  <si>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</si>
  <si>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</si>
  <si>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</si>
  <si>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</si>
  <si>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</si>
  <si>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</si>
  <si>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</si>
  <si>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</si>
  <si>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</si>
  <si>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</si>
  <si>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</si>
  <si>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</si>
  <si>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</si>
  <si>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</si>
  <si>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</si>
  <si>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</si>
  <si>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</si>
  <si>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</si>
  <si>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</si>
  <si>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</si>
  <si>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</si>
  <si>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</si>
  <si>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</si>
  <si>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</si>
  <si>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</si>
  <si>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</si>
  <si>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</si>
  <si>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</si>
  <si>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</si>
  <si>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</si>
  <si>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</si>
  <si>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</si>
  <si>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</si>
  <si>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</si>
  <si>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</si>
  <si>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</si>
  <si>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</si>
  <si>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</si>
  <si>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</si>
  <si>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</si>
  <si>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</si>
  <si>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</si>
  <si>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</si>
  <si>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</si>
  <si>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</si>
  <si>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</si>
  <si>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</si>
  <si>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</si>
  <si>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</si>
  <si>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</si>
  <si>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</si>
  <si>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</si>
  <si>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</si>
  <si>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</si>
  <si>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</si>
  <si>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</si>
  <si>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</si>
  <si>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</si>
  <si>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</si>
  <si>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</si>
  <si>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</si>
  <si>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</si>
  <si>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</si>
  <si>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</si>
  <si>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</si>
  <si>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</si>
  <si>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</si>
  <si>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</si>
  <si>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</si>
  <si>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</si>
  <si>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</si>
  <si>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</si>
  <si>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</si>
  <si>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</si>
  <si>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</si>
  <si>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</si>
  <si>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</si>
  <si>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</si>
  <si>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</si>
  <si>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</si>
  <si>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</si>
  <si>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</si>
  <si>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</si>
  <si>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</si>
  <si>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</si>
  <si>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</si>
  <si>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</si>
  <si>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</si>
  <si>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</si>
  <si>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</si>
  <si>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</si>
  <si>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</si>
  <si>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</si>
  <si>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</si>
  <si>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</si>
  <si>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</si>
  <si>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</si>
  <si>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</si>
  <si>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</si>
  <si>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</si>
  <si>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</si>
  <si>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</si>
  <si>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</si>
  <si>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</si>
  <si>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</si>
  <si>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</si>
  <si>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</si>
  <si>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</si>
  <si>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</si>
  <si>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</si>
  <si>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</si>
  <si>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</si>
  <si>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</si>
  <si>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</si>
  <si>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</si>
  <si>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</si>
  <si>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</si>
  <si>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</si>
  <si>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</si>
  <si>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</si>
  <si>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</si>
  <si>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</si>
  <si>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</si>
  <si>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</si>
  <si>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</si>
  <si>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</si>
  <si>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</si>
  <si>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</si>
  <si>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</si>
  <si>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</si>
  <si>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</si>
  <si>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</si>
  <si>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</si>
  <si>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</si>
  <si>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</si>
  <si>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</si>
  <si>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</si>
  <si>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</si>
  <si>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</si>
  <si>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</si>
  <si>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</si>
  <si>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</si>
  <si>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</si>
  <si>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</si>
  <si>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</si>
  <si>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</si>
  <si>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</si>
  <si>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</si>
  <si>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</si>
  <si>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</si>
  <si>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</si>
  <si>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</si>
  <si>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</si>
  <si>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</si>
  <si>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</si>
  <si>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</si>
  <si>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</si>
  <si>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</si>
  <si>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</si>
  <si>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</si>
  <si>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</si>
  <si>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</si>
  <si>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</si>
  <si>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</si>
  <si>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</si>
  <si>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</si>
  <si>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</si>
  <si>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</si>
  <si>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</si>
  <si>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</si>
  <si>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</si>
  <si>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</si>
  <si>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</si>
  <si>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</si>
  <si>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</si>
  <si>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</si>
  <si>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</si>
  <si>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</si>
  <si>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</si>
  <si>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</si>
  <si>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</si>
  <si>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</si>
  <si>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</si>
  <si>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</si>
  <si>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</si>
  <si>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</si>
  <si>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</si>
  <si>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</si>
  <si>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</si>
  <si>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</si>
  <si>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</si>
  <si>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</si>
  <si>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</si>
  <si>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</si>
  <si>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</si>
  <si>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</si>
  <si>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</si>
  <si>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</si>
  <si>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</si>
  <si>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</si>
  <si>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</si>
  <si>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</si>
  <si>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</si>
  <si>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</si>
  <si>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</si>
  <si>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</si>
  <si>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</si>
  <si>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</si>
  <si>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</si>
  <si>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</si>
  <si>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</si>
  <si>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</si>
  <si>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</si>
  <si>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</si>
  <si>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</si>
  <si>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</si>
  <si>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</si>
  <si>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</si>
  <si>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</si>
  <si>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</si>
  <si>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</si>
  <si>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</si>
  <si>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</si>
  <si>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</si>
  <si>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</si>
  <si>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</si>
  <si>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</si>
  <si>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</si>
  <si>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</si>
  <si>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</si>
  <si>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</si>
  <si>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</si>
  <si>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</si>
  <si>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</si>
  <si>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</si>
  <si>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</si>
  <si>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</si>
  <si>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</si>
  <si>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</si>
  <si>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</si>
  <si>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</si>
  <si>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</si>
  <si>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</si>
  <si>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</si>
  <si>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</si>
  <si>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</si>
  <si>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</si>
  <si>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</si>
  <si>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</si>
  <si>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</si>
  <si>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</si>
  <si>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</si>
  <si>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</si>
  <si>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</si>
  <si>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</si>
  <si>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</si>
  <si>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</si>
  <si>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</si>
  <si>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</si>
  <si>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</si>
  <si>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</si>
  <si>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</si>
  <si>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</si>
  <si>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</si>
  <si>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</si>
  <si>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</si>
  <si>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</si>
  <si>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</si>
  <si>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</si>
  <si>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</si>
  <si>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</si>
  <si>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</si>
  <si>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</si>
  <si>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</si>
  <si>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</si>
  <si>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</si>
  <si>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</si>
  <si>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</si>
  <si>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</si>
  <si>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</si>
  <si>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</si>
  <si>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</si>
  <si>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</si>
  <si>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</si>
  <si>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</si>
  <si>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</si>
  <si>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</si>
  <si>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</si>
  <si>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</si>
  <si>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</si>
  <si>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</si>
  <si>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</si>
  <si>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</si>
  <si>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</si>
  <si>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</si>
  <si>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</si>
  <si>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</si>
  <si>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</si>
  <si>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</si>
  <si>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</si>
  <si>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</si>
  <si>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</si>
  <si>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</si>
  <si>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</si>
  <si>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</si>
  <si>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</si>
  <si>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</si>
  <si>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</si>
  <si>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</si>
  <si>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</si>
  <si>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</si>
  <si>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</si>
  <si>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</si>
  <si>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</si>
  <si>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</si>
  <si>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</si>
  <si>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</si>
  <si>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</si>
  <si>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</si>
  <si>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</si>
  <si>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</si>
  <si>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</si>
  <si>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</si>
  <si>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</si>
  <si>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</si>
  <si>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</si>
  <si>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</si>
  <si>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</si>
  <si>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</si>
  <si>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</si>
  <si>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</si>
  <si>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</si>
  <si>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</si>
  <si>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</si>
  <si>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</si>
  <si>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</si>
  <si>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</si>
  <si>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</si>
  <si>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</si>
  <si>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</si>
  <si>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</si>
  <si>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</si>
  <si>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</si>
  <si>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</si>
  <si>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</si>
  <si>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</si>
  <si>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</si>
  <si>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</si>
  <si>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</si>
  <si>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</si>
  <si>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</si>
  <si>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</si>
  <si>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</si>
  <si>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</si>
  <si>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</si>
  <si>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</si>
  <si>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</si>
  <si>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</si>
  <si>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</si>
  <si>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</si>
  <si>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</si>
  <si>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</si>
  <si>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</si>
  <si>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</si>
  <si>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</si>
  <si>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</si>
  <si>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</si>
  <si>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</si>
  <si>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</si>
  <si>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</si>
  <si>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</si>
  <si>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</si>
  <si>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</si>
  <si>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</si>
  <si>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</si>
  <si>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</si>
  <si>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</si>
  <si>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</si>
  <si>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</si>
  <si>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</si>
  <si>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</si>
  <si>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</si>
  <si>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</si>
  <si>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</si>
  <si>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</si>
  <si>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</si>
  <si>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</si>
  <si>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</si>
  <si>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</si>
  <si>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</si>
  <si>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</si>
  <si>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</si>
  <si>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</si>
  <si>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</si>
  <si>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</si>
  <si>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</si>
  <si>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</si>
  <si>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</si>
  <si>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</si>
  <si>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</si>
  <si>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</si>
  <si>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</si>
  <si>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</si>
  <si>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</si>
  <si>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</si>
  <si>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</si>
  <si>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</si>
  <si>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</si>
  <si>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</si>
  <si>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</si>
  <si>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</si>
  <si>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</si>
  <si>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</si>
  <si>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</si>
  <si>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</si>
  <si>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</si>
  <si>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</si>
  <si>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</si>
  <si>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</si>
  <si>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</si>
  <si>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</si>
  <si>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</si>
  <si>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</si>
  <si>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</si>
  <si>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</si>
  <si>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</si>
  <si>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</si>
  <si>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</si>
  <si>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</si>
  <si>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</si>
  <si>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</si>
  <si>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</si>
  <si>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</si>
  <si>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</si>
  <si>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</si>
  <si>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</si>
  <si>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</si>
  <si>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</si>
  <si>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</si>
  <si>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</si>
  <si>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</si>
  <si>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</si>
  <si>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</si>
  <si>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</si>
  <si>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</si>
  <si>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</si>
  <si>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</si>
  <si>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</si>
  <si>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</si>
  <si>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</si>
  <si>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</si>
  <si>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</si>
  <si>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</si>
  <si>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</si>
  <si>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</si>
  <si>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</si>
  <si>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</si>
  <si>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</si>
  <si>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</si>
  <si>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</si>
  <si>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</si>
  <si>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</si>
  <si>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</si>
  <si>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</si>
  <si>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</si>
  <si>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</si>
  <si>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</si>
  <si>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</si>
  <si>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</si>
  <si>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</si>
  <si>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</si>
  <si>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</si>
  <si>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</si>
  <si>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</si>
  <si>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</si>
  <si>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</si>
  <si>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</si>
  <si>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</si>
  <si>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</si>
  <si>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</si>
  <si>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</si>
  <si>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</si>
  <si>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</si>
  <si>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</si>
  <si>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</si>
  <si>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</si>
  <si>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</si>
  <si>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</si>
  <si>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</si>
  <si>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</si>
  <si>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</si>
  <si>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</si>
  <si>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</si>
  <si>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</si>
  <si>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</si>
  <si>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</si>
  <si>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</si>
  <si>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</si>
  <si>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</si>
  <si>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</si>
  <si>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</si>
  <si>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</si>
  <si>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</si>
  <si>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</si>
  <si>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</si>
  <si>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</si>
  <si>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</si>
  <si>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</si>
  <si>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</si>
  <si>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</si>
  <si>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</si>
  <si>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</si>
  <si>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</si>
  <si>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</si>
  <si>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</si>
  <si>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</si>
  <si>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</si>
  <si>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</si>
  <si>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</si>
  <si>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</si>
  <si>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</si>
  <si>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</si>
  <si>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</si>
  <si>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</si>
  <si>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</si>
  <si>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</si>
  <si>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</si>
  <si>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</si>
  <si>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</si>
  <si>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</si>
  <si>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</si>
  <si>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</si>
  <si>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</si>
  <si>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</si>
  <si>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</si>
  <si>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</si>
  <si>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</si>
  <si>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</si>
  <si>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</si>
  <si>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</si>
  <si>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</si>
  <si>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</si>
  <si>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</si>
  <si>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</si>
  <si>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</si>
  <si>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</si>
  <si>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</si>
  <si>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</si>
  <si>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</si>
  <si>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</si>
  <si>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</si>
  <si>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</si>
  <si>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</si>
  <si>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</si>
  <si>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</si>
  <si>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</si>
  <si>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</si>
  <si>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</si>
  <si>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</si>
  <si>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</si>
  <si>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</si>
  <si>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</si>
  <si>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</si>
  <si>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</si>
  <si>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</si>
  <si>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</si>
  <si>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</si>
  <si>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</si>
  <si>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</si>
  <si>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</si>
  <si>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</si>
  <si>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</si>
  <si>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</si>
  <si>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</si>
  <si>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</si>
  <si>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</si>
  <si>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</si>
  <si>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</si>
  <si>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</si>
  <si>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</si>
  <si>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</si>
  <si>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</si>
  <si>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</si>
  <si>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</si>
  <si>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</si>
  <si>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</si>
  <si>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</si>
  <si>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</si>
  <si>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</si>
  <si>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</si>
  <si>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</si>
  <si>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</si>
  <si>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</si>
  <si>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</si>
  <si>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</si>
  <si>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</si>
  <si>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</si>
  <si>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</si>
  <si>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</si>
  <si>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</si>
  <si>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</si>
  <si>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</si>
  <si>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</si>
  <si>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</si>
  <si>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</si>
  <si>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</si>
  <si>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</si>
  <si>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</si>
  <si>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</si>
  <si>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</si>
  <si>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</si>
  <si>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</si>
  <si>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</si>
  <si>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</si>
  <si>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</si>
  <si>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</si>
  <si>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</si>
  <si>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</si>
  <si>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</si>
  <si>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</si>
  <si>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</si>
  <si>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</si>
  <si>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</si>
  <si>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</si>
  <si>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</si>
  <si>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</si>
  <si>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</si>
  <si>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</si>
  <si>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</si>
  <si>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</si>
  <si>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</si>
  <si>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</si>
  <si>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</si>
  <si>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</si>
  <si>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</si>
  <si>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</si>
  <si>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</si>
  <si>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</si>
  <si>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</si>
  <si>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</si>
  <si>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</si>
  <si>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</si>
  <si>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</si>
  <si>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</si>
  <si>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</si>
  <si>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</si>
  <si>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</si>
  <si>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</si>
  <si>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</si>
  <si>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</si>
  <si>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</si>
  <si>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</si>
  <si>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</si>
  <si>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</si>
  <si>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</si>
  <si>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</si>
  <si>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</si>
  <si>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</si>
  <si>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</si>
  <si>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</si>
  <si>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</si>
  <si>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</si>
  <si>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</si>
  <si>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</si>
  <si>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</si>
  <si>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</si>
  <si>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</si>
  <si>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</si>
  <si>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</si>
  <si>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</si>
  <si>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</si>
  <si>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</si>
  <si>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</si>
  <si>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</si>
  <si>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</si>
  <si>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</si>
  <si>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</si>
  <si>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</si>
  <si>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</si>
  <si>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</si>
  <si>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</si>
  <si>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</si>
  <si>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</si>
  <si>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</si>
  <si>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</si>
  <si>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</si>
  <si>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</si>
  <si>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</si>
  <si>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</si>
  <si>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</si>
  <si>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</si>
  <si>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</si>
  <si>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</si>
  <si>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</si>
  <si>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</si>
  <si>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</si>
  <si>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</si>
  <si>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</si>
  <si>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</si>
  <si>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</si>
  <si>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</si>
  <si>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</si>
  <si>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</si>
  <si>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</si>
  <si>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</si>
  <si>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</si>
  <si>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</si>
  <si>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</si>
  <si>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</si>
  <si>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</si>
  <si>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</si>
  <si>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</si>
  <si>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</si>
  <si>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</si>
  <si>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</si>
  <si>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</si>
  <si>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</si>
  <si>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</si>
  <si>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</si>
  <si>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</si>
  <si>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</si>
  <si>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</si>
  <si>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</si>
  <si>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</si>
  <si>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</si>
  <si>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</si>
  <si>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</si>
  <si>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</si>
  <si>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</si>
  <si>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</si>
  <si>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</si>
  <si>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</si>
  <si>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</si>
  <si>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</si>
  <si>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</si>
  <si>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</si>
  <si>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</si>
  <si>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</si>
  <si>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</si>
  <si>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</si>
  <si>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</si>
  <si>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</si>
  <si>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</si>
  <si>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</si>
  <si>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</si>
  <si>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</si>
  <si>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</si>
  <si>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</si>
  <si>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</si>
  <si>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</si>
  <si>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</si>
  <si>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</si>
  <si>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</si>
  <si>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</si>
  <si>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</si>
  <si>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</si>
  <si>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</si>
  <si>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</si>
  <si>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</si>
  <si>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</si>
  <si>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</si>
  <si>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</si>
  <si>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</si>
  <si>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</si>
  <si>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</si>
  <si>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</si>
  <si>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</si>
  <si>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</si>
  <si>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</si>
  <si>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</si>
  <si>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</si>
  <si>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</si>
  <si>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</si>
  <si>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</si>
  <si>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</si>
  <si>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</si>
  <si>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</si>
  <si>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</si>
  <si>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</si>
  <si>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</si>
  <si>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</si>
  <si>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</si>
  <si>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</si>
  <si>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</si>
  <si>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</si>
  <si>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</si>
  <si>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</si>
  <si>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</si>
  <si>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</si>
  <si>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</si>
  <si>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</si>
  <si>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</si>
  <si>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</si>
  <si>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</si>
  <si>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</si>
  <si>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</si>
  <si>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</si>
  <si>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</si>
  <si>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</si>
  <si>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</si>
  <si>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</si>
  <si>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</si>
  <si>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</si>
  <si>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</si>
  <si>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</si>
  <si>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</si>
  <si>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</si>
  <si>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</si>
  <si>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</si>
  <si>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</si>
  <si>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</si>
  <si>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</si>
  <si>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</si>
  <si>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</si>
  <si>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</si>
  <si>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</si>
  <si>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</si>
  <si>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</si>
  <si>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</si>
  <si>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</si>
  <si>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</si>
  <si>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</si>
  <si>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</si>
  <si>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</si>
  <si>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</si>
  <si>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</si>
  <si>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</si>
  <si>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</si>
  <si>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</si>
  <si>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</si>
  <si>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</si>
  <si>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</si>
  <si>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</si>
  <si>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</si>
  <si>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</si>
  <si>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</si>
  <si>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</si>
  <si>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</si>
  <si>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</si>
  <si>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</si>
  <si>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</si>
  <si>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</si>
  <si>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</si>
  <si>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</si>
  <si>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</si>
  <si>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</si>
  <si>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</si>
  <si>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</si>
  <si>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</si>
  <si>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</si>
  <si>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</si>
  <si>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</si>
  <si>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</si>
  <si>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</si>
  <si>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</si>
  <si>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</si>
  <si>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</si>
  <si>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</si>
  <si>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</si>
  <si>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</si>
  <si>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</si>
  <si>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</si>
  <si>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</si>
  <si>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</si>
  <si>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</si>
  <si>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</si>
  <si>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</si>
  <si>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</si>
  <si>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</si>
  <si>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</si>
  <si>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</si>
  <si>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</si>
  <si>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</si>
  <si>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</si>
  <si>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</si>
  <si>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</si>
  <si>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</si>
  <si>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</si>
  <si>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</si>
  <si>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</si>
  <si>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</si>
  <si>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</si>
  <si>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</si>
  <si>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</si>
  <si>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</si>
  <si>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</si>
  <si>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</si>
  <si>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</si>
  <si>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</si>
  <si>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</si>
  <si>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</si>
  <si>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</si>
  <si>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</si>
  <si>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</si>
  <si>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</si>
  <si>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</si>
  <si>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</si>
  <si>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</si>
  <si>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</si>
  <si>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</si>
  <si>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</si>
  <si>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</si>
  <si>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</si>
  <si>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</si>
  <si>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</si>
  <si>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</si>
  <si>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</si>
  <si>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</si>
  <si>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</si>
  <si>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</si>
  <si>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</si>
  <si>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</si>
  <si>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</si>
  <si>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</si>
  <si>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</si>
  <si>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</si>
  <si>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</si>
  <si>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</si>
  <si>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</si>
  <si>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</si>
  <si>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</si>
  <si>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</si>
  <si>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</si>
  <si>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</si>
  <si>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</si>
  <si>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</si>
  <si>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</si>
  <si>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</si>
  <si>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</si>
  <si>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</si>
  <si>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</si>
  <si>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</si>
  <si>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</si>
  <si>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</si>
  <si>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</si>
  <si>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</si>
  <si>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</si>
  <si>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</si>
  <si>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</si>
  <si>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</si>
  <si>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</si>
  <si>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</si>
  <si>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</si>
  <si>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</si>
  <si>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</si>
  <si>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</si>
  <si>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</si>
  <si>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</si>
  <si>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</si>
  <si>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</si>
  <si>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</si>
  <si>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</si>
  <si>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</si>
  <si>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</si>
  <si>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</si>
  <si>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</si>
  <si>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</si>
  <si>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</si>
  <si>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</si>
  <si>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</si>
  <si>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</si>
  <si>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</si>
  <si>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</si>
  <si>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</si>
  <si>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</si>
  <si>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</si>
  <si>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</si>
  <si>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</si>
  <si>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</si>
  <si>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</si>
  <si>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</si>
  <si>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</si>
  <si>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</si>
  <si>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</si>
  <si>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</si>
  <si>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</si>
  <si>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</si>
  <si>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</si>
  <si>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</si>
  <si>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</si>
  <si>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</si>
  <si>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</si>
  <si>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</si>
  <si>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</si>
  <si>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</si>
  <si>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</si>
  <si>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</si>
  <si>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</si>
  <si>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</si>
  <si>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</si>
  <si>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</si>
  <si>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</si>
  <si>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</si>
  <si>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</si>
  <si>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</si>
  <si>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</si>
  <si>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</si>
  <si>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</si>
  <si>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</si>
  <si>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</si>
  <si>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</si>
  <si>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</si>
  <si>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</si>
  <si>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</si>
  <si>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</si>
  <si>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</si>
  <si>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</si>
  <si>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</si>
  <si>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</si>
  <si>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</si>
  <si>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</si>
  <si>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</si>
  <si>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</si>
  <si>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</si>
  <si>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</si>
  <si>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</si>
  <si>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</si>
  <si>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</si>
  <si>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</si>
  <si>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</si>
  <si>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</si>
  <si>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</si>
  <si>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</si>
  <si>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</si>
  <si>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</si>
  <si>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</si>
  <si>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</si>
  <si>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</si>
  <si>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</si>
  <si>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</si>
  <si>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</si>
  <si>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</si>
  <si>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</si>
  <si>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</si>
  <si>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</si>
  <si>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</si>
  <si>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</si>
  <si>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</si>
  <si>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</si>
  <si>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</si>
  <si>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</si>
  <si>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</si>
  <si>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</si>
  <si>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</si>
  <si>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</si>
  <si>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</si>
  <si>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</si>
  <si>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</si>
  <si>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</si>
  <si>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</si>
  <si>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</si>
  <si>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</si>
  <si>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</si>
  <si>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</si>
  <si>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</si>
  <si>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</si>
  <si>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</si>
  <si>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</si>
  <si>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</si>
  <si>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</si>
  <si>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</si>
  <si>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</si>
  <si>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</si>
  <si>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</si>
  <si>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</si>
  <si>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</si>
  <si>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</si>
  <si>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</si>
  <si>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</si>
  <si>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</si>
  <si>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</si>
  <si>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</si>
  <si>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</si>
  <si>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</si>
  <si>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</si>
  <si>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</si>
  <si>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</si>
  <si>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</si>
  <si>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</si>
  <si>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</si>
  <si>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</si>
  <si>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</si>
  <si>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</si>
  <si>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</si>
  <si>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</si>
  <si>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</si>
  <si>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</si>
  <si>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</si>
  <si>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</si>
  <si>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</si>
  <si>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</si>
  <si>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</si>
  <si>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</si>
  <si>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</si>
  <si>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</si>
  <si>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</si>
  <si>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</si>
  <si>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</si>
  <si>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</si>
  <si>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</si>
  <si>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</si>
  <si>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</si>
  <si>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</si>
  <si>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</si>
  <si>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</si>
  <si>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</si>
  <si>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</si>
  <si>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</si>
  <si>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</si>
  <si>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</si>
  <si>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</si>
  <si>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</si>
  <si>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</si>
  <si>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</si>
  <si>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</si>
  <si>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</si>
  <si>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</si>
  <si>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</si>
  <si>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</si>
  <si>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</si>
  <si>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</si>
  <si>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</si>
  <si>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</si>
  <si>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</si>
  <si>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</si>
  <si>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</si>
  <si>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</si>
  <si>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</si>
  <si>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</si>
  <si>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</si>
  <si>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</si>
  <si>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</si>
  <si>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</si>
  <si>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</si>
  <si>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</si>
  <si>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</si>
  <si>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</si>
  <si>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</si>
  <si>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</si>
  <si>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</si>
  <si>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</si>
  <si>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</si>
  <si>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</si>
  <si>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</si>
  <si>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</si>
  <si>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</si>
  <si>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</si>
  <si>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</si>
  <si>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</si>
  <si>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</si>
  <si>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</si>
  <si>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</si>
  <si>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</si>
  <si>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</si>
  <si>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</si>
  <si>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</si>
  <si>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</si>
  <si>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</si>
  <si>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</si>
  <si>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</si>
  <si>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</si>
  <si>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</si>
  <si>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</si>
  <si>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</si>
  <si>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</si>
  <si>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</si>
  <si>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</si>
  <si>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</si>
  <si>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</si>
  <si>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</si>
  <si>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</si>
  <si>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</si>
  <si>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</si>
  <si>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</si>
  <si>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</si>
  <si>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</si>
  <si>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</si>
  <si>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</si>
  <si>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</si>
  <si>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</si>
  <si>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</si>
  <si>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</si>
  <si>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</si>
  <si>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</si>
  <si>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</si>
  <si>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</si>
  <si>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</si>
  <si>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</si>
  <si>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</si>
  <si>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</si>
  <si>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</si>
  <si>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</si>
  <si>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</si>
  <si>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</si>
  <si>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</si>
  <si>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</si>
  <si>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</si>
  <si>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</si>
  <si>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</si>
  <si>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</si>
  <si>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</si>
  <si>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</si>
  <si>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</si>
  <si>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</si>
  <si>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</si>
  <si>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</si>
  <si>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</si>
  <si>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</si>
  <si>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</si>
  <si>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</si>
  <si>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</si>
  <si>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</si>
  <si>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</si>
  <si>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</si>
  <si>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</si>
  <si>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</si>
  <si>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</si>
  <si>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</si>
  <si>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</si>
  <si>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</si>
  <si>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</si>
  <si>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</si>
  <si>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</si>
  <si>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</si>
  <si>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</si>
  <si>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</si>
  <si>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</si>
  <si>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</si>
  <si>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</si>
  <si>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</si>
  <si>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</si>
  <si>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</si>
  <si>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</si>
  <si>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</si>
  <si>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</si>
  <si>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</si>
  <si>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</si>
  <si>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</si>
  <si>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</si>
  <si>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</si>
  <si>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</si>
  <si>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</si>
  <si>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</si>
  <si>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</si>
  <si>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</si>
  <si>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</si>
  <si>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</si>
  <si>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</si>
  <si>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</si>
  <si>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</si>
  <si>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</si>
  <si>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</si>
  <si>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</si>
  <si>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</si>
  <si>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</si>
  <si>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</si>
  <si>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</si>
  <si>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</si>
  <si>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</si>
  <si>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</si>
  <si>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</si>
  <si>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</si>
  <si>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</si>
  <si>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</si>
  <si>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</si>
  <si>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</si>
  <si>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</si>
  <si>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</si>
  <si>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</si>
  <si>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</si>
  <si>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</si>
  <si>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</si>
  <si>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</si>
  <si>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</si>
  <si>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</si>
  <si>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</si>
  <si>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</si>
  <si>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</si>
  <si>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</si>
  <si>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</si>
  <si>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</si>
  <si>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</si>
  <si>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</si>
  <si>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</si>
  <si>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</si>
  <si>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</si>
  <si>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</si>
  <si>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</si>
  <si>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</si>
  <si>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</si>
  <si>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</si>
  <si>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</si>
  <si>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</si>
  <si>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</si>
  <si>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</si>
  <si>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</si>
  <si>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</si>
  <si>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</si>
  <si>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</si>
  <si>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</si>
  <si>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</si>
  <si>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</si>
  <si>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</si>
  <si>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</si>
  <si>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</si>
  <si>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</si>
  <si>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</si>
  <si>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</si>
  <si>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</si>
  <si>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</si>
  <si>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</si>
  <si>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</si>
  <si>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</si>
  <si>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</si>
  <si>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</si>
  <si>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</si>
  <si>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</si>
  <si>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</si>
  <si>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</si>
  <si>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</si>
  <si>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</si>
  <si>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</si>
  <si>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</si>
  <si>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</si>
  <si>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</si>
  <si>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</si>
  <si>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</si>
  <si>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</si>
  <si>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</si>
  <si>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</si>
  <si>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</si>
  <si>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</si>
  <si>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</si>
  <si>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</si>
  <si>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</si>
  <si>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</si>
  <si>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</si>
  <si>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</si>
  <si>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</si>
  <si>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</si>
  <si>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</si>
  <si>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</si>
  <si>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</si>
  <si>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</si>
  <si>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</si>
  <si>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</si>
  <si>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</si>
  <si>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</si>
  <si>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</si>
  <si>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</si>
  <si>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</si>
  <si>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</si>
  <si>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</si>
  <si>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</si>
  <si>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</si>
  <si>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</si>
  <si>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</si>
  <si>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</si>
  <si>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</si>
  <si>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</si>
  <si>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</si>
  <si>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</si>
  <si>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</si>
  <si>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</si>
  <si>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</si>
  <si>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</si>
  <si>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</si>
  <si>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</si>
  <si>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</si>
  <si>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</si>
  <si>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</si>
  <si>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</si>
  <si>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</si>
  <si>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</si>
  <si>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</si>
  <si>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</si>
  <si>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</si>
  <si>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</si>
  <si>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</si>
  <si>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</si>
  <si>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</si>
  <si>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</si>
  <si>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</si>
  <si>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</si>
  <si>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</si>
  <si>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</si>
  <si>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</si>
  <si>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</si>
  <si>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</si>
  <si>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</si>
  <si>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</si>
  <si>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</si>
  <si>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</si>
  <si>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</si>
  <si>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</si>
  <si>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</si>
  <si>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</si>
  <si>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</si>
  <si>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</si>
  <si>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</si>
  <si>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</si>
  <si>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</si>
  <si>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</si>
  <si>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</si>
  <si>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</si>
  <si>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</si>
  <si>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</si>
  <si>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</si>
  <si>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</si>
  <si>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</si>
  <si>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</si>
  <si>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</si>
  <si>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</si>
  <si>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</si>
  <si>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</si>
  <si>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</si>
  <si>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</si>
  <si>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</si>
  <si>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</si>
  <si>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</si>
  <si>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</si>
  <si>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</si>
  <si>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</si>
  <si>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</si>
  <si>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</si>
  <si>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</si>
  <si>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</si>
  <si>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</si>
  <si>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</si>
  <si>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</si>
  <si>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</si>
  <si>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</si>
  <si>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</si>
  <si>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</si>
  <si>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</si>
  <si>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</si>
  <si>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</si>
  <si>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</si>
  <si>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</si>
  <si>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</si>
  <si>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</si>
  <si>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</si>
  <si>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</si>
  <si>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</si>
  <si>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</si>
  <si>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</si>
  <si>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</si>
  <si>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</si>
  <si>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</si>
  <si>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</si>
  <si>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</si>
  <si>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</si>
  <si>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</si>
  <si>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</si>
  <si>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</si>
  <si>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</si>
  <si>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</si>
  <si>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</si>
  <si>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</si>
  <si>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</si>
  <si>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</si>
  <si>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</si>
  <si>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</si>
  <si>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</si>
  <si>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</si>
  <si>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</si>
  <si>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</si>
  <si>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</si>
  <si>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</si>
  <si>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</si>
  <si>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</si>
  <si>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</si>
  <si>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</si>
  <si>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</si>
  <si>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</si>
  <si>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</si>
  <si>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</si>
  <si>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</si>
  <si>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</si>
  <si>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</si>
  <si>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</si>
  <si>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</si>
  <si>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</si>
  <si>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</si>
  <si>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</si>
  <si>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</si>
  <si>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</si>
  <si>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</si>
  <si>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</si>
  <si>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</si>
  <si>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</si>
  <si>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</si>
  <si>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</si>
  <si>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</si>
  <si>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</si>
  <si>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</si>
  <si>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</si>
  <si>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</si>
  <si>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</si>
  <si>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</si>
  <si>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</si>
  <si>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</si>
  <si>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</si>
  <si>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</si>
  <si>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</si>
  <si>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</si>
  <si>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</si>
  <si>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</si>
  <si>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</si>
  <si>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</si>
  <si>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</si>
  <si>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</si>
  <si>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</si>
  <si>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</si>
  <si>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</si>
  <si>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</si>
  <si>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</si>
  <si>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</si>
  <si>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</si>
  <si>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</si>
  <si>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</si>
  <si>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</si>
  <si>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</si>
  <si>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</si>
  <si>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</si>
  <si>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</si>
  <si>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</si>
  <si>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</si>
  <si>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</si>
  <si>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</si>
  <si>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</si>
  <si>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</si>
  <si>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</si>
  <si>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</si>
  <si>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</si>
  <si>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</si>
  <si>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</si>
  <si>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</si>
  <si>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</si>
  <si>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</si>
  <si>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</si>
  <si>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</si>
  <si>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</si>
  <si>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</si>
  <si>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</si>
  <si>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</si>
  <si>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</si>
  <si>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</si>
  <si>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</si>
  <si>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</si>
  <si>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</si>
  <si>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</si>
  <si>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</si>
  <si>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</si>
  <si>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</si>
  <si>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</si>
  <si>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</si>
  <si>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</si>
  <si>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</si>
  <si>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</si>
  <si>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</si>
  <si>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</si>
  <si>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</si>
  <si>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</si>
  <si>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</si>
  <si>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</si>
  <si>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</si>
  <si>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</si>
  <si>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</si>
  <si>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</si>
  <si>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</si>
  <si>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</si>
  <si>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</si>
  <si>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</si>
  <si>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</si>
  <si>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</si>
  <si>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</si>
  <si>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</si>
  <si>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</si>
  <si>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</si>
  <si>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</si>
  <si>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</si>
  <si>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</si>
  <si>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</si>
  <si>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</si>
  <si>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</si>
  <si>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</si>
  <si>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</si>
  <si>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</si>
  <si>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</si>
  <si>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</si>
  <si>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</si>
  <si>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</si>
  <si>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</si>
  <si>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</si>
  <si>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</si>
  <si>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</si>
  <si>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</si>
  <si>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</si>
  <si>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</si>
  <si>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</si>
  <si>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</si>
  <si>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</si>
  <si>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</si>
  <si>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</si>
  <si>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</si>
  <si>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</si>
  <si>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</si>
  <si>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</si>
  <si>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</si>
  <si>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</si>
  <si>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</si>
  <si>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</si>
  <si>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</si>
  <si>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</si>
  <si>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</si>
  <si>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</si>
  <si>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</si>
  <si>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</si>
  <si>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</si>
  <si>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</si>
  <si>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</si>
  <si>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</si>
  <si>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</si>
  <si>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</si>
  <si>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</si>
  <si>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</si>
  <si>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</si>
  <si>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</si>
  <si>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</si>
  <si>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</si>
  <si>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</si>
  <si>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</si>
  <si>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</si>
  <si>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</si>
  <si>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</si>
  <si>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</si>
  <si>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</si>
  <si>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</si>
  <si>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</si>
  <si>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</si>
  <si>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</si>
  <si>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</si>
  <si>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</si>
  <si>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</si>
  <si>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</si>
  <si>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</si>
  <si>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</si>
  <si>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</si>
  <si>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</si>
  <si>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</si>
  <si>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</si>
  <si>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</si>
  <si>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</si>
  <si>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</si>
  <si>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</si>
  <si>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</si>
  <si>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</si>
  <si>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</si>
  <si>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</si>
  <si>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</si>
  <si>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</si>
  <si>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</si>
  <si>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</si>
  <si>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</si>
  <si>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</si>
  <si>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</si>
  <si>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</si>
  <si>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</si>
  <si>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</si>
  <si>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</si>
  <si>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</si>
  <si>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</si>
  <si>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</si>
  <si>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</si>
  <si>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</si>
  <si>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</si>
  <si>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</si>
  <si>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</si>
  <si>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</si>
  <si>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</si>
  <si>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</si>
  <si>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</si>
  <si>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</si>
  <si>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</si>
  <si>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</si>
  <si>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</si>
  <si>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</si>
  <si>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</si>
  <si>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</si>
  <si>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</si>
  <si>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</si>
  <si>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</si>
  <si>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</si>
  <si>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</si>
  <si>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</si>
  <si>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</si>
  <si>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</si>
  <si>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</si>
  <si>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</si>
  <si>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</si>
  <si>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</si>
  <si>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</si>
  <si>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</si>
  <si>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</si>
  <si>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</si>
  <si>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</si>
  <si>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</si>
  <si>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</si>
  <si>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</si>
  <si>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</si>
  <si>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</si>
  <si>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</si>
  <si>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</si>
  <si>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</si>
  <si>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</si>
  <si>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</si>
  <si>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</si>
  <si>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</si>
  <si>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</si>
  <si>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</si>
  <si>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</si>
  <si>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</si>
  <si>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</si>
  <si>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</si>
  <si>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</si>
  <si>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</si>
  <si>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</si>
  <si>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</si>
  <si>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</si>
  <si>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</si>
  <si>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</si>
  <si>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</si>
  <si>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</si>
  <si>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</si>
  <si>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</si>
  <si>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</si>
  <si>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</si>
  <si>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</si>
  <si>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</si>
  <si>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</si>
  <si>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</si>
  <si>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</si>
  <si>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</si>
  <si>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</si>
  <si>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</si>
  <si>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</si>
  <si>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</si>
  <si>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</si>
  <si>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</si>
  <si>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</si>
  <si>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</si>
  <si>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</si>
  <si>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</si>
  <si>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</si>
  <si>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</si>
  <si>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</si>
  <si>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</si>
  <si>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</si>
  <si>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</si>
  <si>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</si>
  <si>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</si>
  <si>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</si>
  <si>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</si>
  <si>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</si>
  <si>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</si>
  <si>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</si>
  <si>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</si>
  <si>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</si>
  <si>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</si>
  <si>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</si>
  <si>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</si>
  <si>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</si>
  <si>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</si>
  <si>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</si>
  <si>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</si>
  <si>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</si>
  <si>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</si>
  <si>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</si>
  <si>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</si>
  <si>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</si>
  <si>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</si>
  <si>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</si>
  <si>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</si>
  <si>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</si>
  <si>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</si>
  <si>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</si>
  <si>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</si>
  <si>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</si>
  <si>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</si>
  <si>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</si>
  <si>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</si>
  <si>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</si>
  <si>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</si>
  <si>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</si>
  <si>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</si>
  <si>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</si>
  <si>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</si>
  <si>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</si>
  <si>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</si>
  <si>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</si>
  <si>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</si>
  <si>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</si>
  <si>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</si>
  <si>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</si>
  <si>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</si>
  <si>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</si>
  <si>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</si>
  <si>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</si>
  <si>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</si>
  <si>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</si>
  <si>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</si>
  <si>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</si>
  <si>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</si>
  <si>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</si>
  <si>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</si>
  <si>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</si>
  <si>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</si>
  <si>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</si>
  <si>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</si>
  <si>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</si>
  <si>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</si>
  <si>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</si>
  <si>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</si>
  <si>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</si>
  <si>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</si>
  <si>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</si>
  <si>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</si>
  <si>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</si>
  <si>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</si>
  <si>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</si>
  <si>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</si>
  <si>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</si>
  <si>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</si>
  <si>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</si>
  <si>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</si>
  <si>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</si>
  <si>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</si>
  <si>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</si>
  <si>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</si>
  <si>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</si>
  <si>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</si>
  <si>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</si>
  <si>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</si>
  <si>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</si>
  <si>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</si>
  <si>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</si>
  <si>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</si>
  <si>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</si>
  <si>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</si>
  <si>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</si>
  <si>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</si>
  <si>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</si>
  <si>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</si>
  <si>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</si>
  <si>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</si>
  <si>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</si>
  <si>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</si>
  <si>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</si>
  <si>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</si>
  <si>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</si>
  <si>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</si>
  <si>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</si>
  <si>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</si>
  <si>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</si>
  <si>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</si>
  <si>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</si>
  <si>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</si>
  <si>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</si>
  <si>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</si>
  <si>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</si>
  <si>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</si>
  <si>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</si>
  <si>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</si>
  <si>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</si>
  <si>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</si>
  <si>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</si>
  <si>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</si>
  <si>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</si>
  <si>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</si>
  <si>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</si>
  <si>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</si>
  <si>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</si>
  <si>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</si>
  <si>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</si>
  <si>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</si>
  <si>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</si>
  <si>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</si>
  <si>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</si>
  <si>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</si>
  <si>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</si>
  <si>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</si>
  <si>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</si>
  <si>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</si>
  <si>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</si>
  <si>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</si>
  <si>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</si>
  <si>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</si>
  <si>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</si>
  <si>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</si>
  <si>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</si>
  <si>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</si>
  <si>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</si>
  <si>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</si>
  <si>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</si>
  <si>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</si>
  <si>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</si>
  <si>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</si>
  <si>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</si>
  <si>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</si>
  <si>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</si>
  <si>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</si>
  <si>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</si>
  <si>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</si>
  <si>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</si>
  <si>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</si>
  <si>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</si>
  <si>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</si>
  <si>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</si>
  <si>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</si>
  <si>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</si>
  <si>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</si>
  <si>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</si>
  <si>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</si>
  <si>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</si>
  <si>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</si>
  <si>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</si>
  <si>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</si>
  <si>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</si>
  <si>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</si>
  <si>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</si>
  <si>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</si>
  <si>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</si>
  <si>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</si>
  <si>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</si>
  <si>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</si>
  <si>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</si>
  <si>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</si>
  <si>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</si>
  <si>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</si>
  <si>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</si>
  <si>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</si>
  <si>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</si>
  <si>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</si>
  <si>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</si>
  <si>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</si>
  <si>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</si>
  <si>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</si>
  <si>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</si>
  <si>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</si>
  <si>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</si>
  <si>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</si>
  <si>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</si>
  <si>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</si>
  <si>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</si>
  <si>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</si>
  <si>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</si>
  <si>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</si>
  <si>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</si>
  <si>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</si>
  <si>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</si>
  <si>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</si>
  <si>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</si>
  <si>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</si>
  <si>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</si>
  <si>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</si>
  <si>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</si>
  <si>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</si>
  <si>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</si>
  <si>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</si>
  <si>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</si>
  <si>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</si>
  <si>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</si>
  <si>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</si>
  <si>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</si>
  <si>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</si>
  <si>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</si>
  <si>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</si>
  <si>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</si>
  <si>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</si>
  <si>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</si>
  <si>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</si>
  <si>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</si>
  <si>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</si>
  <si>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</si>
  <si>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</si>
  <si>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</si>
  <si>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</si>
  <si>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</si>
  <si>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</si>
  <si>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</si>
  <si>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</si>
  <si>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</si>
  <si>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</si>
  <si>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</si>
  <si>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</si>
  <si>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</si>
  <si>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</si>
  <si>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</si>
  <si>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</si>
  <si>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</si>
  <si>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</si>
  <si>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</si>
  <si>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</si>
  <si>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</si>
  <si>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</si>
  <si>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</si>
  <si>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</si>
  <si>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</si>
  <si>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</si>
  <si>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</si>
  <si>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</si>
  <si>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</si>
  <si>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</si>
  <si>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</si>
  <si>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</si>
  <si>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</si>
  <si>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</si>
  <si>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</si>
  <si>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</si>
  <si>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</si>
  <si>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</si>
  <si>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</si>
  <si>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</si>
  <si>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</si>
  <si>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</si>
  <si>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</si>
  <si>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</si>
  <si>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</si>
  <si>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</si>
  <si>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</si>
  <si>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</si>
  <si>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</si>
  <si>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</si>
  <si>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</si>
  <si>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</si>
  <si>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</si>
  <si>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</si>
  <si>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</si>
  <si>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</si>
  <si>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</si>
  <si>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</si>
  <si>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</si>
  <si>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</si>
  <si>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</si>
  <si>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</si>
  <si>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</si>
  <si>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</si>
  <si>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</si>
  <si>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</si>
  <si>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</si>
  <si>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</si>
  <si>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</si>
  <si>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</si>
  <si>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</si>
  <si>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</si>
  <si>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</si>
  <si>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</si>
  <si>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</si>
  <si>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</si>
  <si>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</si>
  <si>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</si>
  <si>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</si>
  <si>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</si>
  <si>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</si>
  <si>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</si>
  <si>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</si>
  <si>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</si>
  <si>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</si>
  <si>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</si>
  <si>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</si>
  <si>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</si>
  <si>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</si>
  <si>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</si>
  <si>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</si>
  <si>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</si>
  <si>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</si>
  <si>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</si>
  <si>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</si>
  <si>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</si>
  <si>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</si>
  <si>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</si>
  <si>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</si>
  <si>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</si>
  <si>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</si>
  <si>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</si>
  <si>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</si>
  <si>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</si>
  <si>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</si>
  <si>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</si>
  <si>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</si>
  <si>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</si>
  <si>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</si>
  <si>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</si>
  <si>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</si>
  <si>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</si>
  <si>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</si>
  <si>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</si>
  <si>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</si>
  <si>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</si>
  <si>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</si>
  <si>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</si>
  <si>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</si>
  <si>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</si>
  <si>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</si>
  <si>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</si>
  <si>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</si>
  <si>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</si>
  <si>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</si>
  <si>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</si>
  <si>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</si>
  <si>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</si>
  <si>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</si>
  <si>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</si>
  <si>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</si>
  <si>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</si>
  <si>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</si>
  <si>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</si>
  <si>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</si>
  <si>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</si>
  <si>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</si>
  <si>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</si>
  <si>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</si>
  <si>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</si>
  <si>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</si>
  <si>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</si>
  <si>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</si>
  <si>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</si>
  <si>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</si>
  <si>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</si>
  <si>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</si>
  <si>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</si>
  <si>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</si>
  <si>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</si>
  <si>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</si>
  <si>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</si>
  <si>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</si>
  <si>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</si>
  <si>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</si>
  <si>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</si>
  <si>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</si>
  <si>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</si>
  <si>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</si>
  <si>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</si>
  <si>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</si>
  <si>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</si>
  <si>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</si>
  <si>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</si>
  <si>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</si>
  <si>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</si>
  <si>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</si>
  <si>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</si>
  <si>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</si>
  <si>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</si>
  <si>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</si>
  <si>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</si>
  <si>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</si>
  <si>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</si>
  <si>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</si>
  <si>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</si>
  <si>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</si>
  <si>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</si>
  <si>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</si>
  <si>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</si>
  <si>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</si>
  <si>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</si>
  <si>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</si>
  <si>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</si>
  <si>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</si>
  <si>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</si>
  <si>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</si>
  <si>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</si>
  <si>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</si>
  <si>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</si>
  <si>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</si>
  <si>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</si>
  <si>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</si>
  <si>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</si>
  <si>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</si>
  <si>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</si>
  <si>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</si>
  <si>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</si>
  <si>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</si>
  <si>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</si>
  <si>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</si>
  <si>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</si>
  <si>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</si>
  <si>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</si>
  <si>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</si>
  <si>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</si>
  <si>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</si>
  <si>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</si>
  <si>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</si>
  <si>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</si>
  <si>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</si>
  <si>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</si>
  <si>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</si>
  <si>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</si>
  <si>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</si>
  <si>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</si>
  <si>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</si>
  <si>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</si>
  <si>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</si>
  <si>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</si>
  <si>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</si>
  <si>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</si>
  <si>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</si>
  <si>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</si>
  <si>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</si>
  <si>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</si>
  <si>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</si>
  <si>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</si>
  <si>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</si>
  <si>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</si>
  <si>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</si>
  <si>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</si>
  <si>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</si>
  <si>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</si>
  <si>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</si>
  <si>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</si>
  <si>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</si>
  <si>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</si>
  <si>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</si>
  <si>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</si>
  <si>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</si>
  <si>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</si>
  <si>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</si>
  <si>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</si>
  <si>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</si>
  <si>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</si>
  <si>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</si>
  <si>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</si>
  <si>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</si>
  <si>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</si>
  <si>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</si>
  <si>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</si>
  <si>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</si>
  <si>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</si>
  <si>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</si>
  <si>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</si>
  <si>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</si>
  <si>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</si>
  <si>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</si>
  <si>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</si>
  <si>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</si>
  <si>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</si>
  <si>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</si>
  <si>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</si>
  <si>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</si>
  <si>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</si>
  <si>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</si>
  <si>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</si>
  <si>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</si>
  <si>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</si>
  <si>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</si>
  <si>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</si>
  <si>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</si>
  <si>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</si>
  <si>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</si>
  <si>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</si>
  <si>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</si>
  <si>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</si>
  <si>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</si>
  <si>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</si>
  <si>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</si>
  <si>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</si>
  <si>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</si>
  <si>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</si>
  <si>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</si>
  <si>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</si>
  <si>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</si>
  <si>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</si>
  <si>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</si>
  <si>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</si>
  <si>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</si>
  <si>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</si>
  <si>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</si>
  <si>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</si>
  <si>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</si>
  <si>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</si>
  <si>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</si>
  <si>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</si>
  <si>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</si>
  <si>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</si>
  <si>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</si>
  <si>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</si>
  <si>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</si>
  <si>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</si>
  <si>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</si>
  <si>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</si>
  <si>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</si>
  <si>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</si>
  <si>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</si>
  <si>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</si>
  <si>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</si>
  <si>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</si>
  <si>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</si>
  <si>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</si>
  <si>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</si>
  <si>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</si>
  <si>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</si>
  <si>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</si>
  <si>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</si>
  <si>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</si>
  <si>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</si>
  <si>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</si>
  <si>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</si>
  <si>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</si>
  <si>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</si>
  <si>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</si>
  <si>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</si>
  <si>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</si>
  <si>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</si>
  <si>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</si>
  <si>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</si>
  <si>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</si>
  <si>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</si>
  <si>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</si>
  <si>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</si>
  <si>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</si>
  <si>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</si>
  <si>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</si>
  <si>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</si>
  <si>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</si>
  <si>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</si>
  <si>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</si>
  <si>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</si>
  <si>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</si>
  <si>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</si>
  <si>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</si>
  <si>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</si>
  <si>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</si>
  <si>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</si>
  <si>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</si>
  <si>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</si>
  <si>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</si>
  <si>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</si>
  <si>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</si>
  <si>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</si>
  <si>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</si>
  <si>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</si>
  <si>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</si>
  <si>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</si>
  <si>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</si>
  <si>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</si>
  <si>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</si>
  <si>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</si>
  <si>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</si>
  <si>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</si>
  <si>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</si>
  <si>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</si>
  <si>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</si>
  <si>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</si>
  <si>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</si>
  <si>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</si>
  <si>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</si>
  <si>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</si>
  <si>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</si>
  <si>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</si>
  <si>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</si>
  <si>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</si>
  <si>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</si>
  <si>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</si>
  <si>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</si>
  <si>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</si>
  <si>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</si>
  <si>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</si>
  <si>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</si>
  <si>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</si>
  <si>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</si>
  <si>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</si>
  <si>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</si>
  <si>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</si>
  <si>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</si>
  <si>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</si>
  <si>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</si>
  <si>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</si>
  <si>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</si>
  <si>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</si>
  <si>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</si>
  <si>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</si>
  <si>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</si>
  <si>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</si>
  <si>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</si>
  <si>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</si>
  <si>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</si>
  <si>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</si>
  <si>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</si>
  <si>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</si>
  <si>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</si>
  <si>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</si>
  <si>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</si>
  <si>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</si>
  <si>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</si>
  <si>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</si>
  <si>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</si>
  <si>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</si>
  <si>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</si>
  <si>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</si>
  <si>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</si>
  <si>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</si>
  <si>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</si>
  <si>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</si>
  <si>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</si>
  <si>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</si>
  <si>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</si>
  <si>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</si>
  <si>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</si>
  <si>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</si>
  <si>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</si>
  <si>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</si>
  <si>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</si>
  <si>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</si>
  <si>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</si>
  <si>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</si>
  <si>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</si>
  <si>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</si>
  <si>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</si>
  <si>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</si>
  <si>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</si>
  <si>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</si>
  <si>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</si>
  <si>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</si>
  <si>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</si>
  <si>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</si>
  <si>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</si>
  <si>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</si>
  <si>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</si>
  <si>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</si>
  <si>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</si>
  <si>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</si>
  <si>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</si>
  <si>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</si>
  <si>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</si>
  <si>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</si>
  <si>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</si>
  <si>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</si>
  <si>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</si>
  <si>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</si>
  <si>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</si>
  <si>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</si>
  <si>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</si>
  <si>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</si>
  <si>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</si>
  <si>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</si>
  <si>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</si>
  <si>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</si>
  <si>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</si>
  <si>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</si>
  <si>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</si>
  <si>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</si>
  <si>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</si>
  <si>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</si>
  <si>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</si>
  <si>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</si>
  <si>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</si>
  <si>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</si>
  <si>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</si>
  <si>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</si>
  <si>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</si>
  <si>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</si>
  <si>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</si>
  <si>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</si>
  <si>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</si>
  <si>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</si>
  <si>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</si>
  <si>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</si>
  <si>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</si>
  <si>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</si>
  <si>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</si>
  <si>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</si>
  <si>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</si>
  <si>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</si>
  <si>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</si>
  <si>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</si>
  <si>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</si>
  <si>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</si>
  <si>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</si>
  <si>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</si>
  <si>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</si>
  <si>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</si>
  <si>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</si>
  <si>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</si>
  <si>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</si>
  <si>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</si>
  <si>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</si>
  <si>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</si>
  <si>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</si>
  <si>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</si>
  <si>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</si>
  <si>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</si>
  <si>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</si>
  <si>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</si>
  <si>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</si>
  <si>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</si>
  <si>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</si>
  <si>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</si>
  <si>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</si>
  <si>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</si>
  <si>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</si>
  <si>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</si>
  <si>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</si>
  <si>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</si>
  <si>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</si>
  <si>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</si>
  <si>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</si>
  <si>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</si>
  <si>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</si>
  <si>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</si>
  <si>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</si>
  <si>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</si>
  <si>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</si>
  <si>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</si>
  <si>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</si>
  <si>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</si>
  <si>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</si>
  <si>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</si>
  <si>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</si>
  <si>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</si>
  <si>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</si>
  <si>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</si>
  <si>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</si>
  <si>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</si>
  <si>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</si>
  <si>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</si>
  <si>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</si>
  <si>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</si>
  <si>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</si>
  <si>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</si>
  <si>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</si>
  <si>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</si>
  <si>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</si>
  <si>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</si>
  <si>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</si>
  <si>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</si>
  <si>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</si>
  <si>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</si>
  <si>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</si>
  <si>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</si>
  <si>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</si>
  <si>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</si>
  <si>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</si>
  <si>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</si>
  <si>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</si>
  <si>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</si>
  <si>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</si>
  <si>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</si>
  <si>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</si>
  <si>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</si>
  <si>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</si>
  <si>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</si>
  <si>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</si>
  <si>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</si>
  <si>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</si>
  <si>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</si>
  <si>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</si>
  <si>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</si>
  <si>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</si>
  <si>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</si>
  <si>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</si>
  <si>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</si>
  <si>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</si>
  <si>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</si>
  <si>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</si>
  <si>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</si>
  <si>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</si>
  <si>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</si>
  <si>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</si>
  <si>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</si>
  <si>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</si>
  <si>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</si>
  <si>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</si>
  <si>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</si>
  <si>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</si>
  <si>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</si>
  <si>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</si>
  <si>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</si>
  <si>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</si>
  <si>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</si>
  <si>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</si>
  <si>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</si>
  <si>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</si>
  <si>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</si>
  <si>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</si>
  <si>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</si>
  <si>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</si>
  <si>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</si>
  <si>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</si>
  <si>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</si>
  <si>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</si>
  <si>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</si>
  <si>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</si>
  <si>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</si>
  <si>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</si>
  <si>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</si>
  <si>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</si>
  <si>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</si>
  <si>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</si>
  <si>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</si>
  <si>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</si>
  <si>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</si>
  <si>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</si>
  <si>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</si>
  <si>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</si>
  <si>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</si>
  <si>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</si>
  <si>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</si>
  <si>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</si>
  <si>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</si>
  <si>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</si>
  <si>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</si>
  <si>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</si>
  <si>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</si>
  <si>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</si>
  <si>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</si>
  <si>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</si>
  <si>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</si>
  <si>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</si>
  <si>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</si>
  <si>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</si>
  <si>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</si>
  <si>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</si>
  <si>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</si>
  <si>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</si>
  <si>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</si>
  <si>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</si>
  <si>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</si>
  <si>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</si>
  <si>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</si>
  <si>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</si>
  <si>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</si>
  <si>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</si>
  <si>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</si>
  <si>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</si>
  <si>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</si>
  <si>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</si>
  <si>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</si>
  <si>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</si>
  <si>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</si>
  <si>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</si>
  <si>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</si>
  <si>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</si>
  <si>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</si>
  <si>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</si>
  <si>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</si>
  <si>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</si>
  <si>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</si>
  <si>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</si>
  <si>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</si>
  <si>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</si>
  <si>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</si>
  <si>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</si>
  <si>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</si>
  <si>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</si>
  <si>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</si>
  <si>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</si>
  <si>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</si>
  <si>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</si>
  <si>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</si>
  <si>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</si>
  <si>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</si>
  <si>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</si>
  <si>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</si>
  <si>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</si>
  <si>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</si>
  <si>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</si>
  <si>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</si>
  <si>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</si>
  <si>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</si>
  <si>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</si>
  <si>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</si>
  <si>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</si>
  <si>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</si>
  <si>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</si>
  <si>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</si>
  <si>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</si>
  <si>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</si>
  <si>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</si>
  <si>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</si>
  <si>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</si>
  <si>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</si>
  <si>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</si>
  <si>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</si>
  <si>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</si>
  <si>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</si>
  <si>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</si>
  <si>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</si>
  <si>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</si>
  <si>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</si>
  <si>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</si>
  <si>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</si>
  <si>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</si>
  <si>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</si>
  <si>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</si>
  <si>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</si>
  <si>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</si>
  <si>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</si>
  <si>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</si>
  <si>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</si>
  <si>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</si>
  <si>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</si>
  <si>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</si>
  <si>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</si>
  <si>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</si>
  <si>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</si>
  <si>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</si>
  <si>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</si>
  <si>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</si>
  <si>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</si>
  <si>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</si>
  <si>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</si>
  <si>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</si>
  <si>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</si>
  <si>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</si>
  <si>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</si>
  <si>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</si>
  <si>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</si>
  <si>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</si>
  <si>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</si>
  <si>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</si>
  <si>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</si>
  <si>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</si>
  <si>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</si>
  <si>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</si>
  <si>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</si>
  <si>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</si>
  <si>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</si>
  <si>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</si>
  <si>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</si>
  <si>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</si>
  <si>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</si>
  <si>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</si>
  <si>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</si>
  <si>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</si>
  <si>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</si>
  <si>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</si>
  <si>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</si>
  <si>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</si>
  <si>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</si>
  <si>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</si>
  <si>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</si>
  <si>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</si>
  <si>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</si>
  <si>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</si>
  <si>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</si>
  <si>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</si>
  <si>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</si>
  <si>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</si>
  <si>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</si>
  <si>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</si>
  <si>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</si>
  <si>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</si>
  <si>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</si>
  <si>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</si>
  <si>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</si>
  <si>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</si>
  <si>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</si>
  <si>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</si>
  <si>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</si>
  <si>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</si>
  <si>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</si>
  <si>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</si>
  <si>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</si>
  <si>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</si>
  <si>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</si>
  <si>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</si>
  <si>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</si>
  <si>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</si>
  <si>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</si>
  <si>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</si>
  <si>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</si>
  <si>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</si>
  <si>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</si>
  <si>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</si>
  <si>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</si>
  <si>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</si>
  <si>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</si>
  <si>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</si>
  <si>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</si>
  <si>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</si>
  <si>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</si>
  <si>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</si>
  <si>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</si>
  <si>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</si>
  <si>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</si>
  <si>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</si>
  <si>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</si>
  <si>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</si>
  <si>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</si>
  <si>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</si>
  <si>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</si>
  <si>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</si>
  <si>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</si>
  <si>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</si>
  <si>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</si>
  <si>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</si>
  <si>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</si>
  <si>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</si>
  <si>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</si>
  <si>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</si>
  <si>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</si>
  <si>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</si>
  <si>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</si>
  <si>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</si>
  <si>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</si>
  <si>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</si>
  <si>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</si>
  <si>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</si>
  <si>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</si>
  <si>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</si>
  <si>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</si>
  <si>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</si>
  <si>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</si>
  <si>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</si>
  <si>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</si>
  <si>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</si>
  <si>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</si>
  <si>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</si>
  <si>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</si>
  <si>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</si>
  <si>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</si>
  <si>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</si>
  <si>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</si>
  <si>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</si>
  <si>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</si>
  <si>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</si>
  <si>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</si>
  <si>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</si>
  <si>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</si>
  <si>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</si>
  <si>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</si>
  <si>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</si>
  <si>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</si>
  <si>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</si>
  <si>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</si>
  <si>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</si>
  <si>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</si>
  <si>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</si>
  <si>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</si>
  <si>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</si>
  <si>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</si>
  <si>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</si>
  <si>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</si>
  <si>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</si>
  <si>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</si>
  <si>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</si>
  <si>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</si>
  <si>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</si>
  <si>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</si>
  <si>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</si>
  <si>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</si>
  <si>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</si>
  <si>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</si>
  <si>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</si>
  <si>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</si>
  <si>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</si>
  <si>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</si>
  <si>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</si>
  <si>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</si>
  <si>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</si>
  <si>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</si>
  <si>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</si>
  <si>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</si>
  <si>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</si>
  <si>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</si>
  <si>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</si>
  <si>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</si>
  <si>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</si>
  <si>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</si>
  <si>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</si>
  <si>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</si>
  <si>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</si>
  <si>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</si>
  <si>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</si>
  <si>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</si>
  <si>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</si>
  <si>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</si>
  <si>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</si>
  <si>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</si>
  <si>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</si>
  <si>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</si>
  <si>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</si>
  <si>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</si>
  <si>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</si>
  <si>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</si>
  <si>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</si>
  <si>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</si>
  <si>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</si>
  <si>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</si>
  <si>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</si>
  <si>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</si>
  <si>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</si>
  <si>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</si>
  <si>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</si>
  <si>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</si>
  <si>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</si>
  <si>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</si>
  <si>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</si>
  <si>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</si>
  <si>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</si>
  <si>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</si>
  <si>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</si>
  <si>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</si>
  <si>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</si>
  <si>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</si>
  <si>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</si>
  <si>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</si>
  <si>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</si>
  <si>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</si>
  <si>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</si>
  <si>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</si>
  <si>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</si>
  <si>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</si>
  <si>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</si>
  <si>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</si>
  <si>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</si>
  <si>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</si>
  <si>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</si>
  <si>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</si>
  <si>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</si>
  <si>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</si>
  <si>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</si>
  <si>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</si>
  <si>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</si>
  <si>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</si>
  <si>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</si>
  <si>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</si>
  <si>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</si>
  <si>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</si>
  <si>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</si>
  <si>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</si>
  <si>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</si>
  <si>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</si>
  <si>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</si>
  <si>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</si>
  <si>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</si>
  <si>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</si>
  <si>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</si>
  <si>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</si>
  <si>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</si>
  <si>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</si>
  <si>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</si>
  <si>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</si>
  <si>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</si>
  <si>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</si>
  <si>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</si>
  <si>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</si>
  <si>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</si>
  <si>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</si>
  <si>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</si>
  <si>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</si>
  <si>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</si>
  <si>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</si>
  <si>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</si>
  <si>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</si>
  <si>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</si>
  <si>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</si>
  <si>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</si>
  <si>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</si>
  <si>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</si>
  <si>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</si>
  <si>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</si>
  <si>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</si>
  <si>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</si>
  <si>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</si>
  <si>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</si>
  <si>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</si>
  <si>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</si>
  <si>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</si>
  <si>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</si>
  <si>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</si>
  <si>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</si>
  <si>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</si>
  <si>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</si>
  <si>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</si>
  <si>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</si>
  <si>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</si>
  <si>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</si>
  <si>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</si>
  <si>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</si>
  <si>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</si>
  <si>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</si>
  <si>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</si>
  <si>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</si>
  <si>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</si>
  <si>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</si>
  <si>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</si>
  <si>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</si>
  <si>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</si>
  <si>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</si>
  <si>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</si>
  <si>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</si>
  <si>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</si>
  <si>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</si>
  <si>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</si>
  <si>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</si>
  <si>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</si>
  <si>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</si>
  <si>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</si>
  <si>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</si>
  <si>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</si>
  <si>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</si>
  <si>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</si>
  <si>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</si>
  <si>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</si>
  <si>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</si>
  <si>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</si>
  <si>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</si>
  <si>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</si>
  <si>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</si>
  <si>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</si>
  <si>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</si>
  <si>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</si>
  <si>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</si>
  <si>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</si>
  <si>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</si>
  <si>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</si>
  <si>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</si>
  <si>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</si>
  <si>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</si>
  <si>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</si>
  <si>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</si>
  <si>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</si>
  <si>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</si>
  <si>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</si>
  <si>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</si>
  <si>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</si>
  <si>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</si>
  <si>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</si>
  <si>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</si>
  <si>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</si>
  <si>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</si>
  <si>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</si>
  <si>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</si>
  <si>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</si>
  <si>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</si>
  <si>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</si>
  <si>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</si>
  <si>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</si>
  <si>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</si>
  <si>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</si>
  <si>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</si>
  <si>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</si>
  <si>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</si>
  <si>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</si>
  <si>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</si>
  <si>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</si>
  <si>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</si>
  <si>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</si>
  <si>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</si>
  <si>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</si>
  <si>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</si>
  <si>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</si>
  <si>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</si>
  <si>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</si>
  <si>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</si>
  <si>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</si>
  <si>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</si>
  <si>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</si>
  <si>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</si>
  <si>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</si>
  <si>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</si>
  <si>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</si>
  <si>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</si>
  <si>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</si>
  <si>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</si>
  <si>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</si>
  <si>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</si>
  <si>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</si>
  <si>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</si>
  <si>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</si>
  <si>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</si>
  <si>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</si>
  <si>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</si>
  <si>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</si>
  <si>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</si>
  <si>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</si>
  <si>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</si>
  <si>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</si>
  <si>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</si>
  <si>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</si>
  <si>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</si>
  <si>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</si>
  <si>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</si>
  <si>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</si>
  <si>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</si>
  <si>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</si>
  <si>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</si>
  <si>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</si>
  <si>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</si>
  <si>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</si>
  <si>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</si>
  <si>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</si>
  <si>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</si>
  <si>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</si>
  <si>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</si>
  <si>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</si>
  <si>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</si>
  <si>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</si>
  <si>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</si>
  <si>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</si>
  <si>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</si>
  <si>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</si>
  <si>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</si>
  <si>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</si>
  <si>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</si>
  <si>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</si>
  <si>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</si>
  <si>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</si>
  <si>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</si>
  <si>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</si>
  <si>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</si>
  <si>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</si>
  <si>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</si>
  <si>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</si>
  <si>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</si>
  <si>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</si>
  <si>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</si>
  <si>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</si>
  <si>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</si>
  <si>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</si>
  <si>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</si>
  <si>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</si>
  <si>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</si>
  <si>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</si>
  <si>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</si>
  <si>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</si>
  <si>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</si>
  <si>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</si>
  <si>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</si>
  <si>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</si>
  <si>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</si>
  <si>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</si>
  <si>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</si>
  <si>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</si>
  <si>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</si>
  <si>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</si>
  <si>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</si>
  <si>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</si>
  <si>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</si>
  <si>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</si>
  <si>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</si>
  <si>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</si>
  <si>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</si>
  <si>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</si>
  <si>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</si>
  <si>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</si>
  <si>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</si>
  <si>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</si>
  <si>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</si>
  <si>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</si>
  <si>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</si>
  <si>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</si>
  <si>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</si>
  <si>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</si>
  <si>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</si>
  <si>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</si>
  <si>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</si>
  <si>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</si>
  <si>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</si>
  <si>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</si>
  <si>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</si>
  <si>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</si>
  <si>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</si>
  <si>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</si>
  <si>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</si>
  <si>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</si>
  <si>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</si>
  <si>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</si>
  <si>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</si>
  <si>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</si>
  <si>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</si>
  <si>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</si>
  <si>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</si>
  <si>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</si>
  <si>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</si>
  <si>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</si>
  <si>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</si>
  <si>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</si>
  <si>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</si>
  <si>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</si>
  <si>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</si>
  <si>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</si>
  <si>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</si>
  <si>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</si>
  <si>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</si>
  <si>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</si>
  <si>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</si>
  <si>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</si>
  <si>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</si>
  <si>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</si>
  <si>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</si>
  <si>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</si>
  <si>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</si>
  <si>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</si>
  <si>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</si>
  <si>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</si>
  <si>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</si>
  <si>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</si>
  <si>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</si>
  <si>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</si>
  <si>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</si>
  <si>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</si>
  <si>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</si>
  <si>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</si>
  <si>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</si>
  <si>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</si>
  <si>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</si>
  <si>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</si>
  <si>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</si>
  <si>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</si>
  <si>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</si>
  <si>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</si>
  <si>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</si>
  <si>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</si>
  <si>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</si>
  <si>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</si>
  <si>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</si>
  <si>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</si>
  <si>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</si>
  <si>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</si>
  <si>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</si>
  <si>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</si>
  <si>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</si>
  <si>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</si>
  <si>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</si>
  <si>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</si>
  <si>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</si>
  <si>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</si>
  <si>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</si>
  <si>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</si>
  <si>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</si>
  <si>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</si>
  <si>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</si>
  <si>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</si>
  <si>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</si>
  <si>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</si>
  <si>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</si>
  <si>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</si>
  <si>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</si>
  <si>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</si>
  <si>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</si>
  <si>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</si>
  <si>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</si>
  <si>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</si>
  <si>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</si>
  <si>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</si>
  <si>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</si>
  <si>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</si>
  <si>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</si>
  <si>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</si>
  <si>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</si>
  <si>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</si>
  <si>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</si>
  <si>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</si>
  <si>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</si>
  <si>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</si>
  <si>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</si>
  <si>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</si>
  <si>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</si>
  <si>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</si>
  <si>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</si>
  <si>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</si>
  <si>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</si>
  <si>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</si>
  <si>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</si>
  <si>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</si>
  <si>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</si>
  <si>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</si>
  <si>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</si>
  <si>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</si>
  <si>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</si>
  <si>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</si>
  <si>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</si>
  <si>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</si>
  <si>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</si>
  <si>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</si>
  <si>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</si>
  <si>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</si>
  <si>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</si>
  <si>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</si>
  <si>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</si>
  <si>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</si>
  <si>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</si>
  <si>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</si>
  <si>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</si>
  <si>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</si>
  <si>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</si>
  <si>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</si>
  <si>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</si>
  <si>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</si>
  <si>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</si>
  <si>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</si>
  <si>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</si>
  <si>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</si>
  <si>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</si>
  <si>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</si>
  <si>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</si>
  <si>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</si>
  <si>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</si>
  <si>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</si>
  <si>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</si>
  <si>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</si>
  <si>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</si>
  <si>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</si>
  <si>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</si>
  <si>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</si>
  <si>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</si>
  <si>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</si>
  <si>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</si>
  <si>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</si>
  <si>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</si>
  <si>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</si>
  <si>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</si>
  <si>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</si>
  <si>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</si>
  <si>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</si>
  <si>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</si>
  <si>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</si>
  <si>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</si>
  <si>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</si>
  <si>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</si>
  <si>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</si>
  <si>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</si>
  <si>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</si>
  <si>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</si>
  <si>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</si>
  <si>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</si>
  <si>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</si>
  <si>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</si>
  <si>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</si>
  <si>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</si>
  <si>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</si>
  <si>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</si>
  <si>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</si>
  <si>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</si>
  <si>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</si>
  <si>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</si>
  <si>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</si>
  <si>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</si>
  <si>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</si>
  <si>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</si>
  <si>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</si>
  <si>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</si>
  <si>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</si>
  <si>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</si>
  <si>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</si>
  <si>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</si>
  <si>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</si>
  <si>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</si>
  <si>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</si>
  <si>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</si>
  <si>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</si>
  <si>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</si>
  <si>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</si>
  <si>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</si>
  <si>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</si>
  <si>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</si>
  <si>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</si>
  <si>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</si>
  <si>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</si>
  <si>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</si>
  <si>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</si>
  <si>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</si>
  <si>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</si>
  <si>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</si>
  <si>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</si>
  <si>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</si>
  <si>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</si>
  <si>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</si>
  <si>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</si>
  <si>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</si>
  <si>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</si>
  <si>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</si>
  <si>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</si>
  <si>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</si>
  <si>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</si>
  <si>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</si>
  <si>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</si>
  <si>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</si>
  <si>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</si>
  <si>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</si>
  <si>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</si>
  <si>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</si>
  <si>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</si>
  <si>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</si>
  <si>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</si>
  <si>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</si>
  <si>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</si>
  <si>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</si>
  <si>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</si>
  <si>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</si>
  <si>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</si>
  <si>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</si>
  <si>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</si>
  <si>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</si>
  <si>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</si>
  <si>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</si>
  <si>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</si>
  <si>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</si>
  <si>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</si>
  <si>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</si>
  <si>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</si>
  <si>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</si>
  <si>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</si>
  <si>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</si>
  <si>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</si>
  <si>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</si>
  <si>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</si>
  <si>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</si>
  <si>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</si>
  <si>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</si>
  <si>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</si>
  <si>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</si>
  <si>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</si>
  <si>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</si>
  <si>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</si>
  <si>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</si>
  <si>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</si>
  <si>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</si>
  <si>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</si>
  <si>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</si>
  <si>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</si>
  <si>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</si>
  <si>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</si>
  <si>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</si>
  <si>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</si>
  <si>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</si>
  <si>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</si>
  <si>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</si>
  <si>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</si>
  <si>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</si>
  <si>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</si>
  <si>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</si>
  <si>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</si>
  <si>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</si>
  <si>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</si>
  <si>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</si>
  <si>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</si>
  <si>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</si>
  <si>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</si>
  <si>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</si>
  <si>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</si>
  <si>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</si>
  <si>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</si>
  <si>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</si>
  <si>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</si>
  <si>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</si>
  <si>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</si>
  <si>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</si>
  <si>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</si>
  <si>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</si>
  <si>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</si>
  <si>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</si>
  <si>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</si>
  <si>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</si>
  <si>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</si>
  <si>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</si>
  <si>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</si>
  <si>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</si>
  <si>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</si>
  <si>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</si>
  <si>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</si>
  <si>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</si>
  <si>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</si>
  <si>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</si>
  <si>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</si>
  <si>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</si>
  <si>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</si>
  <si>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</si>
  <si>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</si>
  <si>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</si>
  <si>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</si>
  <si>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</si>
  <si>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</si>
  <si>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</si>
  <si>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</si>
  <si>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</si>
  <si>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</si>
  <si>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</si>
  <si>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</si>
  <si>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</si>
  <si>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</si>
  <si>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</si>
  <si>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</si>
  <si>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</si>
  <si>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</si>
  <si>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</si>
  <si>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</si>
  <si>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</si>
  <si>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</si>
  <si>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</si>
  <si>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</si>
  <si>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</si>
  <si>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</si>
  <si>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</si>
  <si>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</si>
  <si>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</si>
  <si>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</si>
  <si>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</si>
  <si>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</si>
  <si>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</si>
  <si>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</si>
  <si>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</si>
  <si>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</si>
  <si>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</si>
  <si>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</si>
  <si>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</si>
  <si>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</si>
  <si>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</si>
  <si>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</si>
  <si>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</si>
  <si>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</si>
  <si>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</si>
  <si>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</si>
  <si>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</si>
  <si>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</si>
  <si>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</si>
  <si>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</si>
  <si>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</si>
  <si>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</si>
  <si>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</si>
  <si>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</si>
  <si>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</si>
  <si>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</si>
  <si>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</si>
  <si>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</si>
  <si>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</si>
  <si>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</si>
  <si>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</si>
  <si>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</si>
  <si>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</si>
  <si>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</si>
  <si>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</si>
  <si>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</si>
  <si>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</si>
  <si>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</si>
  <si>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</si>
  <si>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</si>
  <si>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</si>
  <si>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</si>
  <si>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</si>
  <si>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</si>
  <si>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</si>
  <si>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</si>
  <si>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</si>
  <si>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</si>
  <si>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</si>
  <si>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</si>
  <si>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</si>
  <si>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</si>
  <si>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</si>
  <si>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</si>
  <si>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</si>
  <si>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</si>
  <si>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</si>
  <si>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</si>
  <si>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</si>
  <si>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</si>
  <si>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</si>
  <si>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</si>
  <si>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</si>
  <si>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</si>
  <si>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</si>
  <si>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</si>
  <si>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</si>
  <si>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</si>
  <si>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</si>
  <si>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</si>
  <si>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</si>
  <si>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</si>
  <si>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</si>
  <si>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</si>
  <si>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</si>
  <si>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</si>
  <si>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</si>
  <si>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</si>
  <si>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</si>
  <si>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</si>
  <si>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</si>
  <si>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</si>
  <si>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</si>
  <si>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</si>
  <si>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</si>
  <si>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</si>
  <si>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</si>
  <si>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</si>
  <si>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</si>
  <si>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</si>
  <si>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</si>
  <si>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</si>
  <si>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</si>
  <si>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</si>
  <si>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</si>
  <si>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</si>
  <si>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</si>
  <si>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</si>
  <si>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</si>
  <si>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</si>
  <si>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</si>
  <si>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</si>
  <si>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</si>
  <si>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</si>
  <si>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</si>
  <si>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</si>
  <si>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</si>
  <si>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</si>
  <si>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</si>
  <si>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</si>
  <si>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</si>
  <si>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</si>
  <si>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</si>
  <si>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</si>
  <si>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</si>
  <si>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</si>
  <si>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</si>
  <si>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</si>
  <si>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</si>
  <si>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</si>
  <si>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</si>
  <si>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</si>
  <si>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</si>
  <si>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</si>
  <si>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</si>
  <si>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</si>
  <si>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</si>
  <si>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</si>
  <si>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</si>
  <si>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</si>
  <si>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</si>
  <si>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</si>
  <si>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</si>
  <si>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</si>
  <si>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</si>
  <si>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</si>
  <si>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</si>
  <si>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</si>
  <si>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</si>
  <si>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</si>
  <si>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</si>
  <si>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</si>
  <si>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</si>
  <si>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</si>
  <si>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</si>
  <si>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</si>
  <si>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</si>
  <si>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</si>
  <si>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</si>
  <si>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</si>
  <si>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</si>
  <si>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</si>
  <si>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</si>
  <si>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</si>
  <si>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</si>
  <si>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</si>
  <si>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</si>
  <si>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</si>
  <si>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</si>
  <si>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</si>
  <si>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</si>
  <si>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</si>
  <si>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</si>
  <si>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</si>
  <si>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</si>
  <si>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</si>
  <si>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</si>
  <si>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</si>
  <si>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</si>
  <si>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</si>
  <si>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</si>
  <si>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</si>
  <si>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</si>
  <si>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</si>
  <si>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</si>
  <si>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</si>
  <si>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</si>
  <si>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</si>
  <si>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</si>
  <si>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</si>
  <si>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</si>
  <si>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</si>
  <si>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</si>
  <si>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</si>
  <si>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</si>
  <si>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</si>
  <si>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</si>
  <si>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</si>
  <si>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</si>
  <si>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</si>
  <si>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</si>
  <si>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</si>
  <si>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</si>
  <si>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</si>
  <si>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</si>
  <si>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</si>
  <si>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</si>
  <si>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</si>
  <si>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</si>
  <si>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</si>
  <si>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</si>
  <si>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</si>
  <si>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</si>
  <si>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</si>
  <si>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</si>
  <si>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</si>
  <si>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</si>
  <si>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</si>
  <si>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</si>
  <si>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</si>
  <si>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</si>
  <si>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</si>
  <si>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</si>
  <si>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</si>
  <si>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</si>
  <si>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</si>
  <si>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</si>
  <si>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</si>
  <si>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</si>
  <si>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</si>
  <si>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</si>
  <si>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</si>
  <si>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</si>
  <si>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</si>
  <si>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</si>
  <si>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</si>
  <si>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</si>
  <si>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</si>
  <si>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</si>
  <si>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</si>
  <si>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</si>
  <si>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</si>
  <si>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</si>
  <si>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</si>
  <si>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</si>
  <si>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</si>
  <si>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</si>
  <si>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</si>
  <si>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</si>
  <si>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</si>
  <si>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</si>
  <si>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</si>
  <si>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</si>
  <si>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</si>
  <si>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</si>
  <si>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</si>
  <si>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</si>
  <si>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</si>
  <si>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</si>
  <si>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</si>
  <si>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</si>
  <si>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</si>
  <si>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</si>
  <si>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</si>
  <si>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</si>
  <si>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</si>
  <si>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</si>
  <si>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</si>
  <si>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</si>
  <si>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</si>
  <si>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</si>
  <si>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</si>
  <si>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</si>
  <si>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</si>
  <si>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</si>
  <si>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</si>
  <si>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</si>
  <si>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</si>
  <si>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</si>
  <si>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</si>
  <si>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</si>
  <si>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</si>
  <si>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</si>
  <si>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</si>
  <si>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</si>
  <si>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</si>
  <si>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</si>
  <si>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</si>
  <si>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</si>
  <si>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</si>
  <si>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</si>
  <si>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</si>
  <si>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</si>
  <si>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</si>
  <si>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</si>
  <si>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</si>
  <si>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</si>
  <si>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</si>
  <si>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</si>
  <si>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</si>
  <si>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</si>
  <si>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</si>
  <si>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</si>
  <si>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</si>
  <si>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</si>
  <si>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</si>
  <si>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</si>
  <si>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</si>
  <si>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</si>
  <si>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</si>
  <si>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</si>
  <si>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</si>
  <si>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</si>
  <si>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</si>
  <si>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</si>
  <si>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</si>
  <si>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</si>
  <si>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</si>
  <si>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</si>
  <si>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</si>
  <si>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</si>
  <si>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</si>
  <si>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</si>
  <si>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</si>
  <si>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</si>
  <si>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</si>
  <si>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</si>
  <si>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</si>
  <si>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</si>
  <si>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</si>
  <si>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</si>
  <si>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</si>
  <si>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</si>
  <si>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</si>
  <si>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</si>
  <si>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</si>
  <si>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</si>
  <si>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</si>
  <si>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</si>
  <si>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</si>
  <si>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</si>
  <si>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</si>
  <si>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</si>
  <si>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</si>
  <si>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</si>
  <si>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</si>
  <si>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</si>
  <si>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</si>
  <si>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</si>
  <si>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</si>
  <si>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</si>
  <si>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</si>
  <si>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</si>
  <si>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</si>
  <si>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</si>
  <si>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</si>
  <si>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</si>
  <si>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</si>
  <si>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</si>
  <si>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</si>
  <si>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</si>
  <si>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</si>
  <si>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</si>
  <si>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</si>
  <si>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</si>
  <si>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</si>
  <si>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</si>
  <si>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</si>
  <si>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</si>
  <si>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</si>
  <si>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</si>
  <si>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</si>
  <si>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</si>
  <si>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</si>
  <si>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</si>
  <si>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</si>
  <si>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</si>
  <si>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</si>
  <si>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</si>
  <si>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</si>
  <si>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</si>
  <si>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</si>
  <si>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</si>
  <si>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</si>
  <si>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</si>
  <si>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</si>
  <si>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</si>
  <si>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</si>
  <si>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</si>
  <si>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</si>
  <si>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</si>
  <si>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</si>
  <si>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</si>
  <si>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</si>
  <si>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</si>
  <si>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</si>
  <si>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</si>
  <si>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</si>
  <si>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</si>
  <si>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</si>
  <si>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</si>
  <si>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</si>
  <si>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</si>
  <si>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</si>
  <si>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</si>
  <si>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</si>
  <si>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</si>
  <si>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</si>
  <si>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</si>
  <si>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</si>
  <si>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</si>
  <si>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</si>
  <si>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</si>
  <si>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</si>
  <si>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</si>
  <si>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</si>
  <si>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</si>
  <si>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</si>
  <si>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</si>
  <si>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</si>
  <si>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</si>
  <si>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</si>
  <si>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</si>
  <si>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</si>
  <si>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</si>
  <si>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</si>
  <si>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</si>
  <si>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</si>
  <si>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</si>
  <si>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</si>
  <si>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</si>
  <si>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</si>
  <si>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</si>
  <si>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</si>
  <si>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</si>
  <si>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</si>
  <si>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</si>
  <si>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</si>
  <si>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</si>
  <si>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</si>
  <si>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</si>
  <si>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</si>
  <si>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</si>
  <si>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</si>
  <si>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</si>
  <si>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</si>
  <si>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</si>
  <si>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</si>
  <si>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</si>
  <si>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</si>
  <si>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</si>
  <si>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</si>
  <si>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</si>
  <si>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</si>
  <si>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</si>
  <si>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</si>
  <si>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</si>
  <si>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</si>
  <si>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</si>
  <si>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</si>
  <si>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</si>
  <si>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</si>
  <si>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</si>
  <si>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</si>
  <si>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</si>
  <si>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</si>
  <si>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</si>
  <si>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</si>
  <si>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</si>
  <si>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</si>
  <si>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</si>
  <si>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</si>
  <si>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</si>
  <si>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</si>
  <si>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</si>
  <si>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</si>
  <si>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</si>
  <si>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</si>
  <si>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</si>
  <si>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</si>
  <si>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</si>
  <si>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</si>
  <si>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</si>
  <si>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</si>
  <si>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</si>
  <si>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</si>
  <si>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</si>
  <si>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</si>
  <si>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</si>
  <si>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</si>
  <si>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</si>
  <si>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</si>
  <si>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</si>
  <si>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</si>
  <si>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</si>
  <si>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</si>
  <si>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</si>
  <si>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</si>
  <si>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</si>
  <si>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</si>
  <si>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</si>
  <si>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</si>
  <si>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</si>
  <si>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</si>
  <si>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</si>
  <si>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</si>
  <si>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</si>
  <si>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</si>
  <si>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</si>
  <si>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</si>
  <si>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</si>
  <si>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</si>
  <si>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</si>
  <si>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</si>
  <si>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</si>
  <si>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</si>
  <si>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</si>
  <si>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</si>
  <si>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</si>
  <si>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</si>
  <si>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</si>
  <si>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</si>
  <si>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</si>
  <si>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</si>
  <si>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</si>
  <si>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</si>
  <si>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</si>
  <si>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</si>
  <si>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</si>
  <si>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</si>
  <si>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</si>
  <si>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</si>
  <si>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</si>
  <si>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</si>
  <si>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</si>
  <si>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</si>
  <si>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</si>
  <si>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</si>
  <si>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</si>
  <si>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</si>
  <si>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</si>
  <si>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</si>
  <si>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</si>
  <si>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</si>
  <si>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</si>
  <si>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</si>
  <si>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</si>
  <si>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</si>
  <si>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</si>
  <si>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</si>
  <si>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</si>
  <si>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</si>
  <si>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</si>
  <si>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</si>
  <si>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</si>
  <si>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</si>
  <si>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</si>
  <si>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</si>
  <si>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</si>
  <si>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</si>
  <si>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</si>
  <si>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</si>
  <si>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</si>
  <si>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</si>
  <si>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</si>
  <si>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</si>
  <si>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</si>
  <si>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</si>
  <si>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</si>
  <si>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</si>
  <si>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</si>
  <si>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</si>
  <si>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</si>
  <si>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</si>
  <si>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</si>
  <si>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</si>
  <si>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</si>
  <si>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</si>
  <si>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</si>
  <si>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</si>
  <si>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</si>
  <si>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</si>
  <si>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</si>
  <si>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</si>
  <si>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</si>
  <si>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</si>
  <si>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</si>
  <si>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</si>
  <si>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</si>
  <si>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</si>
  <si>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</si>
  <si>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</si>
  <si>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</si>
  <si>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</si>
  <si>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</si>
  <si>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</si>
  <si>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</si>
  <si>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</si>
  <si>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</si>
  <si>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</si>
  <si>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</si>
  <si>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</si>
  <si>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</si>
  <si>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</si>
  <si>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</si>
  <si>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</si>
  <si>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</si>
  <si>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</si>
  <si>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</si>
  <si>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</si>
  <si>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</si>
  <si>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</si>
  <si>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</si>
  <si>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</si>
  <si>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</si>
  <si>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</si>
  <si>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</si>
  <si>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</si>
  <si>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</si>
  <si>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</si>
  <si>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</si>
  <si>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</si>
  <si>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</si>
  <si>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</si>
  <si>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</si>
  <si>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</si>
  <si>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</si>
  <si>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</si>
  <si>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</si>
  <si>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</si>
  <si>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</si>
  <si>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</si>
  <si>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</si>
  <si>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</si>
  <si>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</si>
  <si>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</si>
  <si>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</si>
  <si>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</si>
  <si>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</si>
  <si>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</si>
  <si>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</si>
  <si>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</si>
  <si>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</si>
  <si>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</si>
  <si>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</si>
  <si>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</si>
  <si>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</si>
  <si>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</si>
  <si>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</si>
  <si>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</si>
  <si>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</si>
  <si>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</si>
  <si>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</si>
  <si>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</si>
  <si>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</si>
  <si>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</si>
  <si>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</si>
  <si>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</si>
  <si>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</si>
  <si>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</si>
  <si>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</si>
  <si>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</si>
  <si>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</si>
  <si>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</si>
  <si>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</si>
  <si>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</si>
  <si>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</si>
  <si>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</si>
  <si>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</si>
  <si>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</si>
  <si>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</si>
  <si>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</si>
  <si>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</si>
  <si>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</si>
  <si>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</si>
  <si>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</si>
  <si>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</si>
  <si>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</si>
  <si>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</si>
  <si>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</si>
  <si>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</si>
  <si>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</si>
  <si>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</si>
  <si>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</si>
  <si>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</si>
  <si>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</si>
  <si>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</si>
  <si>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</si>
  <si>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</si>
  <si>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</si>
  <si>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</si>
  <si>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</si>
  <si>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</si>
  <si>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</si>
  <si>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</si>
  <si>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</si>
  <si>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</si>
  <si>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</si>
  <si>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</si>
  <si>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</si>
  <si>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</si>
  <si>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</si>
  <si>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</si>
  <si>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</si>
  <si>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</si>
  <si>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</si>
  <si>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</si>
  <si>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</si>
  <si>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</si>
  <si>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</si>
  <si>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</si>
  <si>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</si>
  <si>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</si>
  <si>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</si>
  <si>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</si>
  <si>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</si>
  <si>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</si>
  <si>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</si>
  <si>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</si>
  <si>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</si>
  <si>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</si>
  <si>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</si>
  <si>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</si>
  <si>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</si>
  <si>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</si>
  <si>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</si>
  <si>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</si>
  <si>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</si>
  <si>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</si>
  <si>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</si>
  <si>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</si>
  <si>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</si>
  <si>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</si>
  <si>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</si>
  <si>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</si>
  <si>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</si>
  <si>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</si>
  <si>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</si>
  <si>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</si>
  <si>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</si>
  <si>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</si>
  <si>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</si>
  <si>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</si>
  <si>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</si>
  <si>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</si>
  <si>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</si>
  <si>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</si>
  <si>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</si>
  <si>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</si>
  <si>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</si>
  <si>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</si>
  <si>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</si>
  <si>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</si>
  <si>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</si>
  <si>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</si>
  <si>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</si>
  <si>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</si>
  <si>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</si>
  <si>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</si>
  <si>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</si>
  <si>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</si>
  <si>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</si>
  <si>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</si>
  <si>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</si>
  <si>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</si>
  <si>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</si>
  <si>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</si>
  <si>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</si>
  <si>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</si>
  <si>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</si>
  <si>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</si>
  <si>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</si>
  <si>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</si>
  <si>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</si>
  <si>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</si>
  <si>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</si>
  <si>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</si>
  <si>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</si>
  <si>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</si>
  <si>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</si>
  <si>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</si>
  <si>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</si>
  <si>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</si>
  <si>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</si>
  <si>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</si>
  <si>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</si>
  <si>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</si>
  <si>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</si>
  <si>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</si>
  <si>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</si>
  <si>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</si>
  <si>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</si>
  <si>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</si>
  <si>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</si>
  <si>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</si>
  <si>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</si>
  <si>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</si>
  <si>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</si>
  <si>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</si>
  <si>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</si>
  <si>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</si>
  <si>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</si>
  <si>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</si>
  <si>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</si>
  <si>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</si>
  <si>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</si>
  <si>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</si>
  <si>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</si>
  <si>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</si>
  <si>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</si>
  <si>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</si>
  <si>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</si>
  <si>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</si>
  <si>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</si>
  <si>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</si>
  <si>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</si>
  <si>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</si>
  <si>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</si>
  <si>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</si>
  <si>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</si>
  <si>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</si>
  <si>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</si>
  <si>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</si>
  <si>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</si>
  <si>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</si>
  <si>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</si>
  <si>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</si>
  <si>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</si>
  <si>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</si>
  <si>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</si>
  <si>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</si>
  <si>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</si>
  <si>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</si>
  <si>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</si>
  <si>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</si>
  <si>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</si>
  <si>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</si>
  <si>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</si>
  <si>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</si>
  <si>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</si>
  <si>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</si>
  <si>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</si>
  <si>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</si>
  <si>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</si>
  <si>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</si>
  <si>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</si>
  <si>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</si>
  <si>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</si>
  <si>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</si>
  <si>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</si>
  <si>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</si>
  <si>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</si>
  <si>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</si>
  <si>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</si>
  <si>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</si>
  <si>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</si>
  <si>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</si>
  <si>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</si>
  <si>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</si>
  <si>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</si>
  <si>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</si>
  <si>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</si>
  <si>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</si>
  <si>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</si>
  <si>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</si>
  <si>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</si>
  <si>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</si>
  <si>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</si>
  <si>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</si>
  <si>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</si>
  <si>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</si>
  <si>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</si>
  <si>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</si>
  <si>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</si>
  <si>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</si>
  <si>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</si>
  <si>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</si>
  <si>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</si>
  <si>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</si>
  <si>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</si>
  <si>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</si>
  <si>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</si>
  <si>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</si>
  <si>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</si>
  <si>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</si>
  <si>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</si>
  <si>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</si>
  <si>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</si>
  <si>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</si>
  <si>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</si>
  <si>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</si>
  <si>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</si>
  <si>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</si>
  <si>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</si>
  <si>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</si>
  <si>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</si>
  <si>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</si>
  <si>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</si>
  <si>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</si>
  <si>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</si>
  <si>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</si>
  <si>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</si>
  <si>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</si>
  <si>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</si>
  <si>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</si>
  <si>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</si>
  <si>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</si>
  <si>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</si>
  <si>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</si>
  <si>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</si>
  <si>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</si>
  <si>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</si>
  <si>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</si>
  <si>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</si>
  <si>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</si>
  <si>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</si>
  <si>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</si>
  <si>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</si>
  <si>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</si>
  <si>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</si>
  <si>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</si>
  <si>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</si>
  <si>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</si>
  <si>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</si>
  <si>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</si>
  <si>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</si>
  <si>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</si>
  <si>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</si>
  <si>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</si>
  <si>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</si>
  <si>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</si>
  <si>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</si>
  <si>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</si>
  <si>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</si>
  <si>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</si>
  <si>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</si>
  <si>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</si>
  <si>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</si>
  <si>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</si>
  <si>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</si>
  <si>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</si>
  <si>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</si>
  <si>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</si>
  <si>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</si>
  <si>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</si>
  <si>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</si>
  <si>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</si>
  <si>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</si>
  <si>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</si>
  <si>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</si>
  <si>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</si>
  <si>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</si>
  <si>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</si>
  <si>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</si>
  <si>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</si>
  <si>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</si>
  <si>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</si>
  <si>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</si>
  <si>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</si>
  <si>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</si>
  <si>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</si>
  <si>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</si>
  <si>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</si>
  <si>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</si>
  <si>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</si>
  <si>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</si>
  <si>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</si>
  <si>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</si>
  <si>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</si>
  <si>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</si>
  <si>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</si>
  <si>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</si>
  <si>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</si>
  <si>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</si>
  <si>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</si>
  <si>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</si>
  <si>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</si>
  <si>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</si>
  <si>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</si>
  <si>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</si>
  <si>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</si>
  <si>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</si>
  <si>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</si>
  <si>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</si>
  <si>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</si>
  <si>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</si>
  <si>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</si>
  <si>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</si>
  <si>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</si>
  <si>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</si>
  <si>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</si>
  <si>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</si>
  <si>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</si>
  <si>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</si>
  <si>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</si>
  <si>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</si>
  <si>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</si>
  <si>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</si>
  <si>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</si>
  <si>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</si>
  <si>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</si>
  <si>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</si>
  <si>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</si>
  <si>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</si>
  <si>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</si>
  <si>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</si>
  <si>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</si>
  <si>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</si>
  <si>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</si>
  <si>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</si>
  <si>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</si>
  <si>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</si>
  <si>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</si>
  <si>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</si>
  <si>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</si>
  <si>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</si>
  <si>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</si>
  <si>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</si>
  <si>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</si>
  <si>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</si>
  <si>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</si>
  <si>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</si>
  <si>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</si>
  <si>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</si>
  <si>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</si>
  <si>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</si>
  <si>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</si>
  <si>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</si>
  <si>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</si>
  <si>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</si>
  <si>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</si>
  <si>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</si>
  <si>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</si>
  <si>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</si>
  <si>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</si>
  <si>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</si>
  <si>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</si>
  <si>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</si>
  <si>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</si>
  <si>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</si>
  <si>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</si>
  <si>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</si>
  <si>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</si>
  <si>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</si>
  <si>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</si>
  <si>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</si>
  <si>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</si>
  <si>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</si>
  <si>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</si>
  <si>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</si>
  <si>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</si>
  <si>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</si>
  <si>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</si>
  <si>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</si>
  <si>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</si>
  <si>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</si>
  <si>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</si>
  <si>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</si>
  <si>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</si>
  <si>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</si>
  <si>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</si>
  <si>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</si>
  <si>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</si>
  <si>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</si>
  <si>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</si>
  <si>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</si>
  <si>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</si>
  <si>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</si>
  <si>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</si>
  <si>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</si>
  <si>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</si>
  <si>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</si>
  <si>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</si>
  <si>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</si>
  <si>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</si>
  <si>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</si>
  <si>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</si>
  <si>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</si>
  <si>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</si>
  <si>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</si>
  <si>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</si>
  <si>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</si>
  <si>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</si>
  <si>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</si>
  <si>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</si>
  <si>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</si>
  <si>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</si>
  <si>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</si>
  <si>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</si>
  <si>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</si>
  <si>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</si>
  <si>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</si>
  <si>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</si>
  <si>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</si>
  <si>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</si>
  <si>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</si>
  <si>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</si>
  <si>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</si>
  <si>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</si>
  <si>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</si>
  <si>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</si>
  <si>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</si>
  <si>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</si>
  <si>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</si>
  <si>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</si>
  <si>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</si>
  <si>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</si>
  <si>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</si>
  <si>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</si>
  <si>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</si>
  <si>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</si>
  <si>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</si>
  <si>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</si>
  <si>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</si>
  <si>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</si>
  <si>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</si>
  <si>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</si>
  <si>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</si>
  <si>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</si>
  <si>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</si>
  <si>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</si>
  <si>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</si>
  <si>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</si>
  <si>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</si>
  <si>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</si>
  <si>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</si>
  <si>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</si>
  <si>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</si>
  <si>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</si>
  <si>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</si>
  <si>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</si>
  <si>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</si>
  <si>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</si>
  <si>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</si>
  <si>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</si>
  <si>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</si>
  <si>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</si>
  <si>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</si>
  <si>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</si>
  <si>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</si>
  <si>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</si>
  <si>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</si>
  <si>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</si>
  <si>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</si>
  <si>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</si>
  <si>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</si>
  <si>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</si>
  <si>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</si>
  <si>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</si>
  <si>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</si>
  <si>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</si>
  <si>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</si>
  <si>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</si>
  <si>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</si>
  <si>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</si>
  <si>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</si>
  <si>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</si>
  <si>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</si>
  <si>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</si>
  <si>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</si>
  <si>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</si>
  <si>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</si>
  <si>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</si>
  <si>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</si>
  <si>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</si>
  <si>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</si>
  <si>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</si>
  <si>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</si>
  <si>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</si>
  <si>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</si>
  <si>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</si>
  <si>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</si>
  <si>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</si>
  <si>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</si>
  <si>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</si>
  <si>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</si>
  <si>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</si>
  <si>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</si>
  <si>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</si>
  <si>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</si>
  <si>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</si>
  <si>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</si>
  <si>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</si>
  <si>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</si>
  <si>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</si>
  <si>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</si>
  <si>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</si>
  <si>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</si>
  <si>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</si>
  <si>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</si>
  <si>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</si>
  <si>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</si>
  <si>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</si>
  <si>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</si>
  <si>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</si>
  <si>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</si>
  <si>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</si>
  <si>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</si>
  <si>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</si>
  <si>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</si>
  <si>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</si>
  <si>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</si>
  <si>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</si>
  <si>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</si>
  <si>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</si>
  <si>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</si>
  <si>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</si>
  <si>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</si>
  <si>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</si>
  <si>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</si>
  <si>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</si>
  <si>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</si>
  <si>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</si>
  <si>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</si>
  <si>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</si>
  <si>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</si>
  <si>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</si>
  <si>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</si>
  <si>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</si>
  <si>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</si>
  <si>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</si>
  <si>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</si>
  <si>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</si>
  <si>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</si>
  <si>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</si>
  <si>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</si>
  <si>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</si>
  <si>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</si>
  <si>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</si>
  <si>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</si>
  <si>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</si>
  <si>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</si>
  <si>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</si>
  <si>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</si>
  <si>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</si>
  <si>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</si>
  <si>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</si>
  <si>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</si>
  <si>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</si>
  <si>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</si>
  <si>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</si>
  <si>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</si>
  <si>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</si>
  <si>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</si>
  <si>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</si>
  <si>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</si>
  <si>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</si>
  <si>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</si>
  <si>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</si>
  <si>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</si>
  <si>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</si>
  <si>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</si>
  <si>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</si>
  <si>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</si>
  <si>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</si>
  <si>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</si>
  <si>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</si>
  <si>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</si>
  <si>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</si>
  <si>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</si>
  <si>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</si>
  <si>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</si>
  <si>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</si>
  <si>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</si>
  <si>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</si>
  <si>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</si>
  <si>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</si>
  <si>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</si>
  <si>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</si>
  <si>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</si>
  <si>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</si>
  <si>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</si>
  <si>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</si>
  <si>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</si>
  <si>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</si>
  <si>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</si>
  <si>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</si>
  <si>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</si>
  <si>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</si>
  <si>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</si>
  <si>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</si>
  <si>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</si>
  <si>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</si>
  <si>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</si>
  <si>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</si>
  <si>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</si>
  <si>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</si>
  <si>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</si>
  <si>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</si>
  <si>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</si>
  <si>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</si>
  <si>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</si>
  <si>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</si>
  <si>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</si>
  <si>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</si>
  <si>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</si>
  <si>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</si>
  <si>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</si>
  <si>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</si>
  <si>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</si>
  <si>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</si>
  <si>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</si>
  <si>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</si>
  <si>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</si>
  <si>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</si>
  <si>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</si>
  <si>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</si>
  <si>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</si>
  <si>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</si>
  <si>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</si>
  <si>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</si>
  <si>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</si>
  <si>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</si>
  <si>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</si>
  <si>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</si>
  <si>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</si>
  <si>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</si>
  <si>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</si>
  <si>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</si>
  <si>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</si>
  <si>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</si>
  <si>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</si>
  <si>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</si>
  <si>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</si>
  <si>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</si>
  <si>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</si>
  <si>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</si>
  <si>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</si>
  <si>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</si>
  <si>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</si>
  <si>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</si>
  <si>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</si>
  <si>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</si>
  <si>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</si>
  <si>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</si>
  <si>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</si>
  <si>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</si>
  <si>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</si>
  <si>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</si>
  <si>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</si>
  <si>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</si>
  <si>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</si>
  <si>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</si>
  <si>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</si>
  <si>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</si>
  <si>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</si>
  <si>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</si>
  <si>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</si>
  <si>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</si>
  <si>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</si>
  <si>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</si>
  <si>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</si>
  <si>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</si>
  <si>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</si>
  <si>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</si>
  <si>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</si>
  <si>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</si>
  <si>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</si>
  <si>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</si>
  <si>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</si>
  <si>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</si>
  <si>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</si>
  <si>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</si>
  <si>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</si>
  <si>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</si>
  <si>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</si>
  <si>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</si>
  <si>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</si>
  <si>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</si>
  <si>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</si>
  <si>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</si>
  <si>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</si>
  <si>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</si>
  <si>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</si>
  <si>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</si>
  <si>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</si>
  <si>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</si>
  <si>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</si>
  <si>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</si>
  <si>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</si>
  <si>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</si>
  <si>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</si>
  <si>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</si>
  <si>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</si>
  <si>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</si>
  <si>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</si>
  <si>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</si>
  <si>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</si>
  <si>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</si>
  <si>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</si>
  <si>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</si>
  <si>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</si>
  <si>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</si>
  <si>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</si>
  <si>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</si>
  <si>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</si>
  <si>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</si>
  <si>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</si>
  <si>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</si>
  <si>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</si>
  <si>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</si>
  <si>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</si>
  <si>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</si>
  <si>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</si>
  <si>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</si>
  <si>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</si>
  <si>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</si>
  <si>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</si>
  <si>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</si>
  <si>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</si>
  <si>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</si>
  <si>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</si>
  <si>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</si>
  <si>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</si>
  <si>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</si>
  <si>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</si>
  <si>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</si>
  <si>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</si>
  <si>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</si>
  <si>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</si>
  <si>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</si>
  <si>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</si>
  <si>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</si>
  <si>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</si>
  <si>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</si>
  <si>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</si>
  <si>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</si>
  <si>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</si>
  <si>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</si>
  <si>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</si>
  <si>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</si>
  <si>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</si>
  <si>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</si>
  <si>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</si>
  <si>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</si>
  <si>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</si>
  <si>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</si>
  <si>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</si>
  <si>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</si>
  <si>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</si>
  <si>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</si>
  <si>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</si>
  <si>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</si>
  <si>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</si>
  <si>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</si>
  <si>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</si>
  <si>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</si>
  <si>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</si>
  <si>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</si>
  <si>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</si>
  <si>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</si>
  <si>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</si>
  <si>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</si>
  <si>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</si>
  <si>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</si>
  <si>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</si>
  <si>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</si>
  <si>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</si>
  <si>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</si>
  <si>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</si>
  <si>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</si>
  <si>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</si>
  <si>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</si>
  <si>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</si>
  <si>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</si>
  <si>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</si>
  <si>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</si>
  <si>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</si>
  <si>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</si>
  <si>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</si>
  <si>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</si>
  <si>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</si>
  <si>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</si>
  <si>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</si>
  <si>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</si>
  <si>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</si>
  <si>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</si>
  <si>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</si>
  <si>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</si>
  <si>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</si>
  <si>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</si>
  <si>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</si>
  <si>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</si>
  <si>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</si>
  <si>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</si>
  <si>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</si>
  <si>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</si>
  <si>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</si>
  <si>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</si>
  <si>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</si>
  <si>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</si>
  <si>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</si>
  <si>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</si>
  <si>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</si>
  <si>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</si>
  <si>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</si>
  <si>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</si>
  <si>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</si>
  <si>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</si>
  <si>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</si>
  <si>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</si>
  <si>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</si>
  <si>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</si>
  <si>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</si>
  <si>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</si>
  <si>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</si>
  <si>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</si>
  <si>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</si>
  <si>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</si>
  <si>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</si>
  <si>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</si>
  <si>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</si>
  <si>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</si>
  <si>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</si>
  <si>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</si>
  <si>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</si>
  <si>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</si>
  <si>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</si>
  <si>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</si>
  <si>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</si>
  <si>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</si>
  <si>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</si>
  <si>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</si>
  <si>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</si>
  <si>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</si>
  <si>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</si>
  <si>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</si>
  <si>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</si>
  <si>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</si>
  <si>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</si>
  <si>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</si>
  <si>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</si>
  <si>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</si>
  <si>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</si>
  <si>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</si>
  <si>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</si>
  <si>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</si>
  <si>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</si>
  <si>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</si>
  <si>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</si>
  <si>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</si>
  <si>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</si>
  <si>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</si>
  <si>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</si>
  <si>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</si>
  <si>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</si>
  <si>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</si>
  <si>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</si>
  <si>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</si>
  <si>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</si>
  <si>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</si>
  <si>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</si>
  <si>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</si>
  <si>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</si>
  <si>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</si>
  <si>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</si>
  <si>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</si>
  <si>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</si>
  <si>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</si>
  <si>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</si>
  <si>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</si>
  <si>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</si>
  <si>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</si>
  <si>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</si>
  <si>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</si>
  <si>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</si>
  <si>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</si>
  <si>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</si>
  <si>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</si>
  <si>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</si>
  <si>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</si>
  <si>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</si>
  <si>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</si>
  <si>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</si>
  <si>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</si>
  <si>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</si>
  <si>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</si>
  <si>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</si>
  <si>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</si>
  <si>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</si>
  <si>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</si>
  <si>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</si>
  <si>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</si>
  <si>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</si>
  <si>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</si>
  <si>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</si>
  <si>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</si>
  <si>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</si>
  <si>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</si>
  <si>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</si>
  <si>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</si>
  <si>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</si>
  <si>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</si>
  <si>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</si>
  <si>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</si>
  <si>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</si>
  <si>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</si>
  <si>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</si>
  <si>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</si>
  <si>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</si>
  <si>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</si>
  <si>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</si>
  <si>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</si>
  <si>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</si>
  <si>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</si>
  <si>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</si>
  <si>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</si>
  <si>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</si>
  <si>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</si>
  <si>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</si>
  <si>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</si>
  <si>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</si>
  <si>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</si>
  <si>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</si>
  <si>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</si>
  <si>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</si>
  <si>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</si>
  <si>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</si>
  <si>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</si>
  <si>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</si>
  <si>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</si>
  <si>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</si>
  <si>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</si>
  <si>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</si>
  <si>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</si>
  <si>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</si>
  <si>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</si>
  <si>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</si>
  <si>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</si>
  <si>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</si>
  <si>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</si>
  <si>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</si>
  <si>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</si>
  <si>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</si>
  <si>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</si>
  <si>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</si>
  <si>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</si>
  <si>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</si>
  <si>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</si>
  <si>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</si>
  <si>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</si>
  <si>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</si>
  <si>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</si>
  <si>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</si>
  <si>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</si>
  <si>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</si>
  <si>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</si>
  <si>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</si>
  <si>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</si>
  <si>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</si>
  <si>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</si>
  <si>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</si>
  <si>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</si>
  <si>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</si>
  <si>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</si>
  <si>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</si>
  <si>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</si>
  <si>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</si>
  <si>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</si>
  <si>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</si>
  <si>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</si>
  <si>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</si>
  <si>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</si>
  <si>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</si>
  <si>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</si>
  <si>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</si>
  <si>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</si>
  <si>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</si>
  <si>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</si>
  <si>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</si>
  <si>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</si>
  <si>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</si>
  <si>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</si>
  <si>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</si>
  <si>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</si>
  <si>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</si>
  <si>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</si>
  <si>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</si>
  <si>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</si>
  <si>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</si>
  <si>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</si>
  <si>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</si>
  <si>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</si>
  <si>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</si>
  <si>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</si>
  <si>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</si>
  <si>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</si>
  <si>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</si>
  <si>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</si>
  <si>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</si>
  <si>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</si>
  <si>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</si>
  <si>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</si>
  <si>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</si>
  <si>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</si>
  <si>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</si>
  <si>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</si>
  <si>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</si>
  <si>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</si>
  <si>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</si>
  <si>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</si>
  <si>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</si>
  <si>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</si>
  <si>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</si>
  <si>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</si>
  <si>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</si>
  <si>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</si>
  <si>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</si>
  <si>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</si>
  <si>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</si>
  <si>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</si>
  <si>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</si>
  <si>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</si>
  <si>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</si>
  <si>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</si>
  <si>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</si>
  <si>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</si>
  <si>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</si>
  <si>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</si>
  <si>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</si>
  <si>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</si>
  <si>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</si>
  <si>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</si>
  <si>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</si>
  <si>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</si>
  <si>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</si>
  <si>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</si>
  <si>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</si>
  <si>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</si>
  <si>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</si>
  <si>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</si>
  <si>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</si>
  <si>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</si>
  <si>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</si>
  <si>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</si>
  <si>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</si>
  <si>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</si>
  <si>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</si>
  <si>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</si>
  <si>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</si>
  <si>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</si>
  <si>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</si>
  <si>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</si>
  <si>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</si>
  <si>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</si>
  <si>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</si>
  <si>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</si>
  <si>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</si>
  <si>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</si>
  <si>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</si>
  <si>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</si>
  <si>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</si>
  <si>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</si>
  <si>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</si>
  <si>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</si>
  <si>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</si>
  <si>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</si>
  <si>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</si>
  <si>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</si>
  <si>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</si>
  <si>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</si>
  <si>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</si>
  <si>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</si>
  <si>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</si>
  <si>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</si>
  <si>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</si>
  <si>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</si>
  <si>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</si>
  <si>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</si>
  <si>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</si>
  <si>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</si>
  <si>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</si>
  <si>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</si>
  <si>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</si>
  <si>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</si>
  <si>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</si>
  <si>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</si>
  <si>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</si>
  <si>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</si>
  <si>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</si>
  <si>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</si>
  <si>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</si>
  <si>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</si>
  <si>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</si>
  <si>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</si>
  <si>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</si>
  <si>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</si>
  <si>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</si>
  <si>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</si>
  <si>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</si>
  <si>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</si>
  <si>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</si>
  <si>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</si>
  <si>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</si>
  <si>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</si>
  <si>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</si>
  <si>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</si>
  <si>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</si>
  <si>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</si>
  <si>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</si>
  <si>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</si>
  <si>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</si>
  <si>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</si>
  <si>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</si>
  <si>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</si>
  <si>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</si>
  <si>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</si>
  <si>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</si>
  <si>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</si>
  <si>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</si>
  <si>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</si>
  <si>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</si>
  <si>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</si>
  <si>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</si>
  <si>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</si>
  <si>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</si>
  <si>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</si>
  <si>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</si>
  <si>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</si>
  <si>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</si>
  <si>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</si>
  <si>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</si>
  <si>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</si>
  <si>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</si>
  <si>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</si>
  <si>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</si>
  <si>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</si>
  <si>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</si>
  <si>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</si>
  <si>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</si>
  <si>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</si>
  <si>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</si>
  <si>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</si>
  <si>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</si>
  <si>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</si>
  <si>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</si>
  <si>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</si>
  <si>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</si>
  <si>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</si>
  <si>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</si>
  <si>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</si>
  <si>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</si>
  <si>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</si>
  <si>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</si>
  <si>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</si>
  <si>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</si>
  <si>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</si>
  <si>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</si>
  <si>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</si>
  <si>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</si>
  <si>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</si>
  <si>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</si>
  <si>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</si>
  <si>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</si>
  <si>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</si>
  <si>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</si>
  <si>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</si>
  <si>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</si>
  <si>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</si>
  <si>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</si>
  <si>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</si>
  <si>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</si>
  <si>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</si>
  <si>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</si>
  <si>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</si>
  <si>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</si>
  <si>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</si>
  <si>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</si>
  <si>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</si>
  <si>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</si>
  <si>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</si>
  <si>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</si>
  <si>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</si>
  <si>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</si>
  <si>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</si>
  <si>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</si>
  <si>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</si>
  <si>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</si>
  <si>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</si>
  <si>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</si>
  <si>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</si>
  <si>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</si>
  <si>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</si>
  <si>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</si>
  <si>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</si>
  <si>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</si>
  <si>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</si>
  <si>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</si>
  <si>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</si>
  <si>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</si>
  <si>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</si>
  <si>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</si>
  <si>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</si>
  <si>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</si>
  <si>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</si>
  <si>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</si>
  <si>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</si>
  <si>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</si>
  <si>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</si>
  <si>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</si>
  <si>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</si>
  <si>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</si>
  <si>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</si>
  <si>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</si>
  <si>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</si>
  <si>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</si>
  <si>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</si>
  <si>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</si>
  <si>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</si>
  <si>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</si>
  <si>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</si>
  <si>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</si>
  <si>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</si>
  <si>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</si>
  <si>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</si>
  <si>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</si>
  <si>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</si>
  <si>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</si>
  <si>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</si>
  <si>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</si>
  <si>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</si>
  <si>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</si>
  <si>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</si>
  <si>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</si>
  <si>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</si>
  <si>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</si>
  <si>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</si>
  <si>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</si>
  <si>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</si>
  <si>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</si>
  <si>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</si>
  <si>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</si>
  <si>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</si>
  <si>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</si>
  <si>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</si>
  <si>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</si>
  <si>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</si>
  <si>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</si>
  <si>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</si>
  <si>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</si>
  <si>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</si>
  <si>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</si>
  <si>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</si>
  <si>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</si>
  <si>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</si>
  <si>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</si>
  <si>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</si>
  <si>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</si>
  <si>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</si>
  <si>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</si>
  <si>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</si>
  <si>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</si>
  <si>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</si>
  <si>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</si>
  <si>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</si>
  <si>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</si>
  <si>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</si>
  <si>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</si>
  <si>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</si>
  <si>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</si>
  <si>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</si>
  <si>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</si>
  <si>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</si>
  <si>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</si>
  <si>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</si>
  <si>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</si>
  <si>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</si>
  <si>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</si>
  <si>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</si>
  <si>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</si>
  <si>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</si>
  <si>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</si>
  <si>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</si>
  <si>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</si>
  <si>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</si>
  <si>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</si>
  <si>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</si>
  <si>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</si>
  <si>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</si>
  <si>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</si>
  <si>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</si>
  <si>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</si>
  <si>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</si>
  <si>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</si>
  <si>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</si>
  <si>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</si>
  <si>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</si>
  <si>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</si>
  <si>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</si>
  <si>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</si>
  <si>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</si>
  <si>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</si>
  <si>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</si>
  <si>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</si>
  <si>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</si>
  <si>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</si>
  <si>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</si>
  <si>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</si>
  <si>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</si>
  <si>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</si>
  <si>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</si>
  <si>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</si>
  <si>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</si>
  <si>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</si>
  <si>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</si>
  <si>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</si>
  <si>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</si>
  <si>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</si>
  <si>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</si>
  <si>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</si>
  <si>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</si>
  <si>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</si>
  <si>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</si>
  <si>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</si>
  <si>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</si>
  <si>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</si>
  <si>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</si>
  <si>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</si>
  <si>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</si>
  <si>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</si>
  <si>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</si>
  <si>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</si>
  <si>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</si>
  <si>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</si>
  <si>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</si>
  <si>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</si>
  <si>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</si>
  <si>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</si>
  <si>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</si>
  <si>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</si>
  <si>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</si>
  <si>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</si>
  <si>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</si>
  <si>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</si>
  <si>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</si>
  <si>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</si>
  <si>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</si>
  <si>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</si>
  <si>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</si>
  <si>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</si>
  <si>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</si>
  <si>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</si>
  <si>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</si>
  <si>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</si>
  <si>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</si>
  <si>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</si>
  <si>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</si>
  <si>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</si>
  <si>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</si>
  <si>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</si>
  <si>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</si>
  <si>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</si>
  <si>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</si>
  <si>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</si>
  <si>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</si>
  <si>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</si>
  <si>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</si>
  <si>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</si>
  <si>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</si>
  <si>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</si>
  <si>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</si>
  <si>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</si>
  <si>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</si>
  <si>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</si>
  <si>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</si>
  <si>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</si>
  <si>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</si>
  <si>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</si>
  <si>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</si>
  <si>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</si>
  <si>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</si>
  <si>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</si>
  <si>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</si>
  <si>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</si>
  <si>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</si>
  <si>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</si>
  <si>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</si>
  <si>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</si>
  <si>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</si>
  <si>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</si>
  <si>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</si>
  <si>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</si>
  <si>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</si>
  <si>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</si>
  <si>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</si>
  <si>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</si>
  <si>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</si>
  <si>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</si>
  <si>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</si>
  <si>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</si>
  <si>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</si>
  <si>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</si>
  <si>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</si>
  <si>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</si>
  <si>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</si>
  <si>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</si>
  <si>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</si>
  <si>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</si>
  <si>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</si>
  <si>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</si>
  <si>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</si>
  <si>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</si>
  <si>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</si>
  <si>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</si>
  <si>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</si>
  <si>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</si>
  <si>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</si>
  <si>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</si>
  <si>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</si>
  <si>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</si>
  <si>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</si>
  <si>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</si>
  <si>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</si>
  <si>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</si>
  <si>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</si>
  <si>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</si>
  <si>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</si>
  <si>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</si>
  <si>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</si>
  <si>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</si>
  <si>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</si>
  <si>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</si>
  <si>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</si>
  <si>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</si>
  <si>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</si>
  <si>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</si>
  <si>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</si>
  <si>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</si>
  <si>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</si>
  <si>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</si>
  <si>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</si>
  <si>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</si>
  <si>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</si>
  <si>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</si>
  <si>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</si>
  <si>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</si>
  <si>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</si>
  <si>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</si>
  <si>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</si>
  <si>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</si>
  <si>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</si>
  <si>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</si>
  <si>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</si>
  <si>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</si>
  <si>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</si>
  <si>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</si>
  <si>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</si>
  <si>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</si>
  <si>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</si>
  <si>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</si>
  <si>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</si>
  <si>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</si>
  <si>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</si>
  <si>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</si>
  <si>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</si>
  <si>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</si>
  <si>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</si>
  <si>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</si>
  <si>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</si>
  <si>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</si>
  <si>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</si>
  <si>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</si>
  <si>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</si>
  <si>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</si>
  <si>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</si>
  <si>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</si>
  <si>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</si>
  <si>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</si>
  <si>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</si>
  <si>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</si>
  <si>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</si>
  <si>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</si>
  <si>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</si>
  <si>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</si>
  <si>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</si>
  <si>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</si>
  <si>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</si>
  <si>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</si>
  <si>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</si>
  <si>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</si>
  <si>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</si>
  <si>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</si>
  <si>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</si>
  <si>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</si>
  <si>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</si>
  <si>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</si>
  <si>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</si>
  <si>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</si>
  <si>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</si>
  <si>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</si>
  <si>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</si>
  <si>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</si>
  <si>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</si>
  <si>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</si>
  <si>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</si>
  <si>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</si>
  <si>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</si>
  <si>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</si>
  <si>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</si>
  <si>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</si>
  <si>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</si>
  <si>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</si>
  <si>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</si>
  <si>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</si>
  <si>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</si>
  <si>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</si>
  <si>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</si>
  <si>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</si>
  <si>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</si>
  <si>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</si>
  <si>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</si>
  <si>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</si>
  <si>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</si>
  <si>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</si>
  <si>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</si>
  <si>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</si>
  <si>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</si>
  <si>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</si>
  <si>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</si>
  <si>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</si>
  <si>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</si>
  <si>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</si>
  <si>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</si>
  <si>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</si>
  <si>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</si>
  <si>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</si>
  <si>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</si>
  <si>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</si>
  <si>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</si>
  <si>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</si>
  <si>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</si>
  <si>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</si>
  <si>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</si>
  <si>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</si>
  <si>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</si>
  <si>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</si>
  <si>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</si>
  <si>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</si>
  <si>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</si>
  <si>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</si>
  <si>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</si>
  <si>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</si>
  <si>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</si>
  <si>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</si>
  <si>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</si>
  <si>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</si>
  <si>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</si>
  <si>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</si>
  <si>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</si>
  <si>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</si>
  <si>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</si>
  <si>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</si>
  <si>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</si>
  <si>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</si>
  <si>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</si>
  <si>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</si>
  <si>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</si>
  <si>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</si>
  <si>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</si>
  <si>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</si>
  <si>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</si>
  <si>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</si>
  <si>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</si>
  <si>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</si>
  <si>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</si>
  <si>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</si>
  <si>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</si>
  <si>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</si>
  <si>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</si>
  <si>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</si>
  <si>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</si>
  <si>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</si>
  <si>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</si>
  <si>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</si>
  <si>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</si>
  <si>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</si>
  <si>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</si>
  <si>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</si>
  <si>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</si>
  <si>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</si>
  <si>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</si>
  <si>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</si>
  <si>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</si>
  <si>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</si>
  <si>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</si>
  <si>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</si>
  <si>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</si>
  <si>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</si>
  <si>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</si>
  <si>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</si>
  <si>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</si>
  <si>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</si>
  <si>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</si>
  <si>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</si>
  <si>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</si>
  <si>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</si>
  <si>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</si>
  <si>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</si>
  <si>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</si>
  <si>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</si>
  <si>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</si>
  <si>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</si>
  <si>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</si>
  <si>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</si>
  <si>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</si>
  <si>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</si>
  <si>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</si>
  <si>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</si>
  <si>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</si>
  <si>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</si>
  <si>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</si>
  <si>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</si>
  <si>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</si>
  <si>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</si>
  <si>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</si>
  <si>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</si>
  <si>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</si>
  <si>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</si>
  <si>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</si>
  <si>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</si>
  <si>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</si>
  <si>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</si>
  <si>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</si>
  <si>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</si>
  <si>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</si>
  <si>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</si>
  <si>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</si>
  <si>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</si>
  <si>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</si>
  <si>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</si>
  <si>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</si>
  <si>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</si>
  <si>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</si>
  <si>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</si>
  <si>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</si>
  <si>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</si>
  <si>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</si>
  <si>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</si>
  <si>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</si>
  <si>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</si>
  <si>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</si>
  <si>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</si>
  <si>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</si>
  <si>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</si>
  <si>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</si>
  <si>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</si>
  <si>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</si>
  <si>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</si>
  <si>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</si>
  <si>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</si>
  <si>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</si>
  <si>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</si>
  <si>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</si>
  <si>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</si>
  <si>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</si>
  <si>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</si>
  <si>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</si>
  <si>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</si>
  <si>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</si>
  <si>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</si>
  <si>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</si>
  <si>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</si>
  <si>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</si>
  <si>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</si>
  <si>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</si>
  <si>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</si>
  <si>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</si>
  <si>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</si>
  <si>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</si>
  <si>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</si>
  <si>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</si>
  <si>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</si>
  <si>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</si>
  <si>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</si>
  <si>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</si>
  <si>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</si>
  <si>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</si>
  <si>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</si>
  <si>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</si>
  <si>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</si>
  <si>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</si>
  <si>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</si>
  <si>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</si>
  <si>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</si>
  <si>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</si>
  <si>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</si>
  <si>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</si>
  <si>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</si>
  <si>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</si>
  <si>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</si>
  <si>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</si>
  <si>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</si>
  <si>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</si>
  <si>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</si>
  <si>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</si>
  <si>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</si>
  <si>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</si>
  <si>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</si>
  <si>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</si>
  <si>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</si>
  <si>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</si>
  <si>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</si>
  <si>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</si>
  <si>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</si>
  <si>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</si>
  <si>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</si>
  <si>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</si>
  <si>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</si>
  <si>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</si>
  <si>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</si>
  <si>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</si>
  <si>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</si>
  <si>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</si>
  <si>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</si>
  <si>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</si>
  <si>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</si>
  <si>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</si>
  <si>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</si>
  <si>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</si>
  <si>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</si>
  <si>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</si>
  <si>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</si>
  <si>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</si>
  <si>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</si>
  <si>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</si>
  <si>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</si>
  <si>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</si>
  <si>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</si>
  <si>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</si>
  <si>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</si>
  <si>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</si>
  <si>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</si>
  <si>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</si>
  <si>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</si>
  <si>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</si>
  <si>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</si>
  <si>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</si>
  <si>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</si>
  <si>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</si>
  <si>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</si>
  <si>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</si>
  <si>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</si>
  <si>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</si>
  <si>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</si>
  <si>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</si>
  <si>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</si>
  <si>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</si>
  <si>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</si>
  <si>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</si>
  <si>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</si>
  <si>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</si>
  <si>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</si>
  <si>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</si>
  <si>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</si>
  <si>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</si>
  <si>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</si>
  <si>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</si>
  <si>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</si>
  <si>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</si>
  <si>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</si>
  <si>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</si>
  <si>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</si>
  <si>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</si>
  <si>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</si>
  <si>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</si>
  <si>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</si>
  <si>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</si>
  <si>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</si>
  <si>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</si>
  <si>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</si>
  <si>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</si>
  <si>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</si>
  <si>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</si>
  <si>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</si>
  <si>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</si>
  <si>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</si>
  <si>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</si>
  <si>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</si>
  <si>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</si>
  <si>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</si>
  <si>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</si>
  <si>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</si>
  <si>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</si>
  <si>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</si>
  <si>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</si>
  <si>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</si>
  <si>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</si>
  <si>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</si>
  <si>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</si>
  <si>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</si>
  <si>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</si>
  <si>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</si>
  <si>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</si>
  <si>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</si>
  <si>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</si>
  <si>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</si>
  <si>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</si>
  <si>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</si>
  <si>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</si>
  <si>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</si>
  <si>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</si>
  <si>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</si>
  <si>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</si>
  <si>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</si>
  <si>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</si>
  <si>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</si>
  <si>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</si>
  <si>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</si>
  <si>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</si>
  <si>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</si>
  <si>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</si>
  <si>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</si>
  <si>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</si>
  <si>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</si>
  <si>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</si>
  <si>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</si>
  <si>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</si>
  <si>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</si>
  <si>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</si>
  <si>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</si>
  <si>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</si>
  <si>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</si>
  <si>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</si>
  <si>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</si>
  <si>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</si>
  <si>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</si>
  <si>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</si>
  <si>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</si>
  <si>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</si>
  <si>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</si>
  <si>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</si>
  <si>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</si>
  <si>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</si>
  <si>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</si>
  <si>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</si>
  <si>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</si>
  <si>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</si>
  <si>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</si>
  <si>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</si>
  <si>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</si>
  <si>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</si>
  <si>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</si>
  <si>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</si>
  <si>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</si>
  <si>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</si>
  <si>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</si>
  <si>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</si>
  <si>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</si>
  <si>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</si>
  <si>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</si>
  <si>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</si>
  <si>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</si>
  <si>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</si>
  <si>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</si>
  <si>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</si>
  <si>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</si>
  <si>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</si>
  <si>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</si>
  <si>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</si>
  <si>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</si>
  <si>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</si>
  <si>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</si>
  <si>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</si>
  <si>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</si>
  <si>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</si>
  <si>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</si>
  <si>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</si>
  <si>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</si>
  <si>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</si>
  <si>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</si>
  <si>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</si>
  <si>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</si>
  <si>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</si>
  <si>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</si>
  <si>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</si>
  <si>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</si>
  <si>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</si>
  <si>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</si>
  <si>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</si>
  <si>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</si>
  <si>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</si>
  <si>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</si>
  <si>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</si>
  <si>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</si>
  <si>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</si>
  <si>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</si>
  <si>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</si>
  <si>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</si>
  <si>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</si>
  <si>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</si>
  <si>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</si>
  <si>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</si>
  <si>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</si>
  <si>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</si>
  <si>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</si>
  <si>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</si>
  <si>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</si>
  <si>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</si>
  <si>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</si>
  <si>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</si>
  <si>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</si>
  <si>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</si>
  <si>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</si>
  <si>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</si>
  <si>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</si>
  <si>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</si>
  <si>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</si>
  <si>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</si>
  <si>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</si>
  <si>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</si>
  <si>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</si>
  <si>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</si>
  <si>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</si>
  <si>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</si>
  <si>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</si>
  <si>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</si>
  <si>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</si>
  <si>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</si>
  <si>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</si>
  <si>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</si>
  <si>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</si>
  <si>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</si>
  <si>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</si>
  <si>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</si>
  <si>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</si>
  <si>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</si>
  <si>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</si>
  <si>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</si>
  <si>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</si>
  <si>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</si>
  <si>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</si>
  <si>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</si>
  <si>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</si>
  <si>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</si>
  <si>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</si>
  <si>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</si>
  <si>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</si>
  <si>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</si>
  <si>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</si>
  <si>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</si>
  <si>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</si>
  <si>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</si>
  <si>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</si>
  <si>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</si>
  <si>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</si>
  <si>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</si>
  <si>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</si>
  <si>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</si>
  <si>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</si>
  <si>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</si>
  <si>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</si>
  <si>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</si>
  <si>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</si>
  <si>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</si>
  <si>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</si>
  <si>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</si>
  <si>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</si>
  <si>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</si>
  <si>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</si>
  <si>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</si>
  <si>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</si>
  <si>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</si>
  <si>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</si>
  <si>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</si>
  <si>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</si>
  <si>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</si>
  <si>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</si>
  <si>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</si>
  <si>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</si>
  <si>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</si>
  <si>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</si>
  <si>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</si>
  <si>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</si>
  <si>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</si>
  <si>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</si>
  <si>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</si>
  <si>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</si>
  <si>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</si>
  <si>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</si>
  <si>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</si>
  <si>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</si>
  <si>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</si>
  <si>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</si>
  <si>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</si>
  <si>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</si>
  <si>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</si>
  <si>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</si>
  <si>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</si>
  <si>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</si>
  <si>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</si>
  <si>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</si>
  <si>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</si>
  <si>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</si>
  <si>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</si>
  <si>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</si>
  <si>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</si>
  <si>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</si>
  <si>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</si>
  <si>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</si>
  <si>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</si>
  <si>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</si>
  <si>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</si>
  <si>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</si>
  <si>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</si>
  <si>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</si>
  <si>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</si>
  <si>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</si>
  <si>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</si>
  <si>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</si>
  <si>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</si>
  <si>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</si>
  <si>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</si>
  <si>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</si>
  <si>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</si>
  <si>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</si>
  <si>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</si>
  <si>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</si>
  <si>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</si>
  <si>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</si>
  <si>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</si>
  <si>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</si>
  <si>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</si>
  <si>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</si>
  <si>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</si>
  <si>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</si>
  <si>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</si>
  <si>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</si>
  <si>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</si>
  <si>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</si>
  <si>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</si>
  <si>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</si>
  <si>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</si>
  <si>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</si>
  <si>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</si>
  <si>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</si>
  <si>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</si>
  <si>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</si>
  <si>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</si>
  <si>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</si>
  <si>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</si>
  <si>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</si>
  <si>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</si>
  <si>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</si>
  <si>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</si>
  <si>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</si>
  <si>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</si>
  <si>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</si>
  <si>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</si>
  <si>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</si>
  <si>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</si>
  <si>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</si>
  <si>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</si>
  <si>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</si>
  <si>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</si>
  <si>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</si>
  <si>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</si>
  <si>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</si>
  <si>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</si>
  <si>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</si>
  <si>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</si>
  <si>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</si>
  <si>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</si>
  <si>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</si>
  <si>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</si>
  <si>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</si>
  <si>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</si>
  <si>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</si>
  <si>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</si>
  <si>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</si>
  <si>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</si>
  <si>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</si>
  <si>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</si>
  <si>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</si>
  <si>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</si>
  <si>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</si>
  <si>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</si>
  <si>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</si>
  <si>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</si>
  <si>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</si>
  <si>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</si>
  <si>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</si>
  <si>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</si>
  <si>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</si>
  <si>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</si>
  <si>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</si>
  <si>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</si>
  <si>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</si>
  <si>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</si>
  <si>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</si>
  <si>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</si>
  <si>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</si>
  <si>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</si>
  <si>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</si>
  <si>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</si>
  <si>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</si>
  <si>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</si>
  <si>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</si>
  <si>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</si>
  <si>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</si>
  <si>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</si>
  <si>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</si>
  <si>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</si>
  <si>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</si>
  <si>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</si>
  <si>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</si>
  <si>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</si>
  <si>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</si>
  <si>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</si>
  <si>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</si>
  <si>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</si>
  <si>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</si>
  <si>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</si>
  <si>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</si>
  <si>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</si>
  <si>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</si>
  <si>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</si>
  <si>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</si>
  <si>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</si>
  <si>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</si>
  <si>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</si>
  <si>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</si>
  <si>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</si>
  <si>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</si>
  <si>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</si>
  <si>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</si>
  <si>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</si>
  <si>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</si>
  <si>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</si>
  <si>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</si>
  <si>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</si>
  <si>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</si>
  <si>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</si>
  <si>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</si>
  <si>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</si>
  <si>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</si>
  <si>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</si>
  <si>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</si>
  <si>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</si>
  <si>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</si>
  <si>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</si>
  <si>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</si>
  <si>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</si>
  <si>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</si>
  <si>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</si>
  <si>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</si>
  <si>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</si>
  <si>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</si>
  <si>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</si>
  <si>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</si>
  <si>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</si>
  <si>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</si>
  <si>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</si>
  <si>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</si>
  <si>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</si>
  <si>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</si>
  <si>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</si>
  <si>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</si>
  <si>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</si>
  <si>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</si>
  <si>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</si>
  <si>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</si>
  <si>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</si>
  <si>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</si>
  <si>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</si>
  <si>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</si>
  <si>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</si>
  <si>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</si>
  <si>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</si>
  <si>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</si>
  <si>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</si>
  <si>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</si>
  <si>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</si>
  <si>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</si>
  <si>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</si>
  <si>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</si>
  <si>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</si>
  <si>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</si>
  <si>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</si>
  <si>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</si>
  <si>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</si>
  <si>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</si>
  <si>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</si>
  <si>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</si>
  <si>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</si>
  <si>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</si>
  <si>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</si>
  <si>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</si>
  <si>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</si>
  <si>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</si>
  <si>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</si>
  <si>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</si>
  <si>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</si>
  <si>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</si>
  <si>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</si>
  <si>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</si>
  <si>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</si>
  <si>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</si>
  <si>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</si>
  <si>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</si>
  <si>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</si>
  <si>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</si>
  <si>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</si>
  <si>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</si>
  <si>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</si>
  <si>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</si>
  <si>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</si>
  <si>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</si>
  <si>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</si>
  <si>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</si>
  <si>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</si>
  <si>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</si>
  <si>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</si>
  <si>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</si>
  <si>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</si>
  <si>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</si>
  <si>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</si>
  <si>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</si>
  <si>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</si>
  <si>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</si>
  <si>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</si>
  <si>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</si>
  <si>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</si>
  <si>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</si>
  <si>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</si>
  <si>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</si>
  <si>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</si>
  <si>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</si>
  <si>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</si>
  <si>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</si>
  <si>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</si>
  <si>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</si>
  <si>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</si>
  <si>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</si>
  <si>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</si>
  <si>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</si>
  <si>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</si>
  <si>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</si>
  <si>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</si>
  <si>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</si>
  <si>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</si>
  <si>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</si>
  <si>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</si>
  <si>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</si>
  <si>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</si>
  <si>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</si>
  <si>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</si>
  <si>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</si>
  <si>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</si>
  <si>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</si>
  <si>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</si>
  <si>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</si>
  <si>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</si>
  <si>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</si>
  <si>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</si>
  <si>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</si>
  <si>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</si>
  <si>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</si>
  <si>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</si>
  <si>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</si>
  <si>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</si>
  <si>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</si>
  <si>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</si>
  <si>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</si>
  <si>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</si>
  <si>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</si>
  <si>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</si>
  <si>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</si>
  <si>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</si>
  <si>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</si>
  <si>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</si>
  <si>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</si>
  <si>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</si>
  <si>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</si>
  <si>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</si>
  <si>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</si>
  <si>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</si>
  <si>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</si>
  <si>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</si>
  <si>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</si>
  <si>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</si>
  <si>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</si>
  <si>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</si>
  <si>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</si>
  <si>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</si>
  <si>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</si>
  <si>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</si>
  <si>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</si>
  <si>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</si>
  <si>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</si>
  <si>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</si>
  <si>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</si>
  <si>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</si>
  <si>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</si>
  <si>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</si>
  <si>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</si>
  <si>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</si>
  <si>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</si>
  <si>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</si>
  <si>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</si>
  <si>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</si>
  <si>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</si>
  <si>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</si>
  <si>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</si>
  <si>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</si>
  <si>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</si>
  <si>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</si>
  <si>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</si>
  <si>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</si>
  <si>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</si>
  <si>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</si>
  <si>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</si>
  <si>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</si>
  <si>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</si>
  <si>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</si>
  <si>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</si>
  <si>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</si>
  <si>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</si>
  <si>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</si>
  <si>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</si>
  <si>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</si>
  <si>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</si>
  <si>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</si>
  <si>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</si>
  <si>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</si>
  <si>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</si>
  <si>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</si>
  <si>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</si>
  <si>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</si>
  <si>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</si>
  <si>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</si>
  <si>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</si>
  <si>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</si>
  <si>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</si>
  <si>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</si>
  <si>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</si>
  <si>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</si>
  <si>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</si>
  <si>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</si>
  <si>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</si>
  <si>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</si>
  <si>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</si>
  <si>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</si>
  <si>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</si>
  <si>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</si>
  <si>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</si>
  <si>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</si>
  <si>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</si>
  <si>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</si>
  <si>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</si>
  <si>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</si>
  <si>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</si>
  <si>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</si>
  <si>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</si>
  <si>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</si>
  <si>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</si>
  <si>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</si>
  <si>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</si>
  <si>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</si>
  <si>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</si>
  <si>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</si>
  <si>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</si>
  <si>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</si>
  <si>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</si>
  <si>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</si>
  <si>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</si>
  <si>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</si>
  <si>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</si>
  <si>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</si>
  <si>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</si>
  <si>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</si>
  <si>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</si>
  <si>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</si>
  <si>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</si>
  <si>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</si>
  <si>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</si>
  <si>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</si>
  <si>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</si>
  <si>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</si>
  <si>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</si>
  <si>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</si>
  <si>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</si>
  <si>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</si>
  <si>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</si>
  <si>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</si>
  <si>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</si>
  <si>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</si>
  <si>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</si>
  <si>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</si>
  <si>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</si>
  <si>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</si>
  <si>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</si>
  <si>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</si>
  <si>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</si>
  <si>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</si>
  <si>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</si>
  <si>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</si>
  <si>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</si>
  <si>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</si>
  <si>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</si>
  <si>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</si>
  <si>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</si>
  <si>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</si>
  <si>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</si>
  <si>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</si>
  <si>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</si>
  <si>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</si>
  <si>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</si>
  <si>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</si>
  <si>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</si>
  <si>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</si>
  <si>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</si>
  <si>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</si>
  <si>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</si>
  <si>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</si>
  <si>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</si>
  <si>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</si>
  <si>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</si>
  <si>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</si>
  <si>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</si>
  <si>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</si>
  <si>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</si>
  <si>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</si>
  <si>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</si>
  <si>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</si>
  <si>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</si>
  <si>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</si>
  <si>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</si>
  <si>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</si>
  <si>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</si>
  <si>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</si>
  <si>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</si>
  <si>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</si>
  <si>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</si>
  <si>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</si>
  <si>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</si>
  <si>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</si>
  <si>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</si>
  <si>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</si>
  <si>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</si>
  <si>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</si>
  <si>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</si>
  <si>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</si>
  <si>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</si>
  <si>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</si>
  <si>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</si>
  <si>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</si>
  <si>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</si>
  <si>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</si>
  <si>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</si>
  <si>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</si>
  <si>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</si>
  <si>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</si>
  <si>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</si>
  <si>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</si>
  <si>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</si>
  <si>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</si>
  <si>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</si>
  <si>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</si>
  <si>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</si>
  <si>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</si>
  <si>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</si>
  <si>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</si>
  <si>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</si>
  <si>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</si>
  <si>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</si>
  <si>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</si>
  <si>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</si>
  <si>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</si>
  <si>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</si>
  <si>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</si>
  <si>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</si>
  <si>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</si>
  <si>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</si>
  <si>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</si>
  <si>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</si>
  <si>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</si>
  <si>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</si>
  <si>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</si>
  <si>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</si>
  <si>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</si>
  <si>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</si>
  <si>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</si>
  <si>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</si>
  <si>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</si>
  <si>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</si>
  <si>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</si>
  <si>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</si>
  <si>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</si>
  <si>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</si>
  <si>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</si>
  <si>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</si>
  <si>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</si>
  <si>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</si>
  <si>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</si>
  <si>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</si>
  <si>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</si>
  <si>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</si>
  <si>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</si>
  <si>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</si>
  <si>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</si>
  <si>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</si>
  <si>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</si>
  <si>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</si>
  <si>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</si>
  <si>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</si>
  <si>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</si>
  <si>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</si>
  <si>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</si>
  <si>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</si>
  <si>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</si>
  <si>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</si>
  <si>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</si>
  <si>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</si>
  <si>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</si>
  <si>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</si>
  <si>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</si>
  <si>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</si>
  <si>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</si>
  <si>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</si>
  <si>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</si>
  <si>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</si>
  <si>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</si>
  <si>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</si>
  <si>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</si>
  <si>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</si>
  <si>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</si>
  <si>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</si>
  <si>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</si>
  <si>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</si>
  <si>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</si>
  <si>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</si>
  <si>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</si>
  <si>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</si>
  <si>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</si>
  <si>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</si>
  <si>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</si>
  <si>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</si>
  <si>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</si>
  <si>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</si>
  <si>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</si>
  <si>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</si>
  <si>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</si>
  <si>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</si>
  <si>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</si>
  <si>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</si>
  <si>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</si>
  <si>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</si>
  <si>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</si>
  <si>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</si>
  <si>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</si>
  <si>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</si>
  <si>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</si>
  <si>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</si>
  <si>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</si>
  <si>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</si>
  <si>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</si>
  <si>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</si>
  <si>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</si>
  <si>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</si>
  <si>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</si>
  <si>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</si>
  <si>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</si>
  <si>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</si>
  <si>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</si>
  <si>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</si>
  <si>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</si>
  <si>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</si>
  <si>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</si>
  <si>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</si>
  <si>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</si>
  <si>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</si>
  <si>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</si>
  <si>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</si>
  <si>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</si>
  <si>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</si>
  <si>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</si>
  <si>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</si>
  <si>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</si>
  <si>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</si>
  <si>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</si>
  <si>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</si>
  <si>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</si>
  <si>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</si>
  <si>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</si>
  <si>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</si>
  <si>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</si>
  <si>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</si>
  <si>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</si>
  <si>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</si>
  <si>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</si>
  <si>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</si>
  <si>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</si>
  <si>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</si>
  <si>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</si>
  <si>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</si>
  <si>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</si>
  <si>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</si>
  <si>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</si>
  <si>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</si>
  <si>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</si>
  <si>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</si>
  <si>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</si>
  <si>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</si>
  <si>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</si>
  <si>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</si>
  <si>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</si>
  <si>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</si>
  <si>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</si>
  <si>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</si>
  <si>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</si>
  <si>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</si>
  <si>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</si>
  <si>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</si>
  <si>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</si>
  <si>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</si>
  <si>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</si>
  <si>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</si>
  <si>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</si>
  <si>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</si>
  <si>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</si>
  <si>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</si>
  <si>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</si>
  <si>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</si>
  <si>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</si>
  <si>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</si>
  <si>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</si>
  <si>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</si>
  <si>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</si>
  <si>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</si>
  <si>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</si>
  <si>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</si>
  <si>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</si>
  <si>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</si>
  <si>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</si>
  <si>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</si>
  <si>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</si>
  <si>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</si>
  <si>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</si>
  <si>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</si>
  <si>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</si>
  <si>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</si>
  <si>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</si>
  <si>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</si>
  <si>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</si>
  <si>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</si>
  <si>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</si>
  <si>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</si>
  <si>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</si>
  <si>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</si>
  <si>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</si>
  <si>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</si>
  <si>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</si>
  <si>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</si>
  <si>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</si>
  <si>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</si>
  <si>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</si>
  <si>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</si>
  <si>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</si>
  <si>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</si>
  <si>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</si>
  <si>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</si>
  <si>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</si>
  <si>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</si>
  <si>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</si>
  <si>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</si>
  <si>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</si>
  <si>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</si>
  <si>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</si>
  <si>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</si>
  <si>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</si>
  <si>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</si>
  <si>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</si>
  <si>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</si>
  <si>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</si>
  <si>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</si>
  <si>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</si>
  <si>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</si>
  <si>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</si>
  <si>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</si>
  <si>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</si>
  <si>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</si>
  <si>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</si>
  <si>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</si>
  <si>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</si>
  <si>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</si>
  <si>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</si>
  <si>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</si>
  <si>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</si>
  <si>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</si>
  <si>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</si>
  <si>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</si>
  <si>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</si>
  <si>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</si>
  <si>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</si>
  <si>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</si>
  <si>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</si>
  <si>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</si>
  <si>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</si>
  <si>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</si>
  <si>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</si>
  <si>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</si>
  <si>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</si>
  <si>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</si>
  <si>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</si>
  <si>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</si>
  <si>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</si>
  <si>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</si>
  <si>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</si>
  <si>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</si>
  <si>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</si>
  <si>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</si>
  <si>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</si>
  <si>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</si>
  <si>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</si>
  <si>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</si>
  <si>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</si>
  <si>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</si>
  <si>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</si>
  <si>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</si>
  <si>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</si>
  <si>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</si>
  <si>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</si>
  <si>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</si>
  <si>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</si>
  <si>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</si>
  <si>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</si>
  <si>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</si>
  <si>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</si>
  <si>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</si>
  <si>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</si>
  <si>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</si>
  <si>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</si>
  <si>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</si>
  <si>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</si>
  <si>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</si>
  <si>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</si>
  <si>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</si>
  <si>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</si>
  <si>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</si>
  <si>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</si>
  <si>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</si>
  <si>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</si>
  <si>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</si>
  <si>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</si>
  <si>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</si>
  <si>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</si>
  <si>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</si>
  <si>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</si>
  <si>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</si>
  <si>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</si>
  <si>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</si>
  <si>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</si>
  <si>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</si>
  <si>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</si>
  <si>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</si>
  <si>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</si>
  <si>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</si>
  <si>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</si>
  <si>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</si>
  <si>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</si>
  <si>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</si>
  <si>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</si>
  <si>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</si>
  <si>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</si>
  <si>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</si>
  <si>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</si>
  <si>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</si>
  <si>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</si>
  <si>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</si>
  <si>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</si>
  <si>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</si>
  <si>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</si>
  <si>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</si>
  <si>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</si>
  <si>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</si>
  <si>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</si>
  <si>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</si>
  <si>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</si>
  <si>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</si>
  <si>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</si>
  <si>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</si>
  <si>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</si>
  <si>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</si>
  <si>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</si>
  <si>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</si>
  <si>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</si>
  <si>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</si>
  <si>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</si>
  <si>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</si>
  <si>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</si>
  <si>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</si>
  <si>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</si>
  <si>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</si>
  <si>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</si>
  <si>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</si>
  <si>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</si>
  <si>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</si>
  <si>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</si>
  <si>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</si>
  <si>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</si>
  <si>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</si>
  <si>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</si>
  <si>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</si>
  <si>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</si>
  <si>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</si>
  <si>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</si>
  <si>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</si>
  <si>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</si>
  <si>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</si>
  <si>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</si>
  <si>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</si>
  <si>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</si>
  <si>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</si>
  <si>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</si>
  <si>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</si>
  <si>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</si>
  <si>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</si>
  <si>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</si>
  <si>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</si>
  <si>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</si>
  <si>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</si>
  <si>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</si>
  <si>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</si>
  <si>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</si>
  <si>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</si>
  <si>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</si>
  <si>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</si>
  <si>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</si>
  <si>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</si>
  <si>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</si>
  <si>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</si>
  <si>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</si>
  <si>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</si>
  <si>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</si>
  <si>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</si>
  <si>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</si>
  <si>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</si>
  <si>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</si>
  <si>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</si>
  <si>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</si>
  <si>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</si>
  <si>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</si>
  <si>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</si>
  <si>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</si>
  <si>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</si>
  <si>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</si>
  <si>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</si>
  <si>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</si>
  <si>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</si>
  <si>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</si>
  <si>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</si>
  <si>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</si>
  <si>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</si>
  <si>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</si>
  <si>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</si>
  <si>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</si>
  <si>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</si>
  <si>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</si>
  <si>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</si>
  <si>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</si>
  <si>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</si>
  <si>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</si>
  <si>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</si>
  <si>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</si>
  <si>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</si>
  <si>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</si>
  <si>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</si>
  <si>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</si>
  <si>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</si>
  <si>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</si>
  <si>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</si>
  <si>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</si>
  <si>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</si>
  <si>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</si>
  <si>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</si>
  <si>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</si>
  <si>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</si>
  <si>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</si>
  <si>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</si>
  <si>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</si>
  <si>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</si>
  <si>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</si>
  <si>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</si>
  <si>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</si>
  <si>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</si>
  <si>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</si>
  <si>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</si>
  <si>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</si>
  <si>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</si>
  <si>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</si>
  <si>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</si>
  <si>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</si>
  <si>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</si>
  <si>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</si>
  <si>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</si>
  <si>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</si>
  <si>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</si>
  <si>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</si>
  <si>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</si>
  <si>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</si>
  <si>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</si>
  <si>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</si>
  <si>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</si>
  <si>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</si>
  <si>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</si>
  <si>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</si>
  <si>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</si>
  <si>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</si>
  <si>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</si>
  <si>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</si>
  <si>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</si>
  <si>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</si>
  <si>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</si>
  <si>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</si>
  <si>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</si>
  <si>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</si>
  <si>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</si>
  <si>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</si>
  <si>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</si>
  <si>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</si>
  <si>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</si>
  <si>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</si>
  <si>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</si>
  <si>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</si>
  <si>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</si>
  <si>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</si>
  <si>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</si>
  <si>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</si>
  <si>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</si>
  <si>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</si>
  <si>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</si>
  <si>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</si>
  <si>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</si>
  <si>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</si>
  <si>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</si>
  <si>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</si>
  <si>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</si>
  <si>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</si>
  <si>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</si>
  <si>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</si>
  <si>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</si>
  <si>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</si>
  <si>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</si>
  <si>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</si>
  <si>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</si>
  <si>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</si>
  <si>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</si>
  <si>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</si>
  <si>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</si>
  <si>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</si>
  <si>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</si>
  <si>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</si>
  <si>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</si>
  <si>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</si>
  <si>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</si>
  <si>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</si>
  <si>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</si>
  <si>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</si>
  <si>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</si>
  <si>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</si>
  <si>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</si>
  <si>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</si>
  <si>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</si>
  <si>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</si>
  <si>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</si>
  <si>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</si>
  <si>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</si>
  <si>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</si>
  <si>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</si>
  <si>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</si>
  <si>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</si>
  <si>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</si>
  <si>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</si>
  <si>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</si>
  <si>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</si>
  <si>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</si>
  <si>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</si>
  <si>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</si>
  <si>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</si>
  <si>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</si>
  <si>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</si>
  <si>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</si>
  <si>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</si>
  <si>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</si>
  <si>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</si>
  <si>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</si>
  <si>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</si>
  <si>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</si>
  <si>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</si>
  <si>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</si>
  <si>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</si>
  <si>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</si>
  <si>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</si>
  <si>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</si>
  <si>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</si>
  <si>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</si>
  <si>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</si>
  <si>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</si>
  <si>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</si>
  <si>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</si>
  <si>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</si>
  <si>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</si>
  <si>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</si>
  <si>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</si>
  <si>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</si>
  <si>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</si>
  <si>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</si>
  <si>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</si>
  <si>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</si>
  <si>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</si>
  <si>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</si>
  <si>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</si>
  <si>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</si>
  <si>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</si>
  <si>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</si>
  <si>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</si>
  <si>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</si>
  <si>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</si>
  <si>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</si>
  <si>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</si>
  <si>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</si>
  <si>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</si>
  <si>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</si>
  <si>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</si>
  <si>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</si>
  <si>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</si>
  <si>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</si>
  <si>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</si>
  <si>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</si>
  <si>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</si>
  <si>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</si>
  <si>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</si>
  <si>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</si>
  <si>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</si>
  <si>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</si>
  <si>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</si>
  <si>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</si>
  <si>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</si>
  <si>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</si>
  <si>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</si>
  <si>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</si>
  <si>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</si>
  <si>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</si>
  <si>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</si>
  <si>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</si>
  <si>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</si>
  <si>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</si>
  <si>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</si>
  <si>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</si>
  <si>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</si>
  <si>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</si>
  <si>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</si>
  <si>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</si>
  <si>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</si>
  <si>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</si>
  <si>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</si>
  <si>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</si>
  <si>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</si>
  <si>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</si>
  <si>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</si>
  <si>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</si>
  <si>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</si>
  <si>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</si>
  <si>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</si>
  <si>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</si>
  <si>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</si>
  <si>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</si>
  <si>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</si>
  <si>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</si>
  <si>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</si>
  <si>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</si>
  <si>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</si>
  <si>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</si>
  <si>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</si>
  <si>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</si>
  <si>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</si>
  <si>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</si>
  <si>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</si>
  <si>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</si>
  <si>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</si>
  <si>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</si>
  <si>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</si>
  <si>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</si>
  <si>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</si>
  <si>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</si>
  <si>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</si>
  <si>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</si>
  <si>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</si>
  <si>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</si>
  <si>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</si>
  <si>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</si>
  <si>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</si>
  <si>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</si>
  <si>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</si>
  <si>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</si>
  <si>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</si>
  <si>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</si>
  <si>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</si>
  <si>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</si>
  <si>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</si>
  <si>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</si>
  <si>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</si>
  <si>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</si>
  <si>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</si>
  <si>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</si>
  <si>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</si>
  <si>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</si>
  <si>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</si>
  <si>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</si>
  <si>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</si>
  <si>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</si>
  <si>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</si>
  <si>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</si>
  <si>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</si>
  <si>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</si>
  <si>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</si>
  <si>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</si>
  <si>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</si>
  <si>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</si>
  <si>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</si>
  <si>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</si>
  <si>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</si>
  <si>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</si>
  <si>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</si>
  <si>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</si>
  <si>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</si>
  <si>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</si>
  <si>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</si>
  <si>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</si>
  <si>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</si>
  <si>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</si>
  <si>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</si>
  <si>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</si>
  <si>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</si>
  <si>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</si>
  <si>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</si>
  <si>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</si>
  <si>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</si>
  <si>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</si>
  <si>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</si>
  <si>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</si>
  <si>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</si>
  <si>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</si>
  <si>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</si>
  <si>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</si>
  <si>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</si>
  <si>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</si>
  <si>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</si>
  <si>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</si>
  <si>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</si>
  <si>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</si>
  <si>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</si>
  <si>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</si>
  <si>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</si>
  <si>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</si>
  <si>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</si>
  <si>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</si>
  <si>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</si>
  <si>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</si>
  <si>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</si>
  <si>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</si>
  <si>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</si>
  <si>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</si>
  <si>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</si>
  <si>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</si>
  <si>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</si>
  <si>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</si>
  <si>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</si>
  <si>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</si>
  <si>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</si>
  <si>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</si>
  <si>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</si>
  <si>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</si>
  <si>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</si>
  <si>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</si>
  <si>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</si>
  <si>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</si>
  <si>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</si>
  <si>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</si>
  <si>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</si>
  <si>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</si>
  <si>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</si>
  <si>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</si>
  <si>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</si>
  <si>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</si>
  <si>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</si>
  <si>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</si>
  <si>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</si>
  <si>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</si>
  <si>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</si>
  <si>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</si>
  <si>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</si>
  <si>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</si>
  <si>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</si>
  <si>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</si>
  <si>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</si>
  <si>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</si>
  <si>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</si>
  <si>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</si>
  <si>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</si>
  <si>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</si>
  <si>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</si>
  <si>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</si>
  <si>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</si>
  <si>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</si>
  <si>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</si>
  <si>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</si>
  <si>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</si>
  <si>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</si>
  <si>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</si>
  <si>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</si>
  <si>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</si>
  <si>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</si>
  <si>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</si>
  <si>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</si>
  <si>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</si>
  <si>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</si>
  <si>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</si>
  <si>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</si>
  <si>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</si>
  <si>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</si>
  <si>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</si>
  <si>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</si>
  <si>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</si>
  <si>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</si>
  <si>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</si>
  <si>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</si>
  <si>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</si>
  <si>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</si>
  <si>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</si>
  <si>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</si>
  <si>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</si>
  <si>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</si>
  <si>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</si>
  <si>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</si>
  <si>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</si>
  <si>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</si>
  <si>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</si>
  <si>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</si>
  <si>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</si>
  <si>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</si>
  <si>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</si>
  <si>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</si>
  <si>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</si>
  <si>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</si>
  <si>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</si>
  <si>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</si>
  <si>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</si>
  <si>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</si>
  <si>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</si>
  <si>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</si>
  <si>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</si>
  <si>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</si>
  <si>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</si>
  <si>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</si>
  <si>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</si>
  <si>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</si>
  <si>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</si>
  <si>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</si>
  <si>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</si>
  <si>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</si>
  <si>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</si>
  <si>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</si>
  <si>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</si>
  <si>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</si>
  <si>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</si>
  <si>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</si>
  <si>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</si>
  <si>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</si>
  <si>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</si>
  <si>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</si>
  <si>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</si>
  <si>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</si>
  <si>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</si>
  <si>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</si>
  <si>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</si>
  <si>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</si>
  <si>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</si>
  <si>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</si>
  <si>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</si>
  <si>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</si>
  <si>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</si>
  <si>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</si>
  <si>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</si>
  <si>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</si>
  <si>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</si>
  <si>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</si>
  <si>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</si>
  <si>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</si>
  <si>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</si>
  <si>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</si>
  <si>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</si>
  <si>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</si>
  <si>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</si>
  <si>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</si>
  <si>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</si>
  <si>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</si>
  <si>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</si>
  <si>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</si>
  <si>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</si>
  <si>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</si>
  <si>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</si>
  <si>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</si>
  <si>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</si>
  <si>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</si>
  <si>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</si>
  <si>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</si>
  <si>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</si>
  <si>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</si>
  <si>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</si>
  <si>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</si>
  <si>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</si>
  <si>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</si>
  <si>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</si>
  <si>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</si>
  <si>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</si>
  <si>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</si>
  <si>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</si>
  <si>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</si>
  <si>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</si>
  <si>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</si>
  <si>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</si>
  <si>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</si>
  <si>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</si>
  <si>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</si>
  <si>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</si>
  <si>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</si>
  <si>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</si>
  <si>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</si>
  <si>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</si>
  <si>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</si>
  <si>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</si>
  <si>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</si>
  <si>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</si>
  <si>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</si>
  <si>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</si>
  <si>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</si>
  <si>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</si>
  <si>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</si>
  <si>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</si>
  <si>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</si>
  <si>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</si>
  <si>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</si>
  <si>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</si>
  <si>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</si>
  <si>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</si>
  <si>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</si>
  <si>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</si>
  <si>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</si>
  <si>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</si>
  <si>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</si>
  <si>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</si>
  <si>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</si>
  <si>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</si>
  <si>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</si>
  <si>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</si>
  <si>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</si>
  <si>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</si>
  <si>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</si>
  <si>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</si>
  <si>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</si>
  <si>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</si>
  <si>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</si>
  <si>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</si>
  <si>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</si>
  <si>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</si>
  <si>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</si>
  <si>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</si>
  <si>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</si>
  <si>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</si>
  <si>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</si>
  <si>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</si>
  <si>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</si>
  <si>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</si>
  <si>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</si>
  <si>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</si>
  <si>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</si>
  <si>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</si>
  <si>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</si>
  <si>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</si>
  <si>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</si>
  <si>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</si>
  <si>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</si>
  <si>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</si>
  <si>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</si>
  <si>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</si>
  <si>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</si>
  <si>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</si>
  <si>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</si>
  <si>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</si>
  <si>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</si>
  <si>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</si>
  <si>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</si>
  <si>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</si>
  <si>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</si>
  <si>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</si>
  <si>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</si>
  <si>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</si>
  <si>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</si>
  <si>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</si>
  <si>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</si>
  <si>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</si>
  <si>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</si>
  <si>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</si>
  <si>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</si>
  <si>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</si>
  <si>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</si>
  <si>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</si>
  <si>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</si>
  <si>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</si>
  <si>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</si>
  <si>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</si>
  <si>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</si>
  <si>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</si>
  <si>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</si>
  <si>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</si>
  <si>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</si>
  <si>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</si>
  <si>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</si>
  <si>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</si>
  <si>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</si>
  <si>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</si>
  <si>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</si>
  <si>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</si>
  <si>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</si>
  <si>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</si>
  <si>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</si>
  <si>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</si>
  <si>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</si>
  <si>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</si>
  <si>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</si>
  <si>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</si>
  <si>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</si>
  <si>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</si>
  <si>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</si>
  <si>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</si>
  <si>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</si>
  <si>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</si>
  <si>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</si>
  <si>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</si>
  <si>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</si>
  <si>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</si>
  <si>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</si>
  <si>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</si>
  <si>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</si>
  <si>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</si>
  <si>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</si>
  <si>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</si>
  <si>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</si>
  <si>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</si>
  <si>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</si>
  <si>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</si>
  <si>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</si>
  <si>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</si>
  <si>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</si>
  <si>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</si>
  <si>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</si>
  <si>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</si>
  <si>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</si>
  <si>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</si>
  <si>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</si>
  <si>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</si>
  <si>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</si>
  <si>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</si>
  <si>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</si>
  <si>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</si>
  <si>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</si>
  <si>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</si>
  <si>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</si>
  <si>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</si>
  <si>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</si>
  <si>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</si>
  <si>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</si>
  <si>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</si>
  <si>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</si>
  <si>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</si>
  <si>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</si>
  <si>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</si>
  <si>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</si>
  <si>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</si>
  <si>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</si>
  <si>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</si>
  <si>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</si>
  <si>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</si>
  <si>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</si>
  <si>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</si>
  <si>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</si>
  <si>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</si>
  <si>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</si>
  <si>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</si>
  <si>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</si>
  <si>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</si>
  <si>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</si>
  <si>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</si>
  <si>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</si>
  <si>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</si>
  <si>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</si>
  <si>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</si>
  <si>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</si>
  <si>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</si>
  <si>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</si>
  <si>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</si>
  <si>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</si>
  <si>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</si>
  <si>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</si>
  <si>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</si>
  <si>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</si>
  <si>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</si>
  <si>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</si>
  <si>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</si>
  <si>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</si>
  <si>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</si>
  <si>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</si>
  <si>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</si>
  <si>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</si>
  <si>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</si>
  <si>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</si>
  <si>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</si>
  <si>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</si>
  <si>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</si>
  <si>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</si>
  <si>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</si>
  <si>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</si>
  <si>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</si>
  <si>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</si>
  <si>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</si>
  <si>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</si>
  <si>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</si>
  <si>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</si>
  <si>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</si>
  <si>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</si>
  <si>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</si>
  <si>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</si>
  <si>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</si>
  <si>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</si>
  <si>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</si>
  <si>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</si>
  <si>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</si>
  <si>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</si>
  <si>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</si>
  <si>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</si>
  <si>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</si>
  <si>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</si>
  <si>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</si>
  <si>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</si>
  <si>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</si>
  <si>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</si>
  <si>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</si>
  <si>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</si>
  <si>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</si>
  <si>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</si>
  <si>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</si>
  <si>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</si>
  <si>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</si>
  <si>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</si>
  <si>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</si>
  <si>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</si>
  <si>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</si>
  <si>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</si>
  <si>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</si>
  <si>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</si>
  <si>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</si>
  <si>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</si>
  <si>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</si>
  <si>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</si>
  <si>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</si>
  <si>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</si>
  <si>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</si>
  <si>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</si>
  <si>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</si>
  <si>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</si>
  <si>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</si>
  <si>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</si>
  <si>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</si>
  <si>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</si>
  <si>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</si>
  <si>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</si>
  <si>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</si>
  <si>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</si>
  <si>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</si>
  <si>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</si>
  <si>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</si>
  <si>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</si>
  <si>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</si>
  <si>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</si>
  <si>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</si>
  <si>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</si>
  <si>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</si>
  <si>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</si>
  <si>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</si>
  <si>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</si>
  <si>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</si>
  <si>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</si>
  <si>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</si>
  <si>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</si>
  <si>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</si>
  <si>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</si>
  <si>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</si>
  <si>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</si>
  <si>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</si>
  <si>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</si>
  <si>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</si>
  <si>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</si>
  <si>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</si>
  <si>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</si>
  <si>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</si>
  <si>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</si>
  <si>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</si>
  <si>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</si>
  <si>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</si>
  <si>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</si>
  <si>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</si>
  <si>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</si>
  <si>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</si>
  <si>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</si>
  <si>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</si>
  <si>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</si>
  <si>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</si>
  <si>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</si>
  <si>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</si>
  <si>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</si>
  <si>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</si>
  <si>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</si>
  <si>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</si>
  <si>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</si>
  <si>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</si>
  <si>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</si>
  <si>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</si>
  <si>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</si>
  <si>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</si>
  <si>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</si>
  <si>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</si>
  <si>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</si>
  <si>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</si>
  <si>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</si>
  <si>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</si>
  <si>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</si>
  <si>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</si>
  <si>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</si>
  <si>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</si>
  <si>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</si>
  <si>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</si>
  <si>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</si>
  <si>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</si>
  <si>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</si>
  <si>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</si>
  <si>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</si>
  <si>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</si>
  <si>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</si>
  <si>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</si>
  <si>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</si>
  <si>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</si>
  <si>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</si>
  <si>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</si>
  <si>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</si>
  <si>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</si>
  <si>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</si>
  <si>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</si>
  <si>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</si>
  <si>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</si>
  <si>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</si>
  <si>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</si>
  <si>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</si>
  <si>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</si>
  <si>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</si>
  <si>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</si>
  <si>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</si>
  <si>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</si>
  <si>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</si>
  <si>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</si>
  <si>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</si>
  <si>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</si>
  <si>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</si>
  <si>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</si>
  <si>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</si>
  <si>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</si>
  <si>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</si>
  <si>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</si>
  <si>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</si>
  <si>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</si>
  <si>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</si>
  <si>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</si>
  <si>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</si>
  <si>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</si>
  <si>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</si>
  <si>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</si>
  <si>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</si>
  <si>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</si>
  <si>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</si>
  <si>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</si>
  <si>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</si>
  <si>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</si>
  <si>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</si>
  <si>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</si>
  <si>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</si>
  <si>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</si>
  <si>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</si>
  <si>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</si>
  <si>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</si>
  <si>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</si>
  <si>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</si>
  <si>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</si>
  <si>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</si>
  <si>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</si>
  <si>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</si>
  <si>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</si>
  <si>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</si>
  <si>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</si>
  <si>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</si>
  <si>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</si>
  <si>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</si>
  <si>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</si>
  <si>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</si>
  <si>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</si>
  <si>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</si>
  <si>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</si>
  <si>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</si>
  <si>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</si>
  <si>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</si>
  <si>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</si>
  <si>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</si>
  <si>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</si>
  <si>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</si>
  <si>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</si>
  <si>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</si>
  <si>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</si>
  <si>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</si>
  <si>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</si>
  <si>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</si>
  <si>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</si>
  <si>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</si>
  <si>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</si>
  <si>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</si>
  <si>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</si>
  <si>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</si>
  <si>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</si>
  <si>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</si>
  <si>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</si>
  <si>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</si>
  <si>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</si>
  <si>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</si>
  <si>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</si>
  <si>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</si>
  <si>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</si>
  <si>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</si>
  <si>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</si>
  <si>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</si>
  <si>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</si>
  <si>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</si>
  <si>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</si>
  <si>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</si>
  <si>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</si>
  <si>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</si>
  <si>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</si>
  <si>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</si>
  <si>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</si>
  <si>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</si>
  <si>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</si>
  <si>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</si>
  <si>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</si>
  <si>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</si>
  <si>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</si>
  <si>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</si>
  <si>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</si>
  <si>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</si>
  <si>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</si>
  <si>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</si>
  <si>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</si>
  <si>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</si>
  <si>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</si>
  <si>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</si>
  <si>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</si>
  <si>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</si>
  <si>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</si>
  <si>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</si>
  <si>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</si>
  <si>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</si>
  <si>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</si>
  <si>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</si>
  <si>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</si>
  <si>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</si>
  <si>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</si>
  <si>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</si>
  <si>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</si>
  <si>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</si>
  <si>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</si>
  <si>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</si>
  <si>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</si>
  <si>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</si>
  <si>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</si>
  <si>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</si>
  <si>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</si>
  <si>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</si>
  <si>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</si>
  <si>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</si>
  <si>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</si>
  <si>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</si>
  <si>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</si>
  <si>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</si>
  <si>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</si>
  <si>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</si>
  <si>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</si>
  <si>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</si>
  <si>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</si>
  <si>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</si>
  <si>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</si>
  <si>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</si>
  <si>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</si>
  <si>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</si>
  <si>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</si>
  <si>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</si>
  <si>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</si>
  <si>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</si>
  <si>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</si>
  <si>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</si>
  <si>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</si>
  <si>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</si>
  <si>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</si>
  <si>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</si>
  <si>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</si>
  <si>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</si>
  <si>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</si>
  <si>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</si>
  <si>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</si>
  <si>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</si>
  <si>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</si>
  <si>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</si>
  <si>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</si>
  <si>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</si>
  <si>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</si>
  <si>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</si>
  <si>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</si>
  <si>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</si>
  <si>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</si>
  <si>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</si>
  <si>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</si>
  <si>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</si>
  <si>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</si>
  <si>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</si>
  <si>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</si>
  <si>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</si>
  <si>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</si>
  <si>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</si>
  <si>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</si>
  <si>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</si>
  <si>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</si>
  <si>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</si>
  <si>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</si>
  <si>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</si>
  <si>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</si>
  <si>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</si>
  <si>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</si>
  <si>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</si>
  <si>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</si>
  <si>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</si>
  <si>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</si>
  <si>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</si>
  <si>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</si>
  <si>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</si>
  <si>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</si>
  <si>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</si>
  <si>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</si>
  <si>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</si>
  <si>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</si>
  <si>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</si>
  <si>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</si>
  <si>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</si>
  <si>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</si>
  <si>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</si>
  <si>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</si>
  <si>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</si>
  <si>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</si>
  <si>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</si>
  <si>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</si>
  <si>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</si>
  <si>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</si>
  <si>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</si>
  <si>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</si>
  <si>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</si>
  <si>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</si>
  <si>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</si>
  <si>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</si>
  <si>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</si>
  <si>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</si>
  <si>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</si>
  <si>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</si>
  <si>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</si>
  <si>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</si>
  <si>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</si>
  <si>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</si>
  <si>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</si>
  <si>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</si>
  <si>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</si>
  <si>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</si>
  <si>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</si>
  <si>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</si>
  <si>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</si>
  <si>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</si>
  <si>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</si>
  <si>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</si>
  <si>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</si>
  <si>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</si>
  <si>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</si>
  <si>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</si>
  <si>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</si>
  <si>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</si>
  <si>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</si>
  <si>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</si>
  <si>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</si>
  <si>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</si>
  <si>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</si>
  <si>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</si>
  <si>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</si>
  <si>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</si>
  <si>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</si>
  <si>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</si>
  <si>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</si>
  <si>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</si>
  <si>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</si>
  <si>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</si>
  <si>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</si>
  <si>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</si>
  <si>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</si>
  <si>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</si>
  <si>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</si>
  <si>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</si>
  <si>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</si>
  <si>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</si>
  <si>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</si>
  <si>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</si>
  <si>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</si>
  <si>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</si>
  <si>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</si>
  <si>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</si>
  <si>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</si>
  <si>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</si>
  <si>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</si>
  <si>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</si>
  <si>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</si>
  <si>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</si>
  <si>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</si>
  <si>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</si>
  <si>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</si>
  <si>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</si>
  <si>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</si>
  <si>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</si>
  <si>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</si>
  <si>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</si>
  <si>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</si>
  <si>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</si>
  <si>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</si>
  <si>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</si>
  <si>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</si>
  <si>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</si>
  <si>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</si>
  <si>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</si>
  <si>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</si>
  <si>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</si>
  <si>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</si>
  <si>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</si>
  <si>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</si>
  <si>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</si>
  <si>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</si>
  <si>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</si>
  <si>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</si>
  <si>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</si>
  <si>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</si>
  <si>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</si>
  <si>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</si>
  <si>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</si>
  <si>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</si>
  <si>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</si>
  <si>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</si>
  <si>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</si>
  <si>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</si>
  <si>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</si>
  <si>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</si>
  <si>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</si>
  <si>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</si>
  <si>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</si>
  <si>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</si>
  <si>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</si>
  <si>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</si>
  <si>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</si>
  <si>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</si>
  <si>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</si>
  <si>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</si>
  <si>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</si>
  <si>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</si>
  <si>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</si>
  <si>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</si>
  <si>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</si>
  <si>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</si>
  <si>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</si>
  <si>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</si>
  <si>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</si>
  <si>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</si>
  <si>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</si>
  <si>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</si>
  <si>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</si>
  <si>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</si>
  <si>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</si>
  <si>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</si>
  <si>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</si>
  <si>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</si>
  <si>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</si>
  <si>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</si>
  <si>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</si>
  <si>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</si>
  <si>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</si>
  <si>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</si>
  <si>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</si>
  <si>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</si>
  <si>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</si>
  <si>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</si>
  <si>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</si>
  <si>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</si>
  <si>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</si>
  <si>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</si>
  <si>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</si>
  <si>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</si>
  <si>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</si>
  <si>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</si>
  <si>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</si>
  <si>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</si>
  <si>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</si>
  <si>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</si>
  <si>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</si>
  <si>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</si>
  <si>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</si>
  <si>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</si>
  <si>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</si>
  <si>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</si>
  <si>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</si>
  <si>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</si>
  <si>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</si>
  <si>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</si>
  <si>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</si>
  <si>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</si>
  <si>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</si>
  <si>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</si>
  <si>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</si>
  <si>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</si>
  <si>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</si>
  <si>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</si>
  <si>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</si>
  <si>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</si>
  <si>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</si>
  <si>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</si>
  <si>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</si>
  <si>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</si>
  <si>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</si>
  <si>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</si>
  <si>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</si>
  <si>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</si>
  <si>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</si>
  <si>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</si>
  <si>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</si>
  <si>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</si>
  <si>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</si>
  <si>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</si>
  <si>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</si>
  <si>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</si>
  <si>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</si>
  <si>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</si>
  <si>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</si>
  <si>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</si>
  <si>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</si>
  <si>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</si>
  <si>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</si>
  <si>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</si>
  <si>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</si>
  <si>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</si>
  <si>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</si>
  <si>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</si>
  <si>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</si>
  <si>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</si>
  <si>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</si>
  <si>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</si>
  <si>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</si>
  <si>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</si>
  <si>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</si>
  <si>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</si>
  <si>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</si>
  <si>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</si>
  <si>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</si>
  <si>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</si>
  <si>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</si>
  <si>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</si>
  <si>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</si>
  <si>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</si>
  <si>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</si>
  <si>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</si>
  <si>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</si>
  <si>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</si>
  <si>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</si>
  <si>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</si>
  <si>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</si>
  <si>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</si>
  <si>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</si>
  <si>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</si>
  <si>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</si>
  <si>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</si>
  <si>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</si>
  <si>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</si>
  <si>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</si>
  <si>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</si>
  <si>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</si>
  <si>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</si>
  <si>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</si>
  <si>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</si>
  <si>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</si>
  <si>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</si>
  <si>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</si>
  <si>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</si>
  <si>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</si>
  <si>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</si>
  <si>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</si>
  <si>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</si>
  <si>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</si>
  <si>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</si>
  <si>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</si>
  <si>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</si>
  <si>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</si>
  <si>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</si>
  <si>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</si>
  <si>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</si>
  <si>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</si>
  <si>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</si>
  <si>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</si>
  <si>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</si>
  <si>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</si>
  <si>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</si>
  <si>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</si>
  <si>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</si>
  <si>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</si>
  <si>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</si>
  <si>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</si>
  <si>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</si>
  <si>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</si>
  <si>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</si>
  <si>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</si>
  <si>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</si>
  <si>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</si>
  <si>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</si>
  <si>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</si>
  <si>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</si>
  <si>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</si>
  <si>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</si>
  <si>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</si>
  <si>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</si>
  <si>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</si>
  <si>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</si>
  <si>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</si>
  <si>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</si>
  <si>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</si>
  <si>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</si>
  <si>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</si>
  <si>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</si>
  <si>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</si>
  <si>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</si>
  <si>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</si>
  <si>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</si>
  <si>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</si>
  <si>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</si>
  <si>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</si>
  <si>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</si>
  <si>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</si>
  <si>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</si>
  <si>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</si>
  <si>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</si>
  <si>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</si>
  <si>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</si>
  <si>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</si>
  <si>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</si>
  <si>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</si>
  <si>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</si>
  <si>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</si>
  <si>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</si>
  <si>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</si>
  <si>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</si>
  <si>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</si>
  <si>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</si>
  <si>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</si>
  <si>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</si>
  <si>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</si>
  <si>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</si>
  <si>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</si>
  <si>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</si>
  <si>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</si>
  <si>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</si>
  <si>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</si>
  <si>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</si>
  <si>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</si>
  <si>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</si>
  <si>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</si>
  <si>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</si>
  <si>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</si>
  <si>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</si>
  <si>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</si>
  <si>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</si>
  <si>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</si>
  <si>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</si>
  <si>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</si>
  <si>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</si>
  <si>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</si>
  <si>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</si>
  <si>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</si>
  <si>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</si>
  <si>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</si>
  <si>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</si>
  <si>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</si>
  <si>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</si>
  <si>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</si>
  <si>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</si>
  <si>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</si>
  <si>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</si>
  <si>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</si>
  <si>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</si>
  <si>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</si>
  <si>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</si>
  <si>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</si>
  <si>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</si>
  <si>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</si>
  <si>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</si>
  <si>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</si>
  <si>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</si>
  <si>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</si>
  <si>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</si>
  <si>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</si>
  <si>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</si>
  <si>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</si>
  <si>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</si>
  <si>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</si>
  <si>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</si>
  <si>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</si>
  <si>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</si>
  <si>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</si>
  <si>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</si>
  <si>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</si>
  <si>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</si>
  <si>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</si>
  <si>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</si>
  <si>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</si>
  <si>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</si>
  <si>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</si>
  <si>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</si>
  <si>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</si>
  <si>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</si>
  <si>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</si>
  <si>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</si>
  <si>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</si>
  <si>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</si>
  <si>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</si>
  <si>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</si>
  <si>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</si>
  <si>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</si>
  <si>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</si>
  <si>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</si>
  <si>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</si>
  <si>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</si>
  <si>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</si>
  <si>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</si>
  <si>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</si>
  <si>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</si>
  <si>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</si>
  <si>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</si>
  <si>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</si>
  <si>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</si>
  <si>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</si>
  <si>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</si>
  <si>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</si>
  <si>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</si>
  <si>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</si>
  <si>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</si>
  <si>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</si>
  <si>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</si>
  <si>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</si>
  <si>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</si>
  <si>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</si>
  <si>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</si>
  <si>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</si>
  <si>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</si>
  <si>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</si>
  <si>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</si>
  <si>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</si>
  <si>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</si>
  <si>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</si>
  <si>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</si>
  <si>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</si>
  <si>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</si>
  <si>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</si>
  <si>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</si>
  <si>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</si>
  <si>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</si>
  <si>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</si>
  <si>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</si>
  <si>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</si>
  <si>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</si>
  <si>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</si>
  <si>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</si>
  <si>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</si>
  <si>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</si>
  <si>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</si>
  <si>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</si>
  <si>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</si>
  <si>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</si>
  <si>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</si>
  <si>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</si>
  <si>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</si>
  <si>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</si>
  <si>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</si>
  <si>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</si>
  <si>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</si>
  <si>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</si>
  <si>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</si>
  <si>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</si>
  <si>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</si>
  <si>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</si>
  <si>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</si>
  <si>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</si>
  <si>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</si>
  <si>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</si>
  <si>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</si>
  <si>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</si>
  <si>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</si>
  <si>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</si>
  <si>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</si>
  <si>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</si>
  <si>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</si>
  <si>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</si>
  <si>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</si>
  <si>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</si>
  <si>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</si>
  <si>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</si>
  <si>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</si>
  <si>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</si>
  <si>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</si>
  <si>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</si>
  <si>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</si>
  <si>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</si>
  <si>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</si>
  <si>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</si>
  <si>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</si>
  <si>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</si>
  <si>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</si>
  <si>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</si>
  <si>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</si>
  <si>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</si>
  <si>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</si>
  <si>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</si>
  <si>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</si>
  <si>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</si>
  <si>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</si>
  <si>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</si>
  <si>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</si>
  <si>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</si>
  <si>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</si>
  <si>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</si>
  <si>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</si>
  <si>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</si>
  <si>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</si>
  <si>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</si>
  <si>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</si>
  <si>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</si>
  <si>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</si>
  <si>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</si>
  <si>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</si>
  <si>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</si>
  <si>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</si>
  <si>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</si>
  <si>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</si>
  <si>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</si>
  <si>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</si>
  <si>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</si>
  <si>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</si>
  <si>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</si>
  <si>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</si>
  <si>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</si>
  <si>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</si>
  <si>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</si>
  <si>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</si>
  <si>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</si>
  <si>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</si>
  <si>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</si>
  <si>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</si>
  <si>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</si>
  <si>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</si>
  <si>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</si>
  <si>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</si>
  <si>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</si>
  <si>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</si>
  <si>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</si>
  <si>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</si>
  <si>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</si>
  <si>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</si>
  <si>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</si>
  <si>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</si>
  <si>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</si>
  <si>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</si>
  <si>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</si>
  <si>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</si>
  <si>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</si>
  <si>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</si>
  <si>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</si>
  <si>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</si>
  <si>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</si>
  <si>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</si>
  <si>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</si>
  <si>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</si>
  <si>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</si>
  <si>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</si>
  <si>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</si>
  <si>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</si>
  <si>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</si>
  <si>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</si>
  <si>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</si>
  <si>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</si>
  <si>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</si>
  <si>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</si>
  <si>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</si>
  <si>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</si>
  <si>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</si>
  <si>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</si>
  <si>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</si>
  <si>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</si>
  <si>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</si>
  <si>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</si>
  <si>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</si>
  <si>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</si>
  <si>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</si>
  <si>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</si>
  <si>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</si>
  <si>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</si>
  <si>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</si>
  <si>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</si>
  <si>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</si>
  <si>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</si>
  <si>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</si>
  <si>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</si>
  <si>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</si>
  <si>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</si>
  <si>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</si>
  <si>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</si>
  <si>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</si>
  <si>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</si>
  <si>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</si>
  <si>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</si>
  <si>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</si>
  <si>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</si>
  <si>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</si>
  <si>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</si>
  <si>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</si>
  <si>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</si>
  <si>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</si>
  <si>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</si>
  <si>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</si>
  <si>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</si>
  <si>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</si>
  <si>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</si>
  <si>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</si>
  <si>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</si>
  <si>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</si>
  <si>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</si>
  <si>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</si>
  <si>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</si>
  <si>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</si>
  <si>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</si>
  <si>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</si>
  <si>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</si>
  <si>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</si>
  <si>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</si>
  <si>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</si>
  <si>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</si>
  <si>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</si>
  <si>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</si>
  <si>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</si>
  <si>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</si>
  <si>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</si>
  <si>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</si>
  <si>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</si>
  <si>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</si>
  <si>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</si>
  <si>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</si>
  <si>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</si>
  <si>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</si>
  <si>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</si>
  <si>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</si>
  <si>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</si>
  <si>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</si>
  <si>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</si>
  <si>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</si>
  <si>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</si>
  <si>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</si>
  <si>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</si>
  <si>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</si>
  <si>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</si>
  <si>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</si>
  <si>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</si>
  <si>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</si>
  <si>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</si>
  <si>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</si>
  <si>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</si>
  <si>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</si>
  <si>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</si>
  <si>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</si>
  <si>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</si>
  <si>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</si>
  <si>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</si>
  <si>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</si>
  <si>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</si>
  <si>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</si>
  <si>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</si>
  <si>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</si>
  <si>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</si>
  <si>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</si>
  <si>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</si>
  <si>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</si>
  <si>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</si>
  <si>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</si>
  <si>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</si>
  <si>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</si>
  <si>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</si>
  <si>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</si>
  <si>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</si>
  <si>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</si>
  <si>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</si>
  <si>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</si>
  <si>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</si>
  <si>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</si>
  <si>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</si>
  <si>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</si>
  <si>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</si>
  <si>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</si>
  <si>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</si>
  <si>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</si>
  <si>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</si>
  <si>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</si>
  <si>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</si>
  <si>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</si>
  <si>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</si>
  <si>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</si>
  <si>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</si>
  <si>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</si>
  <si>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</si>
  <si>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</si>
  <si>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</si>
  <si>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</si>
  <si>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</si>
  <si>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</si>
  <si>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Cash to Majid Insulator in Engro 19th Floor (given to BH)</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</si>
  <si>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</si>
  <si>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</si>
  <si>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</si>
  <si>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</si>
  <si>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</si>
  <si>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</si>
  <si>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</si>
  <si>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</si>
  <si>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</si>
  <si>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Online to rafay in rehmat shipping (Online by Adeel)</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</si>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</sst>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12" fillId="0" borderId="0" xfId="0" applyFont="1"/>
    <xf numFmtId="0" fontId="12" fillId="13" borderId="0" xfId="0" applyFont="1" applyFill="1"/>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1204">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05-Jul-24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7.637234259259" createdVersion="5" refreshedVersion="8" minRefreshableVersion="3" recordCount="4192" xr:uid="{00000000-000A-0000-FFFF-FFFF2F000000}">
  <cacheSource type="worksheet">
    <worksheetSource ref="A1:H5577" sheet="Supplier"/>
  </cacheSource>
  <cacheFields count="8">
    <cacheField name="Date" numFmtId="0">
      <sharedItems containsNonDate="0" containsDate="1" containsString="0" containsBlank="1" minDate="2015-11-24T00:00:00" maxDate="2024-06-30T00:00:00" count="139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tahiri Masjid"/>
        <s v="Gul Ahmed"/>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8.498670833331" createdVersion="5" refreshedVersion="8" minRefreshableVersion="3" recordCount="19964" xr:uid="{00000000-000A-0000-FFFF-FFFF2E000000}">
  <cacheSource type="worksheet">
    <worksheetSource ref="A1:H20762" sheet="Posting"/>
  </cacheSource>
  <cacheFields count="8">
    <cacheField name="Date" numFmtId="0">
      <sharedItems containsDate="1" containsBlank="1" containsMixedTypes="1" minDate="2013-12-15T00:00:00" maxDate="2024-07-04T00:00:00" count="237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Various sites" u="1"/>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1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31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to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rehmat shipping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Online to rafay in tahiri masjid (Online by adeel)"/>
        <s v="to amir for super card for july 24"/>
        <s v="USB purchsed"/>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3"/>
    <x v="130"/>
    <x v="20"/>
    <s v="184"/>
    <n v="69112"/>
    <m/>
    <n v="69112"/>
    <m/>
  </r>
  <r>
    <x v="1233"/>
    <x v="123"/>
    <x v="4"/>
    <s v="21118"/>
    <n v="130000"/>
    <m/>
    <n v="130000"/>
    <m/>
  </r>
  <r>
    <x v="1234"/>
    <x v="129"/>
    <x v="22"/>
    <s v="55470"/>
    <n v="40223"/>
    <m/>
    <n v="40223"/>
    <m/>
  </r>
  <r>
    <x v="1234"/>
    <x v="130"/>
    <x v="22"/>
    <s v="55471"/>
    <n v="10403"/>
    <m/>
    <n v="10403"/>
    <m/>
  </r>
  <r>
    <x v="1234"/>
    <x v="131"/>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1235"/>
    <x v="123"/>
    <x v="20"/>
    <s v="185"/>
    <n v="261620"/>
    <m/>
    <n v="261620"/>
    <m/>
  </r>
  <r>
    <x v="1235"/>
    <x v="77"/>
    <x v="20"/>
    <s v="186"/>
    <n v="255098"/>
    <m/>
    <n v="255098"/>
    <m/>
  </r>
  <r>
    <x v="1235"/>
    <x v="132"/>
    <x v="20"/>
    <s v="187"/>
    <n v="195823"/>
    <m/>
    <n v="195823"/>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6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4"/>
    <x v="4"/>
    <x v="8114"/>
    <n v="3000"/>
    <m/>
    <n v="-3000"/>
    <x v="116"/>
  </r>
  <r>
    <x v="2263"/>
    <x v="1"/>
    <x v="474"/>
    <x v="10217"/>
    <n v="300"/>
    <m/>
    <n v="-300"/>
    <x v="116"/>
  </r>
  <r>
    <x v="2263"/>
    <x v="98"/>
    <x v="43"/>
    <x v="10218"/>
    <n v="7060"/>
    <m/>
    <n v="-7060"/>
    <x v="116"/>
  </r>
  <r>
    <x v="2263"/>
    <x v="79"/>
    <x v="634"/>
    <x v="10219"/>
    <n v="11850"/>
    <m/>
    <n v="-11850"/>
    <x v="116"/>
  </r>
  <r>
    <x v="2263"/>
    <x v="100"/>
    <x v="474"/>
    <x v="233"/>
    <n v="230"/>
    <m/>
    <n v="-230"/>
    <x v="116"/>
  </r>
  <r>
    <x v="2264"/>
    <x v="4"/>
    <x v="4"/>
    <x v="8114"/>
    <n v="4000"/>
    <m/>
    <n v="-4000"/>
    <x v="116"/>
  </r>
  <r>
    <x v="2264"/>
    <x v="37"/>
    <x v="850"/>
    <x v="10220"/>
    <n v="29210"/>
    <m/>
    <n v="-29210"/>
    <x v="116"/>
  </r>
  <r>
    <x v="2264"/>
    <x v="94"/>
    <x v="474"/>
    <x v="233"/>
    <n v="450"/>
    <m/>
    <n v="-450"/>
    <x v="116"/>
  </r>
  <r>
    <x v="2264"/>
    <x v="112"/>
    <x v="435"/>
    <x v="10221"/>
    <n v="23000"/>
    <m/>
    <n v="-23000"/>
    <x v="116"/>
  </r>
  <r>
    <x v="2264"/>
    <x v="114"/>
    <x v="2"/>
    <x v="10222"/>
    <n v="1500"/>
    <m/>
    <n v="-1500"/>
    <x v="116"/>
  </r>
  <r>
    <x v="2265"/>
    <x v="94"/>
    <x v="474"/>
    <x v="898"/>
    <n v="1600"/>
    <m/>
    <n v="-1600"/>
    <x v="116"/>
  </r>
  <r>
    <x v="2265"/>
    <x v="100"/>
    <x v="474"/>
    <x v="898"/>
    <n v="2700"/>
    <m/>
    <n v="-2700"/>
    <x v="116"/>
  </r>
  <r>
    <x v="2265"/>
    <x v="116"/>
    <x v="278"/>
    <x v="10223"/>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4"/>
    <n v="1000"/>
    <m/>
    <n v="-1000"/>
    <x v="116"/>
  </r>
  <r>
    <x v="2266"/>
    <x v="100"/>
    <x v="2"/>
    <x v="8380"/>
    <n v="1300"/>
    <m/>
    <n v="-1300"/>
    <x v="116"/>
  </r>
  <r>
    <x v="2266"/>
    <x v="94"/>
    <x v="278"/>
    <x v="10225"/>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6"/>
    <n v="210000"/>
    <m/>
    <n v="-210000"/>
    <x v="116"/>
  </r>
  <r>
    <x v="2266"/>
    <x v="100"/>
    <x v="278"/>
    <x v="10227"/>
    <n v="237000"/>
    <m/>
    <n v="-237000"/>
    <x v="116"/>
  </r>
  <r>
    <x v="2266"/>
    <x v="112"/>
    <x v="278"/>
    <x v="10227"/>
    <n v="237000"/>
    <m/>
    <n v="-237000"/>
    <x v="116"/>
  </r>
  <r>
    <x v="2266"/>
    <x v="114"/>
    <x v="611"/>
    <x v="10228"/>
    <n v="50000"/>
    <m/>
    <n v="-50000"/>
    <x v="116"/>
  </r>
  <r>
    <x v="2266"/>
    <x v="94"/>
    <x v="2"/>
    <x v="3557"/>
    <n v="3800"/>
    <m/>
    <n v="-3800"/>
    <x v="116"/>
  </r>
  <r>
    <x v="2266"/>
    <x v="7"/>
    <x v="27"/>
    <x v="10229"/>
    <n v="111378"/>
    <m/>
    <n v="-111378"/>
    <x v="116"/>
  </r>
  <r>
    <x v="2266"/>
    <x v="4"/>
    <x v="27"/>
    <x v="10229"/>
    <n v="73578"/>
    <m/>
    <n v="-73578"/>
    <x v="116"/>
  </r>
  <r>
    <x v="2267"/>
    <x v="100"/>
    <x v="277"/>
    <x v="898"/>
    <n v="15000"/>
    <m/>
    <n v="-15000"/>
    <x v="116"/>
  </r>
  <r>
    <x v="2267"/>
    <x v="112"/>
    <x v="278"/>
    <x v="10230"/>
    <n v="25600"/>
    <m/>
    <n v="-25600"/>
    <x v="116"/>
  </r>
  <r>
    <x v="2267"/>
    <x v="112"/>
    <x v="278"/>
    <x v="10231"/>
    <n v="42000"/>
    <m/>
    <n v="-42000"/>
    <x v="116"/>
  </r>
  <r>
    <x v="2267"/>
    <x v="4"/>
    <x v="4"/>
    <x v="8114"/>
    <n v="4000"/>
    <m/>
    <n v="-4000"/>
    <x v="116"/>
  </r>
  <r>
    <x v="2267"/>
    <x v="98"/>
    <x v="314"/>
    <x v="6422"/>
    <n v="100000"/>
    <m/>
    <n v="-100000"/>
    <x v="116"/>
  </r>
  <r>
    <x v="2267"/>
    <x v="94"/>
    <x v="694"/>
    <x v="10232"/>
    <n v="8000"/>
    <m/>
    <n v="-8000"/>
    <x v="116"/>
  </r>
  <r>
    <x v="2267"/>
    <x v="112"/>
    <x v="851"/>
    <x v="10233"/>
    <n v="34000"/>
    <m/>
    <n v="-34000"/>
    <x v="116"/>
  </r>
  <r>
    <x v="2267"/>
    <x v="112"/>
    <x v="278"/>
    <x v="9642"/>
    <n v="1000"/>
    <m/>
    <n v="-1000"/>
    <x v="116"/>
  </r>
  <r>
    <x v="2267"/>
    <x v="98"/>
    <x v="852"/>
    <x v="10234"/>
    <n v="70000"/>
    <m/>
    <n v="-70000"/>
    <x v="116"/>
  </r>
  <r>
    <x v="2267"/>
    <x v="104"/>
    <x v="753"/>
    <x v="10235"/>
    <n v="187340"/>
    <m/>
    <n v="-187340"/>
    <x v="116"/>
  </r>
  <r>
    <x v="2267"/>
    <x v="115"/>
    <x v="619"/>
    <x v="10236"/>
    <n v="2000000"/>
    <m/>
    <n v="-2000000"/>
    <x v="116"/>
  </r>
  <r>
    <x v="2268"/>
    <x v="112"/>
    <x v="474"/>
    <x v="898"/>
    <n v="3200"/>
    <m/>
    <n v="-3200"/>
    <x v="116"/>
  </r>
  <r>
    <x v="2268"/>
    <x v="112"/>
    <x v="278"/>
    <x v="10237"/>
    <n v="7050"/>
    <m/>
    <n v="-7050"/>
    <x v="116"/>
  </r>
  <r>
    <x v="2268"/>
    <x v="4"/>
    <x v="4"/>
    <x v="8114"/>
    <n v="3000"/>
    <m/>
    <n v="-3000"/>
    <x v="116"/>
  </r>
  <r>
    <x v="2268"/>
    <x v="4"/>
    <x v="278"/>
    <x v="10238"/>
    <n v="4280"/>
    <m/>
    <n v="-4280"/>
    <x v="116"/>
  </r>
  <r>
    <x v="2268"/>
    <x v="112"/>
    <x v="853"/>
    <x v="10239"/>
    <n v="30000"/>
    <m/>
    <n v="-30000"/>
    <x v="116"/>
  </r>
  <r>
    <x v="2268"/>
    <x v="100"/>
    <x v="853"/>
    <x v="10239"/>
    <n v="30000"/>
    <m/>
    <n v="-30000"/>
    <x v="116"/>
  </r>
  <r>
    <x v="2268"/>
    <x v="94"/>
    <x v="634"/>
    <x v="10240"/>
    <n v="44000"/>
    <m/>
    <n v="-44000"/>
    <x v="116"/>
  </r>
  <r>
    <x v="2268"/>
    <x v="100"/>
    <x v="285"/>
    <x v="7872"/>
    <n v="500"/>
    <m/>
    <n v="-500"/>
    <x v="116"/>
  </r>
  <r>
    <x v="2268"/>
    <x v="4"/>
    <x v="4"/>
    <x v="8114"/>
    <n v="4000"/>
    <m/>
    <n v="-4000"/>
    <x v="116"/>
  </r>
  <r>
    <x v="2268"/>
    <x v="100"/>
    <x v="548"/>
    <x v="10241"/>
    <n v="500000"/>
    <m/>
    <n v="-500000"/>
    <x v="116"/>
  </r>
  <r>
    <x v="2269"/>
    <x v="115"/>
    <x v="465"/>
    <x v="898"/>
    <n v="10000"/>
    <m/>
    <n v="-10000"/>
    <x v="116"/>
  </r>
  <r>
    <x v="2269"/>
    <x v="115"/>
    <x v="278"/>
    <x v="10242"/>
    <n v="118000"/>
    <m/>
    <n v="-118000"/>
    <x v="116"/>
  </r>
  <r>
    <x v="2269"/>
    <x v="116"/>
    <x v="474"/>
    <x v="898"/>
    <n v="1800"/>
    <m/>
    <n v="-1800"/>
    <x v="116"/>
  </r>
  <r>
    <x v="2269"/>
    <x v="114"/>
    <x v="278"/>
    <x v="10243"/>
    <n v="1750"/>
    <m/>
    <n v="-1750"/>
    <x v="116"/>
  </r>
  <r>
    <x v="2269"/>
    <x v="94"/>
    <x v="278"/>
    <x v="10244"/>
    <n v="6500"/>
    <m/>
    <n v="-6500"/>
    <x v="116"/>
  </r>
  <r>
    <x v="2269"/>
    <x v="4"/>
    <x v="4"/>
    <x v="8114"/>
    <n v="4000"/>
    <m/>
    <n v="-4000"/>
    <x v="116"/>
  </r>
  <r>
    <x v="2269"/>
    <x v="79"/>
    <x v="818"/>
    <x v="10245"/>
    <n v="245000"/>
    <m/>
    <n v="-245000"/>
    <x v="116"/>
  </r>
  <r>
    <x v="2269"/>
    <x v="91"/>
    <x v="824"/>
    <x v="10246"/>
    <n v="400000"/>
    <m/>
    <n v="-400000"/>
    <x v="116"/>
  </r>
  <r>
    <x v="2270"/>
    <x v="91"/>
    <x v="644"/>
    <x v="10247"/>
    <n v="54293"/>
    <m/>
    <n v="-54293"/>
    <x v="116"/>
  </r>
  <r>
    <x v="2270"/>
    <x v="94"/>
    <x v="644"/>
    <x v="10247"/>
    <n v="214017"/>
    <m/>
    <n v="-214017"/>
    <x v="116"/>
  </r>
  <r>
    <x v="2270"/>
    <x v="97"/>
    <x v="644"/>
    <x v="10247"/>
    <n v="231690"/>
    <m/>
    <n v="-231690"/>
    <x v="116"/>
  </r>
  <r>
    <x v="2270"/>
    <x v="104"/>
    <x v="846"/>
    <x v="10248"/>
    <n v="87880"/>
    <m/>
    <n v="-87880"/>
    <x v="116"/>
  </r>
  <r>
    <x v="2270"/>
    <x v="112"/>
    <x v="846"/>
    <x v="10248"/>
    <n v="87880"/>
    <m/>
    <n v="-87880"/>
    <x v="116"/>
  </r>
  <r>
    <x v="2270"/>
    <x v="94"/>
    <x v="634"/>
    <x v="10249"/>
    <n v="11000"/>
    <m/>
    <n v="-11000"/>
    <x v="116"/>
  </r>
  <r>
    <x v="2270"/>
    <x v="100"/>
    <x v="634"/>
    <x v="10249"/>
    <n v="11500"/>
    <m/>
    <n v="-11500"/>
    <x v="116"/>
  </r>
  <r>
    <x v="2270"/>
    <x v="94"/>
    <x v="687"/>
    <x v="10250"/>
    <n v="4600"/>
    <m/>
    <n v="-4600"/>
    <x v="116"/>
  </r>
  <r>
    <x v="2270"/>
    <x v="112"/>
    <x v="687"/>
    <x v="10250"/>
    <n v="78900"/>
    <m/>
    <n v="-78900"/>
    <x v="116"/>
  </r>
  <r>
    <x v="2270"/>
    <x v="77"/>
    <x v="592"/>
    <x v="10251"/>
    <n v="43900"/>
    <m/>
    <n v="-43900"/>
    <x v="116"/>
  </r>
  <r>
    <x v="2270"/>
    <x v="65"/>
    <x v="592"/>
    <x v="10251"/>
    <n v="33559"/>
    <m/>
    <n v="-33559"/>
    <x v="116"/>
  </r>
  <r>
    <x v="2270"/>
    <x v="84"/>
    <x v="592"/>
    <x v="10251"/>
    <n v="93755"/>
    <m/>
    <n v="-93755"/>
    <x v="116"/>
  </r>
  <r>
    <x v="2270"/>
    <x v="79"/>
    <x v="592"/>
    <x v="10251"/>
    <n v="22780"/>
    <m/>
    <n v="-22780"/>
    <x v="116"/>
  </r>
  <r>
    <x v="2270"/>
    <x v="94"/>
    <x v="592"/>
    <x v="10251"/>
    <n v="306006"/>
    <m/>
    <n v="-306006"/>
    <x v="116"/>
  </r>
  <r>
    <x v="2270"/>
    <x v="104"/>
    <x v="518"/>
    <x v="10252"/>
    <n v="100000"/>
    <m/>
    <n v="-100000"/>
    <x v="116"/>
  </r>
  <r>
    <x v="2270"/>
    <x v="116"/>
    <x v="278"/>
    <x v="10253"/>
    <n v="15500"/>
    <m/>
    <n v="-15500"/>
    <x v="116"/>
  </r>
  <r>
    <x v="2270"/>
    <x v="4"/>
    <x v="4"/>
    <x v="8114"/>
    <n v="4000"/>
    <m/>
    <n v="-4000"/>
    <x v="116"/>
  </r>
  <r>
    <x v="2270"/>
    <x v="116"/>
    <x v="278"/>
    <x v="2251"/>
    <n v="1936"/>
    <m/>
    <n v="-1936"/>
    <x v="116"/>
  </r>
  <r>
    <x v="2270"/>
    <x v="23"/>
    <x v="278"/>
    <x v="10254"/>
    <n v="10000"/>
    <m/>
    <n v="-10000"/>
    <x v="116"/>
  </r>
  <r>
    <x v="2270"/>
    <x v="23"/>
    <x v="474"/>
    <x v="233"/>
    <n v="1000"/>
    <m/>
    <n v="-1000"/>
    <x v="116"/>
  </r>
  <r>
    <x v="2270"/>
    <x v="116"/>
    <x v="474"/>
    <x v="233"/>
    <n v="500"/>
    <m/>
    <n v="-500"/>
    <x v="116"/>
  </r>
  <r>
    <x v="2270"/>
    <x v="116"/>
    <x v="285"/>
    <x v="10255"/>
    <n v="1000"/>
    <m/>
    <n v="-1000"/>
    <x v="116"/>
  </r>
  <r>
    <x v="2271"/>
    <x v="100"/>
    <x v="474"/>
    <x v="898"/>
    <n v="1000"/>
    <m/>
    <n v="-1000"/>
    <x v="116"/>
  </r>
  <r>
    <x v="2271"/>
    <x v="91"/>
    <x v="854"/>
    <x v="10256"/>
    <n v="25000"/>
    <m/>
    <n v="-25000"/>
    <x v="116"/>
  </r>
  <r>
    <x v="2271"/>
    <x v="91"/>
    <x v="2"/>
    <x v="10257"/>
    <n v="5000"/>
    <m/>
    <n v="-5000"/>
    <x v="116"/>
  </r>
  <r>
    <x v="2271"/>
    <x v="73"/>
    <x v="474"/>
    <x v="10258"/>
    <n v="5500"/>
    <m/>
    <n v="-5500"/>
    <x v="116"/>
  </r>
  <r>
    <x v="2271"/>
    <x v="98"/>
    <x v="442"/>
    <x v="10259"/>
    <n v="107000"/>
    <m/>
    <n v="-107000"/>
    <x v="116"/>
  </r>
  <r>
    <x v="2271"/>
    <x v="116"/>
    <x v="278"/>
    <x v="10260"/>
    <n v="20190"/>
    <m/>
    <n v="-20190"/>
    <x v="116"/>
  </r>
  <r>
    <x v="2271"/>
    <x v="98"/>
    <x v="278"/>
    <x v="10260"/>
    <n v="39570"/>
    <m/>
    <n v="-39570"/>
    <x v="116"/>
  </r>
  <r>
    <x v="2271"/>
    <x v="98"/>
    <x v="278"/>
    <x v="10260"/>
    <n v="41265"/>
    <m/>
    <n v="-41265"/>
    <x v="116"/>
  </r>
  <r>
    <x v="2271"/>
    <x v="98"/>
    <x v="278"/>
    <x v="10260"/>
    <n v="78619"/>
    <m/>
    <n v="-78619"/>
    <x v="116"/>
  </r>
  <r>
    <x v="2271"/>
    <x v="98"/>
    <x v="278"/>
    <x v="10260"/>
    <n v="46130"/>
    <m/>
    <n v="-46130"/>
    <x v="116"/>
  </r>
  <r>
    <x v="2271"/>
    <x v="98"/>
    <x v="442"/>
    <x v="4266"/>
    <n v="54000"/>
    <m/>
    <n v="-54000"/>
    <x v="116"/>
  </r>
  <r>
    <x v="2271"/>
    <x v="65"/>
    <x v="145"/>
    <x v="10261"/>
    <n v="100000"/>
    <m/>
    <n v="-100000"/>
    <x v="116"/>
  </r>
  <r>
    <x v="2271"/>
    <x v="100"/>
    <x v="145"/>
    <x v="10261"/>
    <n v="200000"/>
    <m/>
    <n v="-200000"/>
    <x v="116"/>
  </r>
  <r>
    <x v="2271"/>
    <x v="91"/>
    <x v="278"/>
    <x v="10262"/>
    <n v="1200"/>
    <m/>
    <n v="-1200"/>
    <x v="116"/>
  </r>
  <r>
    <x v="2271"/>
    <x v="4"/>
    <x v="4"/>
    <x v="8114"/>
    <n v="5000"/>
    <m/>
    <n v="-5000"/>
    <x v="116"/>
  </r>
  <r>
    <x v="2271"/>
    <x v="114"/>
    <x v="474"/>
    <x v="233"/>
    <n v="5500"/>
    <m/>
    <n v="-5500"/>
    <x v="116"/>
  </r>
  <r>
    <x v="2271"/>
    <x v="23"/>
    <x v="2"/>
    <x v="10263"/>
    <n v="50000"/>
    <m/>
    <n v="-50000"/>
    <x v="116"/>
  </r>
  <r>
    <x v="2271"/>
    <x v="23"/>
    <x v="583"/>
    <x v="10264"/>
    <n v="40000"/>
    <m/>
    <n v="-40000"/>
    <x v="116"/>
  </r>
  <r>
    <x v="2271"/>
    <x v="114"/>
    <x v="278"/>
    <x v="10265"/>
    <n v="10000"/>
    <m/>
    <n v="-10000"/>
    <x v="116"/>
  </r>
  <r>
    <x v="2253"/>
    <x v="91"/>
    <x v="824"/>
    <x v="10266"/>
    <n v="400000"/>
    <m/>
    <n v="-400000"/>
    <x v="116"/>
  </r>
  <r>
    <x v="2253"/>
    <x v="91"/>
    <x v="824"/>
    <x v="10267"/>
    <n v="400000"/>
    <m/>
    <n v="-400000"/>
    <x v="116"/>
  </r>
  <r>
    <x v="2254"/>
    <x v="112"/>
    <x v="855"/>
    <x v="10268"/>
    <n v="1458946"/>
    <m/>
    <n v="-1458946"/>
    <x v="116"/>
  </r>
  <r>
    <x v="2255"/>
    <x v="98"/>
    <x v="278"/>
    <x v="10269"/>
    <n v="105000"/>
    <m/>
    <n v="-105000"/>
    <x v="116"/>
  </r>
  <r>
    <x v="2255"/>
    <x v="100"/>
    <x v="417"/>
    <x v="10270"/>
    <n v="1056979"/>
    <m/>
    <n v="-1056979"/>
    <x v="116"/>
  </r>
  <r>
    <x v="2256"/>
    <x v="115"/>
    <x v="89"/>
    <x v="10271"/>
    <n v="1056979"/>
    <m/>
    <n v="-1056979"/>
    <x v="116"/>
  </r>
  <r>
    <x v="2256"/>
    <x v="100"/>
    <x v="619"/>
    <x v="10272"/>
    <n v="1056979"/>
    <m/>
    <n v="-1056979"/>
    <x v="116"/>
  </r>
  <r>
    <x v="2256"/>
    <x v="100"/>
    <x v="619"/>
    <x v="10272"/>
    <n v="1056979"/>
    <m/>
    <n v="-1056979"/>
    <x v="116"/>
  </r>
  <r>
    <x v="2256"/>
    <x v="100"/>
    <x v="619"/>
    <x v="10273"/>
    <n v="700000"/>
    <m/>
    <n v="-700000"/>
    <x v="116"/>
  </r>
  <r>
    <x v="2256"/>
    <x v="100"/>
    <x v="619"/>
    <x v="10273"/>
    <n v="770000"/>
    <m/>
    <n v="-770000"/>
    <x v="116"/>
  </r>
  <r>
    <x v="2256"/>
    <x v="100"/>
    <x v="619"/>
    <x v="10273"/>
    <n v="525000"/>
    <m/>
    <n v="-525000"/>
    <x v="116"/>
  </r>
  <r>
    <x v="2263"/>
    <x v="112"/>
    <x v="389"/>
    <x v="10274"/>
    <n v="178564"/>
    <m/>
    <n v="-178564"/>
    <x v="116"/>
  </r>
  <r>
    <x v="2268"/>
    <x v="112"/>
    <x v="340"/>
    <x v="10275"/>
    <n v="177832"/>
    <m/>
    <n v="-177832"/>
    <x v="116"/>
  </r>
  <r>
    <x v="2268"/>
    <x v="112"/>
    <x v="389"/>
    <x v="10276"/>
    <n v="385878"/>
    <m/>
    <n v="-385878"/>
    <x v="116"/>
  </r>
  <r>
    <x v="2249"/>
    <x v="91"/>
    <x v="97"/>
    <x v="10277"/>
    <m/>
    <n v="3456382"/>
    <n v="3456382"/>
    <x v="116"/>
  </r>
  <r>
    <x v="2253"/>
    <x v="73"/>
    <x v="97"/>
    <x v="10273"/>
    <m/>
    <n v="700000"/>
    <n v="700000"/>
    <x v="116"/>
  </r>
  <r>
    <x v="2253"/>
    <x v="73"/>
    <x v="97"/>
    <x v="10273"/>
    <m/>
    <n v="770000"/>
    <n v="770000"/>
    <x v="116"/>
  </r>
  <r>
    <x v="2253"/>
    <x v="73"/>
    <x v="97"/>
    <x v="10273"/>
    <m/>
    <n v="525000"/>
    <n v="525000"/>
    <x v="116"/>
  </r>
  <r>
    <x v="2253"/>
    <x v="105"/>
    <x v="97"/>
    <x v="10270"/>
    <m/>
    <n v="1056979"/>
    <n v="1056979"/>
    <x v="116"/>
  </r>
  <r>
    <x v="2253"/>
    <x v="105"/>
    <x v="97"/>
    <x v="10278"/>
    <m/>
    <n v="1056979"/>
    <n v="1056979"/>
    <x v="116"/>
  </r>
  <r>
    <x v="2253"/>
    <x v="105"/>
    <x v="97"/>
    <x v="10272"/>
    <m/>
    <n v="1056979"/>
    <n v="1056979"/>
    <x v="116"/>
  </r>
  <r>
    <x v="2253"/>
    <x v="105"/>
    <x v="97"/>
    <x v="10272"/>
    <m/>
    <n v="1056979"/>
    <n v="1056979"/>
    <x v="116"/>
  </r>
  <r>
    <x v="2254"/>
    <x v="79"/>
    <x v="97"/>
    <x v="10279"/>
    <m/>
    <n v="1458946"/>
    <n v="1458946"/>
    <x v="116"/>
  </r>
  <r>
    <x v="2254"/>
    <x v="98"/>
    <x v="97"/>
    <x v="10280"/>
    <m/>
    <n v="10666429"/>
    <n v="10666429"/>
    <x v="116"/>
  </r>
  <r>
    <x v="2256"/>
    <x v="79"/>
    <x v="97"/>
    <x v="10281"/>
    <m/>
    <n v="986074"/>
    <n v="986074"/>
    <x v="116"/>
  </r>
  <r>
    <x v="2256"/>
    <x v="65"/>
    <x v="97"/>
    <x v="10281"/>
    <m/>
    <n v="13926"/>
    <n v="13926"/>
    <x v="116"/>
  </r>
  <r>
    <x v="2264"/>
    <x v="23"/>
    <x v="97"/>
    <x v="10282"/>
    <m/>
    <n v="359992"/>
    <n v="359992"/>
    <x v="116"/>
  </r>
  <r>
    <x v="2266"/>
    <x v="5"/>
    <x v="97"/>
    <x v="9967"/>
    <m/>
    <n v="250000"/>
    <n v="250000"/>
    <x v="116"/>
  </r>
  <r>
    <x v="2267"/>
    <x v="65"/>
    <x v="97"/>
    <x v="10283"/>
    <m/>
    <n v="2000000"/>
    <n v="2000000"/>
    <x v="116"/>
  </r>
  <r>
    <x v="2268"/>
    <x v="112"/>
    <x v="97"/>
    <x v="10284"/>
    <m/>
    <n v="6619389"/>
    <n v="6619389"/>
    <x v="116"/>
  </r>
  <r>
    <x v="2268"/>
    <x v="112"/>
    <x v="97"/>
    <x v="9184"/>
    <n v="66000"/>
    <m/>
    <n v="-66000"/>
    <x v="116"/>
  </r>
  <r>
    <x v="2269"/>
    <x v="84"/>
    <x v="97"/>
    <x v="10285"/>
    <m/>
    <n v="1402277"/>
    <n v="1402277"/>
    <x v="116"/>
  </r>
  <r>
    <x v="2269"/>
    <x v="91"/>
    <x v="97"/>
    <x v="10286"/>
    <m/>
    <n v="1904728.8212000001"/>
    <n v="1904728.8212000001"/>
    <x v="116"/>
  </r>
  <r>
    <x v="2269"/>
    <x v="117"/>
    <x v="97"/>
    <x v="10287"/>
    <m/>
    <n v="1421846"/>
    <n v="1421846"/>
    <x v="116"/>
  </r>
  <r>
    <x v="2269"/>
    <x v="117"/>
    <x v="97"/>
    <x v="9184"/>
    <n v="14000"/>
    <m/>
    <n v="-14000"/>
    <x v="116"/>
  </r>
  <r>
    <x v="2269"/>
    <x v="1"/>
    <x v="97"/>
    <x v="10288"/>
    <m/>
    <n v="246087"/>
    <n v="246087"/>
    <x v="116"/>
  </r>
  <r>
    <x v="2269"/>
    <x v="94"/>
    <x v="97"/>
    <x v="10289"/>
    <m/>
    <n v="10400000"/>
    <n v="10400000"/>
    <x v="116"/>
  </r>
  <r>
    <x v="2272"/>
    <x v="4"/>
    <x v="43"/>
    <x v="10290"/>
    <n v="6000"/>
    <m/>
    <n v="-6000"/>
    <x v="98"/>
  </r>
  <r>
    <x v="2272"/>
    <x v="100"/>
    <x v="43"/>
    <x v="8010"/>
    <n v="88625"/>
    <m/>
    <n v="-88625"/>
    <x v="98"/>
  </r>
  <r>
    <x v="2272"/>
    <x v="4"/>
    <x v="43"/>
    <x v="10291"/>
    <n v="20000"/>
    <m/>
    <n v="-20000"/>
    <x v="98"/>
  </r>
  <r>
    <x v="2272"/>
    <x v="4"/>
    <x v="43"/>
    <x v="10292"/>
    <n v="153500"/>
    <m/>
    <n v="-153500"/>
    <x v="98"/>
  </r>
  <r>
    <x v="2273"/>
    <x v="1"/>
    <x v="43"/>
    <x v="6874"/>
    <n v="181737.5"/>
    <m/>
    <n v="-181737.5"/>
    <x v="98"/>
  </r>
  <r>
    <x v="2273"/>
    <x v="100"/>
    <x v="43"/>
    <x v="10293"/>
    <n v="204043"/>
    <m/>
    <n v="-204043"/>
    <x v="98"/>
  </r>
  <r>
    <x v="2274"/>
    <x v="91"/>
    <x v="43"/>
    <x v="9522"/>
    <n v="877970.83333333314"/>
    <m/>
    <n v="-877970.83333333314"/>
    <x v="98"/>
  </r>
  <r>
    <x v="2274"/>
    <x v="118"/>
    <x v="43"/>
    <x v="10294"/>
    <n v="126000"/>
    <m/>
    <n v="-126000"/>
    <x v="98"/>
  </r>
  <r>
    <x v="2274"/>
    <x v="98"/>
    <x v="43"/>
    <x v="5437"/>
    <n v="53333"/>
    <m/>
    <n v="-53333"/>
    <x v="98"/>
  </r>
  <r>
    <x v="2274"/>
    <x v="73"/>
    <x v="43"/>
    <x v="7775"/>
    <n v="61500"/>
    <m/>
    <n v="-61500"/>
    <x v="98"/>
  </r>
  <r>
    <x v="2274"/>
    <x v="98"/>
    <x v="43"/>
    <x v="10295"/>
    <n v="84790"/>
    <m/>
    <n v="-84790"/>
    <x v="98"/>
  </r>
  <r>
    <x v="2272"/>
    <x v="4"/>
    <x v="4"/>
    <x v="8114"/>
    <n v="5000"/>
    <m/>
    <n v="-5000"/>
    <x v="98"/>
  </r>
  <r>
    <x v="2272"/>
    <x v="3"/>
    <x v="278"/>
    <x v="10296"/>
    <n v="7600"/>
    <m/>
    <n v="-7600"/>
    <x v="98"/>
  </r>
  <r>
    <x v="2272"/>
    <x v="118"/>
    <x v="278"/>
    <x v="10297"/>
    <n v="1900"/>
    <m/>
    <n v="-1900"/>
    <x v="98"/>
  </r>
  <r>
    <x v="2272"/>
    <x v="115"/>
    <x v="779"/>
    <x v="10298"/>
    <n v="443500"/>
    <m/>
    <n v="-443500"/>
    <x v="98"/>
  </r>
  <r>
    <x v="2272"/>
    <x v="119"/>
    <x v="856"/>
    <x v="10299"/>
    <n v="400000"/>
    <m/>
    <n v="-400000"/>
    <x v="98"/>
  </r>
  <r>
    <x v="2272"/>
    <x v="105"/>
    <x v="768"/>
    <x v="10300"/>
    <n v="450000"/>
    <m/>
    <n v="-450000"/>
    <x v="98"/>
  </r>
  <r>
    <x v="2272"/>
    <x v="113"/>
    <x v="278"/>
    <x v="10301"/>
    <n v="100000"/>
    <m/>
    <n v="-100000"/>
    <x v="98"/>
  </r>
  <r>
    <x v="2272"/>
    <x v="100"/>
    <x v="278"/>
    <x v="9642"/>
    <n v="960"/>
    <m/>
    <n v="-960"/>
    <x v="98"/>
  </r>
  <r>
    <x v="2272"/>
    <x v="112"/>
    <x v="278"/>
    <x v="10302"/>
    <n v="800"/>
    <m/>
    <n v="-800"/>
    <x v="98"/>
  </r>
  <r>
    <x v="2273"/>
    <x v="91"/>
    <x v="474"/>
    <x v="10303"/>
    <n v="300"/>
    <m/>
    <n v="-300"/>
    <x v="98"/>
  </r>
  <r>
    <x v="2273"/>
    <x v="1"/>
    <x v="2"/>
    <x v="10304"/>
    <n v="700"/>
    <m/>
    <n v="-700"/>
    <x v="98"/>
  </r>
  <r>
    <x v="2273"/>
    <x v="1"/>
    <x v="2"/>
    <x v="4693"/>
    <n v="3000"/>
    <m/>
    <n v="-3000"/>
    <x v="98"/>
  </r>
  <r>
    <x v="2273"/>
    <x v="112"/>
    <x v="278"/>
    <x v="10305"/>
    <n v="3500"/>
    <m/>
    <n v="-3500"/>
    <x v="98"/>
  </r>
  <r>
    <x v="2273"/>
    <x v="37"/>
    <x v="474"/>
    <x v="233"/>
    <n v="1000"/>
    <m/>
    <n v="-1000"/>
    <x v="98"/>
  </r>
  <r>
    <x v="2273"/>
    <x v="4"/>
    <x v="4"/>
    <x v="8114"/>
    <n v="5000"/>
    <m/>
    <n v="-5000"/>
    <x v="98"/>
  </r>
  <r>
    <x v="2273"/>
    <x v="4"/>
    <x v="305"/>
    <x v="10306"/>
    <n v="1000"/>
    <m/>
    <n v="-1000"/>
    <x v="98"/>
  </r>
  <r>
    <x v="2273"/>
    <x v="4"/>
    <x v="305"/>
    <x v="10307"/>
    <n v="1500"/>
    <m/>
    <n v="-1500"/>
    <x v="98"/>
  </r>
  <r>
    <x v="2273"/>
    <x v="7"/>
    <x v="27"/>
    <x v="5156"/>
    <n v="920"/>
    <m/>
    <n v="-920"/>
    <x v="98"/>
  </r>
  <r>
    <x v="2273"/>
    <x v="4"/>
    <x v="27"/>
    <x v="5156"/>
    <n v="1250"/>
    <m/>
    <n v="-1250"/>
    <x v="98"/>
  </r>
  <r>
    <x v="2273"/>
    <x v="112"/>
    <x v="474"/>
    <x v="233"/>
    <n v="5000"/>
    <m/>
    <n v="-5000"/>
    <x v="98"/>
  </r>
  <r>
    <x v="2273"/>
    <x v="98"/>
    <x v="314"/>
    <x v="10308"/>
    <n v="10000"/>
    <m/>
    <n v="-10000"/>
    <x v="98"/>
  </r>
  <r>
    <x v="2273"/>
    <x v="115"/>
    <x v="779"/>
    <x v="10309"/>
    <n v="500000"/>
    <m/>
    <n v="-500000"/>
    <x v="98"/>
  </r>
  <r>
    <x v="2273"/>
    <x v="79"/>
    <x v="758"/>
    <x v="10310"/>
    <n v="350000"/>
    <m/>
    <n v="-350000"/>
    <x v="98"/>
  </r>
  <r>
    <x v="2273"/>
    <x v="116"/>
    <x v="759"/>
    <x v="10311"/>
    <n v="25000"/>
    <m/>
    <n v="-25000"/>
    <x v="98"/>
  </r>
  <r>
    <x v="2273"/>
    <x v="98"/>
    <x v="750"/>
    <x v="10312"/>
    <n v="300000"/>
    <m/>
    <n v="-300000"/>
    <x v="98"/>
  </r>
  <r>
    <x v="2273"/>
    <x v="98"/>
    <x v="278"/>
    <x v="10313"/>
    <n v="150000"/>
    <m/>
    <n v="-150000"/>
    <x v="98"/>
  </r>
  <r>
    <x v="2274"/>
    <x v="116"/>
    <x v="518"/>
    <x v="10314"/>
    <n v="150000"/>
    <m/>
    <n v="-150000"/>
    <x v="98"/>
  </r>
  <r>
    <x v="2274"/>
    <x v="73"/>
    <x v="2"/>
    <x v="10315"/>
    <n v="1500"/>
    <m/>
    <n v="-1500"/>
    <x v="98"/>
  </r>
  <r>
    <x v="2274"/>
    <x v="4"/>
    <x v="4"/>
    <x v="8114"/>
    <n v="5000"/>
    <m/>
    <n v="-5000"/>
    <x v="98"/>
  </r>
  <r>
    <x v="2274"/>
    <x v="4"/>
    <x v="2"/>
    <x v="10316"/>
    <n v="1900"/>
    <m/>
    <n v="-1900"/>
    <x v="98"/>
  </r>
  <r>
    <x v="2275"/>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6" firstHeaderRow="0" firstDataRow="1" firstDataCol="1" rowPageCount="3" colPageCount="1"/>
  <pivotFields count="8">
    <pivotField axis="axisPage" showAll="0">
      <items count="2373">
        <item x="249"/>
        <item m="1" x="2370"/>
        <item m="1" x="2325"/>
        <item m="1" x="2324"/>
        <item m="1" x="2338"/>
        <item m="1" x="2328"/>
        <item m="1" x="2290"/>
        <item m="1" x="2309"/>
        <item m="1" x="2316"/>
        <item m="1" x="2336"/>
        <item m="1" x="2315"/>
        <item m="1" x="2344"/>
        <item m="1" x="2352"/>
        <item m="1" x="2313"/>
        <item m="1" x="2359"/>
        <item m="1" x="2306"/>
        <item m="1" x="2364"/>
        <item m="1" x="2319"/>
        <item m="1" x="2279"/>
        <item m="1" x="2368"/>
        <item m="1" x="2371"/>
        <item m="1" x="2286"/>
        <item m="1" x="2327"/>
        <item m="1" x="2281"/>
        <item m="1" x="2282"/>
        <item m="1" x="2284"/>
        <item m="1" x="2298"/>
        <item m="1" x="2299"/>
        <item m="1" x="2345"/>
        <item m="1" x="2333"/>
        <item m="1" x="2334"/>
        <item m="1" x="2339"/>
        <item m="1" x="2350"/>
        <item m="1" x="2329"/>
        <item m="1" x="2291"/>
        <item m="1" x="2296"/>
        <item m="1" x="2303"/>
        <item m="1" x="2353"/>
        <item x="0"/>
        <item m="1" x="2340"/>
        <item m="1" x="2346"/>
        <item m="1" x="2304"/>
        <item x="1"/>
        <item m="1" x="2347"/>
        <item m="1" x="2366"/>
        <item x="2"/>
        <item x="3"/>
        <item m="1" x="2310"/>
        <item m="1" x="2361"/>
        <item m="1" x="2307"/>
        <item m="1" x="2357"/>
        <item m="1" x="2365"/>
        <item m="1" x="2369"/>
        <item x="4"/>
        <item m="1" x="2280"/>
        <item x="5"/>
        <item x="6"/>
        <item m="1" x="232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2"/>
        <item x="157"/>
        <item x="158"/>
        <item x="159"/>
        <item x="160"/>
        <item x="161"/>
        <item x="162"/>
        <item x="163"/>
        <item x="164"/>
        <item x="165"/>
        <item x="166"/>
        <item x="167"/>
        <item x="168"/>
        <item x="169"/>
        <item m="1" x="231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0"/>
        <item x="276"/>
        <item x="277"/>
        <item x="278"/>
        <item x="275"/>
        <item m="1" x="2317"/>
        <item x="279"/>
        <item x="280"/>
        <item x="281"/>
        <item x="282"/>
        <item x="283"/>
        <item x="284"/>
        <item x="285"/>
        <item x="286"/>
        <item x="287"/>
        <item x="288"/>
        <item x="289"/>
        <item x="290"/>
        <item x="291"/>
        <item x="292"/>
        <item x="293"/>
        <item x="294"/>
        <item x="295"/>
        <item x="296"/>
        <item m="1" x="2321"/>
        <item x="297"/>
        <item x="298"/>
        <item x="299"/>
        <item m="1" x="2323"/>
        <item x="300"/>
        <item x="302"/>
        <item x="303"/>
        <item x="301"/>
        <item x="304"/>
        <item x="305"/>
        <item x="306"/>
        <item x="307"/>
        <item x="308"/>
        <item x="309"/>
        <item x="310"/>
        <item x="311"/>
        <item x="312"/>
        <item m="1" x="2287"/>
        <item x="313"/>
        <item m="1" x="2289"/>
        <item x="314"/>
        <item x="315"/>
        <item x="316"/>
        <item x="317"/>
        <item x="318"/>
        <item x="319"/>
        <item x="320"/>
        <item x="321"/>
        <item m="1" x="2335"/>
        <item x="323"/>
        <item x="324"/>
        <item x="325"/>
        <item x="326"/>
        <item x="322"/>
        <item x="327"/>
        <item x="328"/>
        <item x="329"/>
        <item x="330"/>
        <item x="331"/>
        <item m="1" x="2326"/>
        <item x="332"/>
        <item m="1" x="2288"/>
        <item x="333"/>
        <item x="334"/>
        <item x="335"/>
        <item x="336"/>
        <item x="337"/>
        <item x="338"/>
        <item x="344"/>
        <item m="1" x="229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5"/>
        <item x="375"/>
        <item x="376"/>
        <item x="373"/>
        <item x="377"/>
        <item x="378"/>
        <item x="379"/>
        <item x="380"/>
        <item m="1" x="2330"/>
        <item x="381"/>
        <item x="382"/>
        <item x="383"/>
        <item x="384"/>
        <item x="385"/>
        <item x="386"/>
        <item x="387"/>
        <item x="388"/>
        <item x="389"/>
        <item x="390"/>
        <item x="391"/>
        <item x="392"/>
        <item x="393"/>
        <item x="394"/>
        <item x="395"/>
        <item x="396"/>
        <item x="397"/>
        <item x="399"/>
        <item x="400"/>
        <item x="401"/>
        <item x="398"/>
        <item x="402"/>
        <item m="1" x="2331"/>
        <item x="403"/>
        <item x="404"/>
        <item x="405"/>
        <item x="406"/>
        <item x="407"/>
        <item x="408"/>
        <item x="409"/>
        <item m="1" x="2297"/>
        <item x="410"/>
        <item x="411"/>
        <item x="421"/>
        <item x="412"/>
        <item x="413"/>
        <item x="414"/>
        <item x="415"/>
        <item x="416"/>
        <item x="417"/>
        <item m="1" x="2351"/>
        <item x="418"/>
        <item x="419"/>
        <item x="420"/>
        <item x="423"/>
        <item x="443"/>
        <item x="424"/>
        <item x="422"/>
        <item x="425"/>
        <item x="426"/>
        <item x="427"/>
        <item x="428"/>
        <item x="429"/>
        <item x="430"/>
        <item x="431"/>
        <item x="432"/>
        <item m="1" x="2343"/>
        <item x="433"/>
        <item x="434"/>
        <item x="435"/>
        <item x="436"/>
        <item x="438"/>
        <item x="437"/>
        <item x="439"/>
        <item x="440"/>
        <item x="442"/>
        <item x="441"/>
        <item x="445"/>
        <item x="446"/>
        <item x="447"/>
        <item x="444"/>
        <item x="448"/>
        <item x="449"/>
        <item x="450"/>
        <item x="451"/>
        <item x="452"/>
        <item x="453"/>
        <item x="454"/>
        <item x="455"/>
        <item x="456"/>
        <item x="457"/>
        <item m="1" x="2305"/>
        <item x="458"/>
        <item x="459"/>
        <item m="1" x="2354"/>
        <item x="460"/>
        <item x="461"/>
        <item x="462"/>
        <item x="463"/>
        <item m="1" x="2363"/>
        <item x="464"/>
        <item x="465"/>
        <item x="466"/>
        <item x="467"/>
        <item x="468"/>
        <item x="469"/>
        <item x="470"/>
        <item m="1" x="2342"/>
        <item x="471"/>
        <item x="472"/>
        <item x="473"/>
        <item x="474"/>
        <item x="475"/>
        <item x="476"/>
        <item x="477"/>
        <item x="478"/>
        <item x="479"/>
        <item x="480"/>
        <item x="481"/>
        <item x="482"/>
        <item x="483"/>
        <item x="484"/>
        <item m="1" x="2318"/>
        <item x="490"/>
        <item x="485"/>
        <item x="486"/>
        <item x="487"/>
        <item x="488"/>
        <item x="489"/>
        <item x="491"/>
        <item x="492"/>
        <item m="1" x="2311"/>
        <item m="1" x="2355"/>
        <item x="503"/>
        <item m="1" x="2358"/>
        <item x="493"/>
        <item x="494"/>
        <item x="504"/>
        <item x="495"/>
        <item x="496"/>
        <item x="497"/>
        <item x="498"/>
        <item x="499"/>
        <item x="500"/>
        <item x="501"/>
        <item x="502"/>
        <item x="505"/>
        <item x="506"/>
        <item x="507"/>
        <item x="508"/>
        <item m="1" x="230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7"/>
        <item x="564"/>
        <item x="565"/>
        <item x="566"/>
        <item x="567"/>
        <item x="568"/>
        <item x="569"/>
        <item x="570"/>
        <item x="571"/>
        <item x="572"/>
        <item x="573"/>
        <item x="574"/>
        <item m="1" x="228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4"/>
        <item x="698"/>
        <item x="708"/>
        <item x="709"/>
        <item x="710"/>
        <item x="699"/>
        <item x="700"/>
        <item x="701"/>
        <item x="702"/>
        <item x="703"/>
        <item x="704"/>
        <item x="705"/>
        <item x="706"/>
        <item x="707"/>
        <item x="711"/>
        <item x="726"/>
        <item x="727"/>
        <item x="734"/>
        <item x="712"/>
        <item x="728"/>
        <item x="729"/>
        <item m="1" x="234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0"/>
        <item x="753"/>
        <item m="1" x="2302"/>
        <item x="740"/>
        <item x="754"/>
        <item x="741"/>
        <item x="742"/>
        <item x="743"/>
        <item x="744"/>
        <item x="745"/>
        <item x="746"/>
        <item x="747"/>
        <item x="755"/>
        <item x="748"/>
        <item x="757"/>
        <item x="758"/>
        <item x="769"/>
        <item x="759"/>
        <item m="1" x="2349"/>
        <item x="760"/>
        <item x="761"/>
        <item x="770"/>
        <item m="1" x="2356"/>
        <item x="762"/>
        <item x="771"/>
        <item x="763"/>
        <item x="764"/>
        <item x="765"/>
        <item x="766"/>
        <item x="772"/>
        <item x="773"/>
        <item x="767"/>
        <item x="768"/>
        <item x="774"/>
        <item x="775"/>
        <item x="790"/>
        <item x="776"/>
        <item x="791"/>
        <item x="777"/>
        <item x="778"/>
        <item x="792"/>
        <item x="779"/>
        <item x="780"/>
        <item x="781"/>
        <item x="782"/>
        <item x="793"/>
        <item x="783"/>
        <item x="794"/>
        <item x="795"/>
        <item x="227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7"/>
        <item x="944"/>
        <item m="1" x="230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8"/>
        <item x="1583"/>
        <item x="1577"/>
        <item x="1578"/>
        <item x="1576"/>
        <item x="1579"/>
        <item x="1580"/>
        <item x="1586"/>
        <item x="1587"/>
        <item x="1581"/>
        <item x="1582"/>
        <item x="1588"/>
        <item x="1589"/>
        <item x="1590"/>
        <item x="1602"/>
        <item x="1612"/>
        <item m="1" x="229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t="default"/>
      </items>
    </pivotField>
    <pivotField axis="axisRow" showAll="0">
      <items count="254">
        <item sd="0" x="117"/>
        <item sd="0" x="104"/>
        <item sd="0" x="114"/>
        <item sd="0" x="113"/>
        <item sd="0" x="115"/>
        <item sd="0" x="112"/>
        <item sd="0" m="1" x="122"/>
        <item sd="0" x="111"/>
        <item sd="0" x="106"/>
        <item sd="0" x="118"/>
        <item sd="0" x="105"/>
        <item sd="0" x="103"/>
        <item sd="0" x="109"/>
        <item sd="0" x="107"/>
        <item sd="0" x="99"/>
        <item sd="0" x="102"/>
        <item sd="0" x="100"/>
        <item sd="0" x="98"/>
        <item sd="0" x="95"/>
        <item sd="0" x="97"/>
        <item sd="0" m="1" x="128"/>
        <item sd="0" x="94"/>
        <item sd="0" x="92"/>
        <item sd="0" x="91"/>
        <item sd="0" x="90"/>
        <item sd="0" x="52"/>
        <item sd="0" x="89"/>
        <item sd="0" x="87"/>
        <item sd="0" x="88"/>
        <item sd="0" x="85"/>
        <item sd="0" x="72"/>
        <item sd="0" x="79"/>
        <item sd="0" x="84"/>
        <item sd="0" x="83"/>
        <item sd="0" m="1" x="12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1"/>
        <item sd="0" x="49"/>
        <item sd="0" x="24"/>
        <item sd="0" x="33"/>
        <item sd="0" x="23"/>
        <item sd="0" x="22"/>
        <item sd="0" x="34"/>
        <item n="JPMC (Main Project)" sd="0" x="11"/>
        <item sd="0" x="18"/>
        <item sd="0" x="48"/>
        <item sd="0" x="46"/>
        <item sd="0" x="45"/>
        <item sd="0" x="37"/>
        <item sd="0" x="47"/>
        <item sd="0" m="1" x="166"/>
        <item sd="0" x="44"/>
        <item sd="0" m="1" x="180"/>
        <item sd="0" x="42"/>
        <item sd="0" x="40"/>
        <item sd="0" x="15"/>
        <item sd="0" x="27"/>
        <item sd="0" x="30"/>
        <item sd="0" x="25"/>
        <item sd="0" x="29"/>
        <item sd="0" x="8"/>
        <item sd="0" x="9"/>
        <item sd="0" m="1" x="175"/>
        <item sd="0" m="1" x="145"/>
        <item sd="0" m="1" x="196"/>
        <item sd="0" m="1" x="140"/>
        <item sd="0" m="1" x="152"/>
        <item sd="0" m="1" x="181"/>
        <item sd="0" x="13"/>
        <item sd="0" m="1" x="250"/>
        <item sd="0" m="1" x="230"/>
        <item sd="0" m="1" x="222"/>
        <item sd="0" m="1" x="160"/>
        <item sd="0" m="1" x="157"/>
        <item sd="0" m="1" x="246"/>
        <item sd="0" m="1" x="224"/>
        <item sd="0" m="1" x="233"/>
        <item sd="0" m="1" x="218"/>
        <item sd="0" m="1" x="208"/>
        <item sd="0" m="1" x="143"/>
        <item sd="0" m="1" x="171"/>
        <item sd="0" x="17"/>
        <item sd="0" m="1" x="177"/>
        <item sd="0" m="1" x="191"/>
        <item sd="0" m="1" x="144"/>
        <item sd="0" x="14"/>
        <item sd="0" m="1" x="240"/>
        <item sd="0" x="86"/>
        <item sd="0" m="1" x="186"/>
        <item sd="0" m="1" x="243"/>
        <item sd="0" m="1" x="179"/>
        <item sd="0" m="1" x="200"/>
        <item sd="0" m="1" x="198"/>
        <item sd="0" m="1" x="151"/>
        <item sd="0" m="1" x="189"/>
        <item sd="0" m="1" x="155"/>
        <item sd="0" m="1" x="195"/>
        <item sd="0" m="1" x="232"/>
        <item sd="0" m="1" x="190"/>
        <item sd="0" m="1" x="203"/>
        <item sd="0" x="10"/>
        <item sd="0" m="1" x="206"/>
        <item sd="0" x="1"/>
        <item sd="0" m="1" x="153"/>
        <item sd="0" m="1" x="207"/>
        <item sd="0" m="1" x="176"/>
        <item sd="0" m="1" x="234"/>
        <item sd="0" m="1" x="237"/>
        <item sd="0" m="1" x="210"/>
        <item sd="0" m="1" x="138"/>
        <item sd="0" m="1" x="159"/>
        <item sd="0" m="1" x="201"/>
        <item sd="0" m="1" x="194"/>
        <item sd="0" m="1" x="148"/>
        <item sd="0" m="1" x="142"/>
        <item sd="0" m="1" x="228"/>
        <item sd="0" x="3"/>
        <item sd="0" m="1" x="167"/>
        <item sd="0" x="7"/>
        <item sd="0" m="1" x="182"/>
        <item sd="0" x="2"/>
        <item sd="0" m="1" x="231"/>
        <item sd="0" m="1" x="188"/>
        <item sd="0" x="12"/>
        <item sd="0" m="1" x="170"/>
        <item sd="0" x="4"/>
        <item sd="0" m="1" x="249"/>
        <item sd="0" m="1" x="156"/>
        <item sd="0" m="1" x="164"/>
        <item sd="0" m="1" x="216"/>
        <item sd="0" x="116"/>
        <item sd="0" m="1" x="227"/>
        <item sd="0" m="1" x="147"/>
        <item sd="0" m="1" x="241"/>
        <item sd="0" m="1" x="158"/>
        <item sd="0" m="1" x="163"/>
        <item sd="0" x="6"/>
        <item sd="0" m="1" x="219"/>
        <item sd="0" m="1" x="223"/>
        <item sd="0" m="1" x="238"/>
        <item sd="0" m="1" x="244"/>
        <item sd="0" m="1" x="239"/>
        <item sd="0" x="16"/>
        <item sd="0" m="1" x="137"/>
        <item sd="0" m="1" x="212"/>
        <item sd="0" m="1" x="205"/>
        <item sd="0" m="1" x="221"/>
        <item sd="0" m="1" x="183"/>
        <item m="1" x="197"/>
        <item sd="0" m="1" x="161"/>
        <item sd="0" m="1" x="225"/>
        <item sd="0" m="1" x="184"/>
        <item sd="0" m="1" x="211"/>
        <item sd="0" m="1" x="236"/>
        <item sd="0" x="28"/>
        <item sd="0" m="1" x="199"/>
        <item sd="0" m="1" x="226"/>
        <item sd="0" m="1" x="252"/>
        <item sd="0" m="1" x="174"/>
        <item m="1" x="214"/>
        <item sd="0" m="1" x="213"/>
        <item sd="0" m="1" x="247"/>
        <item sd="0" m="1" x="169"/>
        <item m="1" x="235"/>
        <item sd="0" m="1" x="146"/>
        <item sd="0" m="1" x="192"/>
        <item sd="0" x="41"/>
        <item sd="0" m="1" x="202"/>
        <item sd="0" x="20"/>
        <item sd="0" x="36"/>
        <item sd="0" x="32"/>
        <item sd="0" x="31"/>
        <item sd="0" m="1" x="229"/>
        <item m="1" x="162"/>
        <item sd="0" x="51"/>
        <item sd="0" m="1" x="220"/>
        <item sd="0" m="1" x="185"/>
        <item sd="0" m="1" x="178"/>
        <item sd="0" m="1" x="150"/>
        <item sd="0" x="0"/>
        <item sd="0" x="26"/>
        <item sd="0" x="19"/>
        <item sd="0" m="1" x="172"/>
        <item sd="0" x="21"/>
        <item sd="0" m="1" x="242"/>
        <item sd="0" x="63"/>
        <item sd="0" x="64"/>
        <item sd="0" m="1" x="123"/>
        <item m="1" x="187"/>
        <item sd="0" x="70"/>
        <item m="1" x="217"/>
        <item m="1" x="149"/>
        <item m="1" x="154"/>
        <item sd="0" m="1" x="139"/>
        <item sd="0" m="1" x="209"/>
        <item sd="0" m="1" x="141"/>
        <item sd="0" m="1" x="136"/>
        <item m="1" x="204"/>
        <item sd="0" m="1" x="245"/>
        <item sd="0" x="82"/>
        <item sd="0" m="1" x="248"/>
        <item sd="0" m="1" x="193"/>
        <item sd="0" m="1" x="165"/>
        <item sd="0" m="1" x="120"/>
        <item sd="0" m="1" x="168"/>
        <item sd="0" m="1" x="215"/>
        <item sd="0" m="1" x="173"/>
        <item sd="0" m="1" x="131"/>
        <item sd="0" x="93"/>
        <item sd="0" m="1" x="134"/>
        <item sd="0" m="1" x="133"/>
        <item sd="0" m="1" x="132"/>
        <item m="1" x="135"/>
        <item sd="0" m="1" x="125"/>
        <item sd="0" x="96"/>
        <item m="1" x="129"/>
        <item m="1" x="130"/>
        <item sd="0" m="1" x="126"/>
        <item sd="0" x="101"/>
        <item sd="0" m="1" x="124"/>
        <item sd="0" x="108"/>
        <item sd="0" x="110"/>
        <item sd="0" x="119"/>
        <item m="1" x="121"/>
        <item t="default"/>
      </items>
    </pivotField>
    <pivotField axis="axisRow" showAll="0">
      <items count="1116">
        <item sd="0" x="60"/>
        <item sd="0" x="149"/>
        <item sd="0" m="1" x="958"/>
        <item sd="0" m="1" x="1056"/>
        <item sd="0" m="1" x="920"/>
        <item sd="0" x="18"/>
        <item sd="0" x="288"/>
        <item sd="0" m="1" x="1097"/>
        <item sd="0" x="146"/>
        <item sd="0" x="179"/>
        <item sd="0" m="1" x="1094"/>
        <item sd="0" x="623"/>
        <item sd="0" x="100"/>
        <item sd="0" m="1" x="905"/>
        <item sd="0" m="1" x="1060"/>
        <item sd="0" x="137"/>
        <item sd="0" m="1" x="1042"/>
        <item sd="0" x="231"/>
        <item sd="0" m="1" x="876"/>
        <item sd="0" m="1" x="1047"/>
        <item sd="0" x="363"/>
        <item sd="0" x="375"/>
        <item sd="0" m="1" x="934"/>
        <item sd="0" x="208"/>
        <item sd="0" x="159"/>
        <item sd="0" x="258"/>
        <item sd="0" x="282"/>
        <item sd="0" x="144"/>
        <item sd="0" x="191"/>
        <item sd="0" x="217"/>
        <item sd="0" x="322"/>
        <item sd="0" x="256"/>
        <item sd="0" x="189"/>
        <item sd="0" m="1" x="997"/>
        <item sd="0" x="325"/>
        <item sd="0" m="1" x="1098"/>
        <item sd="0" m="1" x="995"/>
        <item sd="0" x="630"/>
        <item sd="0" x="223"/>
        <item sd="0" m="1" x="888"/>
        <item sd="0" x="239"/>
        <item sd="0" x="135"/>
        <item sd="0" x="140"/>
        <item sd="0" m="1" x="1071"/>
        <item sd="0" m="1" x="1001"/>
        <item sd="0" x="219"/>
        <item sd="0" x="562"/>
        <item sd="0" x="93"/>
        <item sd="0" m="1" x="1068"/>
        <item sd="0" x="222"/>
        <item sd="0" m="1" x="901"/>
        <item sd="0" x="337"/>
        <item sd="0" x="207"/>
        <item sd="0" x="184"/>
        <item sd="0" x="152"/>
        <item sd="0" m="1" x="1081"/>
        <item sd="0" x="40"/>
        <item sd="0" x="281"/>
        <item sd="0" x="170"/>
        <item sd="0" x="317"/>
        <item sd="0" x="358"/>
        <item sd="0" x="214"/>
        <item sd="0" x="370"/>
        <item sd="0" x="279"/>
        <item sd="0" x="156"/>
        <item sd="0" x="700"/>
        <item sd="0" x="253"/>
        <item sd="0" m="1" x="1057"/>
        <item sd="0" m="1" x="867"/>
        <item sd="0" x="365"/>
        <item sd="0" m="1" x="919"/>
        <item sd="0" m="1" x="884"/>
        <item sd="0" x="259"/>
        <item sd="0" x="252"/>
        <item sd="0" m="1" x="1000"/>
        <item sd="0" x="12"/>
        <item sd="0" x="352"/>
        <item sd="0" x="218"/>
        <item sd="0" x="224"/>
        <item sd="0" x="63"/>
        <item sd="0" x="8"/>
        <item sd="0" x="102"/>
        <item sd="0" m="1" x="906"/>
        <item sd="0" m="1" x="1100"/>
        <item sd="0" x="319"/>
        <item sd="0" m="1" x="911"/>
        <item sd="0" m="1" x="1111"/>
        <item sd="0" x="386"/>
        <item sd="0" x="31"/>
        <item sd="0" x="55"/>
        <item sd="0" x="227"/>
        <item sd="0" x="356"/>
        <item sd="0" x="161"/>
        <item sd="0" x="153"/>
        <item sd="0" m="1" x="985"/>
        <item sd="0" x="133"/>
        <item sd="0" m="1" x="892"/>
        <item sd="0" m="1" x="885"/>
        <item sd="0" m="1" x="1086"/>
        <item sd="0" x="46"/>
        <item sd="0" x="374"/>
        <item sd="0" m="1" x="894"/>
        <item sd="0" x="270"/>
        <item sd="0" m="1" x="975"/>
        <item sd="0" m="1" x="940"/>
        <item sd="0" m="1" x="976"/>
        <item sd="0" m="1" x="956"/>
        <item sd="0" m="1" x="1067"/>
        <item sd="0" m="1" x="1010"/>
        <item sd="0" m="1" x="972"/>
        <item sd="0" x="366"/>
        <item sd="0" x="318"/>
        <item sd="0" m="1" x="933"/>
        <item sd="0" x="273"/>
        <item sd="0" m="1" x="1032"/>
        <item sd="0" x="201"/>
        <item sd="0" m="1" x="960"/>
        <item sd="0" x="160"/>
        <item sd="0" m="1" x="1064"/>
        <item sd="0" m="1" x="1024"/>
        <item sd="0" m="1" x="918"/>
        <item sd="0" x="277"/>
        <item sd="0" m="1" x="1018"/>
        <item sd="0" x="225"/>
        <item sd="0" m="1" x="890"/>
        <item sd="0" m="1" x="893"/>
        <item sd="0" m="1" x="904"/>
        <item sd="0" x="292"/>
        <item sd="0" x="15"/>
        <item sd="0" m="1" x="931"/>
        <item sd="0" m="1" x="946"/>
        <item sd="0" x="0"/>
        <item sd="0" x="232"/>
        <item sd="0" x="213"/>
        <item sd="0" m="1" x="1066"/>
        <item sd="0" x="316"/>
        <item sd="0" m="1" x="875"/>
        <item sd="0" x="291"/>
        <item sd="0" x="333"/>
        <item sd="0" x="339"/>
        <item sd="0" x="275"/>
        <item sd="0" m="1" x="907"/>
        <item sd="0" x="174"/>
        <item sd="0" x="171"/>
        <item sd="0" x="233"/>
        <item sd="0" x="78"/>
        <item sd="0" m="1" x="966"/>
        <item sd="0" x="236"/>
        <item sd="0" x="58"/>
        <item sd="0" x="240"/>
        <item sd="0" m="1" x="900"/>
        <item sd="0" x="182"/>
        <item sd="0" x="307"/>
        <item sd="0" x="782"/>
        <item sd="0" x="290"/>
        <item sd="0" m="1" x="992"/>
        <item sd="0" m="1" x="1053"/>
        <item sd="0" x="132"/>
        <item sd="0" x="56"/>
        <item sd="0" x="126"/>
        <item sd="0" x="22"/>
        <item sd="0" x="187"/>
        <item sd="0" m="1" x="881"/>
        <item sd="0" m="1" x="1084"/>
        <item sd="0" m="1" x="887"/>
        <item sd="0" x="11"/>
        <item sd="0" x="353"/>
        <item sd="0" m="1" x="971"/>
        <item sd="0" x="124"/>
        <item sd="0" m="1" x="1114"/>
        <item sd="0" x="77"/>
        <item sd="0" m="1" x="996"/>
        <item sd="0" x="92"/>
        <item sd="0" x="35"/>
        <item sd="0" x="196"/>
        <item sd="0" m="1" x="1093"/>
        <item sd="0" x="1"/>
        <item sd="0" x="180"/>
        <item sd="0" x="285"/>
        <item sd="0" m="1" x="1013"/>
        <item sd="0" x="42"/>
        <item sd="0" m="1" x="1034"/>
        <item sd="0" m="1" x="1004"/>
        <item sd="0" m="1" x="1021"/>
        <item sd="0" m="1" x="954"/>
        <item sd="0" x="84"/>
        <item sd="0" x="106"/>
        <item sd="0" m="1" x="866"/>
        <item sd="0" x="336"/>
        <item sd="0" m="1" x="1027"/>
        <item sd="0" m="1" x="868"/>
        <item sd="0" m="1" x="863"/>
        <item sd="0" m="1" x="1014"/>
        <item sd="0" m="1" x="896"/>
        <item sd="0" m="1" x="1044"/>
        <item sd="0" m="1" x="897"/>
        <item sd="0" x="16"/>
        <item sd="0" m="1" x="1023"/>
        <item sd="0" m="1" x="936"/>
        <item sd="0" x="280"/>
        <item sd="0" x="104"/>
        <item sd="0" x="332"/>
        <item sd="0" m="1" x="959"/>
        <item sd="0" x="348"/>
        <item sd="0" x="23"/>
        <item sd="0" x="362"/>
        <item sd="0" x="237"/>
        <item sd="0" x="91"/>
        <item sd="0" x="13"/>
        <item sd="0" x="175"/>
        <item sd="0" x="343"/>
        <item sd="0" m="1" x="1104"/>
        <item sd="0" m="1" x="1079"/>
        <item sd="0" x="87"/>
        <item sd="0" x="690"/>
        <item sd="0" x="33"/>
        <item sd="0" x="19"/>
        <item sd="0" m="1" x="870"/>
        <item sd="0" x="20"/>
        <item sd="0" m="1" x="882"/>
        <item sd="0" x="96"/>
        <item sd="0" m="1" x="1096"/>
        <item sd="0" m="1" x="1073"/>
        <item sd="0" m="1" x="947"/>
        <item sd="0" x="120"/>
        <item sd="0" x="131"/>
        <item sd="0" x="119"/>
        <item sd="0" m="1" x="1025"/>
        <item sd="0" m="1" x="1016"/>
        <item sd="0" m="1" x="880"/>
        <item sd="0" m="1" x="1002"/>
        <item sd="0" x="228"/>
        <item sd="0" x="39"/>
        <item sd="0" x="108"/>
        <item sd="0" x="24"/>
        <item sd="0" x="139"/>
        <item sd="0" m="1" x="1083"/>
        <item sd="0" x="17"/>
        <item sd="0" x="248"/>
        <item sd="0" x="48"/>
        <item sd="0" m="1" x="998"/>
        <item sd="0" m="1" x="1058"/>
        <item sd="0" x="134"/>
        <item sd="0" x="596"/>
        <item sd="0" m="1" x="968"/>
        <item sd="0" x="69"/>
        <item sd="0" x="34"/>
        <item sd="0" x="206"/>
        <item sd="0" m="1" x="1099"/>
        <item sd="0" m="1" x="974"/>
        <item sd="0" m="1" x="993"/>
        <item sd="0" m="1" x="935"/>
        <item sd="0" x="268"/>
        <item sd="0" x="376"/>
        <item sd="0" x="331"/>
        <item sd="0" m="1" x="927"/>
        <item sd="0" x="360"/>
        <item sd="0" m="1" x="1074"/>
        <item sd="0" x="89"/>
        <item sd="0" x="355"/>
        <item sd="0" m="1" x="973"/>
        <item sd="0" x="168"/>
        <item sd="0" m="1" x="871"/>
        <item sd="0" m="1" x="864"/>
        <item sd="0" x="272"/>
        <item sd="0" x="51"/>
        <item sd="0" x="190"/>
        <item sd="0" x="50"/>
        <item sd="0" x="79"/>
        <item sd="0" x="32"/>
        <item sd="0" m="1" x="1061"/>
        <item sd="0" x="188"/>
        <item sd="0" x="110"/>
        <item sd="0" m="1" x="1080"/>
        <item sd="0" m="1" x="1077"/>
        <item sd="0" m="1" x="983"/>
        <item sd="0" m="1" x="929"/>
        <item sd="0" m="1" x="978"/>
        <item sd="0" m="1" x="950"/>
        <item sd="0" x="226"/>
        <item sd="0" x="57"/>
        <item sd="0" m="1" x="981"/>
        <item sd="0" x="340"/>
        <item sd="0" x="265"/>
        <item sd="0" x="294"/>
        <item sd="0" m="1" x="1008"/>
        <item sd="0" x="62"/>
        <item sd="0" x="295"/>
        <item sd="0" x="3"/>
        <item sd="0" x="151"/>
        <item sd="0" x="210"/>
        <item sd="0" x="54"/>
        <item sd="0" m="1" x="1039"/>
        <item sd="0" m="1" x="1022"/>
        <item sd="0" x="323"/>
        <item sd="0" m="1" x="916"/>
        <item sd="0" x="75"/>
        <item sd="0" m="1" x="945"/>
        <item sd="0" x="186"/>
        <item sd="0" x="361"/>
        <item sd="0" x="368"/>
        <item sd="0" x="327"/>
        <item sd="0" x="195"/>
        <item sd="0" m="1" x="1012"/>
        <item sd="0" m="1" x="1052"/>
        <item sd="0" x="123"/>
        <item sd="0" m="1" x="942"/>
        <item sd="0" x="194"/>
        <item sd="0" x="121"/>
        <item sd="0" x="53"/>
        <item sd="0" m="1" x="1069"/>
        <item sd="0" x="278"/>
        <item sd="0" x="212"/>
        <item sd="0" m="1" x="1054"/>
        <item sd="0" m="1" x="1045"/>
        <item sd="0" m="1" x="1112"/>
        <item sd="0" m="1" x="898"/>
        <item sd="0" m="1" x="1106"/>
        <item sd="0" x="117"/>
        <item sd="0" x="111"/>
        <item sd="0" x="81"/>
        <item sd="0" x="7"/>
        <item sd="0" x="235"/>
        <item sd="0" x="287"/>
        <item sd="0" m="1" x="1043"/>
        <item sd="0" m="1" x="1090"/>
        <item sd="0" x="2"/>
        <item sd="0" m="1" x="1105"/>
        <item sd="0" m="1" x="964"/>
        <item sd="0" x="163"/>
        <item sd="0" m="1" x="1037"/>
        <item sd="0" m="1" x="910"/>
        <item sd="0" m="1" x="1113"/>
        <item sd="0" m="1" x="877"/>
        <item sd="0" m="1" x="874"/>
        <item sd="0" x="130"/>
        <item sd="0" x="88"/>
        <item sd="0" m="1" x="1108"/>
        <item sd="0" x="204"/>
        <item sd="0" x="72"/>
        <item sd="0" x="73"/>
        <item sd="0" x="28"/>
        <item sd="0" x="47"/>
        <item sd="0" x="181"/>
        <item sd="0" x="26"/>
        <item sd="0" x="86"/>
        <item sd="0" x="230"/>
        <item sd="0" m="1" x="980"/>
        <item sd="0" m="1" x="963"/>
        <item sd="0" m="1" x="999"/>
        <item sd="0" x="94"/>
        <item sd="0" x="107"/>
        <item sd="0" x="309"/>
        <item sd="0" x="38"/>
        <item sd="0" x="145"/>
        <item sd="0" x="101"/>
        <item sd="0" x="369"/>
        <item sd="0" x="10"/>
        <item sd="0" x="74"/>
        <item sd="0" x="264"/>
        <item sd="0" m="1" x="949"/>
        <item sd="0" x="178"/>
        <item sd="0" x="266"/>
        <item sd="0" x="364"/>
        <item sd="0" x="98"/>
        <item sd="0" x="165"/>
        <item sd="0" x="66"/>
        <item sd="0" x="5"/>
        <item sd="0" m="1" x="923"/>
        <item sd="0" x="359"/>
        <item sd="0" m="1" x="1103"/>
        <item sd="0" x="269"/>
        <item sd="0" x="215"/>
        <item sd="0" x="349"/>
        <item sd="0" x="283"/>
        <item sd="0" x="185"/>
        <item sd="0" x="220"/>
        <item sd="0" m="1" x="1091"/>
        <item sd="0" m="1" x="869"/>
        <item sd="0" x="4"/>
        <item sd="0" x="377"/>
        <item sd="0" x="262"/>
        <item sd="0" x="326"/>
        <item sd="0" x="173"/>
        <item sd="0" x="200"/>
        <item sd="0" m="1" x="908"/>
        <item sd="0" x="345"/>
        <item sd="0" x="30"/>
        <item sd="0" m="1" x="1040"/>
        <item sd="0" x="242"/>
        <item sd="0" m="1" x="970"/>
        <item sd="0" m="1" x="878"/>
        <item sd="0" x="243"/>
        <item sd="0" m="1" x="1085"/>
        <item sd="0" m="1" x="1088"/>
        <item sd="0" x="303"/>
        <item sd="0" x="37"/>
        <item sd="0" x="357"/>
        <item sd="0" m="1" x="982"/>
        <item sd="0" m="1" x="1033"/>
        <item sd="0" x="115"/>
        <item sd="0" m="1" x="1082"/>
        <item sd="0" m="1" x="889"/>
        <item sd="0" m="1" x="952"/>
        <item sd="0" x="128"/>
        <item sd="0" m="1" x="1089"/>
        <item sd="0" m="1" x="1065"/>
        <item sd="0" x="255"/>
        <item sd="0" x="199"/>
        <item sd="0" x="329"/>
        <item sd="0" x="297"/>
        <item sd="0" x="310"/>
        <item sd="0" x="83"/>
        <item sd="0" m="1" x="989"/>
        <item sd="0" m="1" x="872"/>
        <item sd="0" x="80"/>
        <item sd="0" m="1" x="941"/>
        <item sd="0" m="1" x="1078"/>
        <item sd="0" x="97"/>
        <item sd="0" x="289"/>
        <item sd="0" m="1" x="1028"/>
        <item sd="0" x="116"/>
        <item sd="0" x="209"/>
        <item sd="0" x="198"/>
        <item sd="0" x="150"/>
        <item sd="0" x="136"/>
        <item sd="0" m="1" x="969"/>
        <item sd="0" x="109"/>
        <item sd="0" x="524"/>
        <item sd="0" m="1" x="948"/>
        <item sd="0" m="1" x="1049"/>
        <item sd="0" x="284"/>
        <item sd="0" x="296"/>
        <item sd="0" x="211"/>
        <item sd="0" x="45"/>
        <item sd="0" m="1" x="1029"/>
        <item sd="0" m="1" x="1020"/>
        <item sd="0" x="155"/>
        <item sd="0" m="1" x="1050"/>
        <item sd="0" x="61"/>
        <item sd="0" x="129"/>
        <item sd="0" x="105"/>
        <item sd="0" m="1" x="895"/>
        <item sd="0" x="157"/>
        <item sd="0" x="14"/>
        <item sd="0" x="43"/>
        <item sd="0" x="250"/>
        <item sd="0" x="238"/>
        <item sd="0" x="103"/>
        <item sd="0" x="70"/>
        <item sd="0" x="299"/>
        <item sd="0" x="127"/>
        <item sd="0" m="1" x="865"/>
        <item sd="0" x="193"/>
        <item sd="0" x="147"/>
        <item sd="0" m="1" x="984"/>
        <item sd="0" x="99"/>
        <item sd="0" x="344"/>
        <item sd="0" x="221"/>
        <item sd="0" m="1" x="1102"/>
        <item sd="0" m="1" x="1107"/>
        <item sd="0" x="271"/>
        <item sd="0" x="166"/>
        <item sd="0" x="286"/>
        <item sd="0" x="304"/>
        <item sd="0" m="1" x="977"/>
        <item sd="0" x="138"/>
        <item sd="0" x="41"/>
        <item sd="0" x="229"/>
        <item sd="0" m="1" x="1036"/>
        <item sd="0" x="71"/>
        <item sd="0" x="64"/>
        <item sd="0" m="1" x="961"/>
        <item sd="0" m="1" x="955"/>
        <item sd="0" x="540"/>
        <item sd="0" x="44"/>
        <item sd="0" x="114"/>
        <item sd="0" x="52"/>
        <item sd="0" x="142"/>
        <item sd="0" x="82"/>
        <item sd="0" x="245"/>
        <item sd="0" x="314"/>
        <item sd="0" m="1" x="1075"/>
        <item sd="0" m="1" x="1046"/>
        <item sd="0" x="308"/>
        <item sd="0" m="1" x="1006"/>
        <item sd="0" m="1" x="1072"/>
        <item sd="0" x="122"/>
        <item sd="0" x="118"/>
        <item sd="0" m="1" x="1026"/>
        <item sd="0" x="169"/>
        <item sd="0" x="197"/>
        <item sd="0" x="125"/>
        <item sd="0" x="203"/>
        <item sd="0" x="267"/>
        <item sd="0" x="301"/>
        <item sd="0" x="85"/>
        <item sd="0" x="25"/>
        <item sd="0" x="244"/>
        <item sd="0" x="112"/>
        <item sd="0" x="192"/>
        <item sd="0" x="302"/>
        <item sd="0" x="260"/>
        <item sd="0" x="261"/>
        <item sd="0" m="1" x="1011"/>
        <item sd="0" x="328"/>
        <item sd="0" x="350"/>
        <item sd="0" x="254"/>
        <item sd="0" x="320"/>
        <item sd="0" x="241"/>
        <item sd="0" x="158"/>
        <item sd="0" m="1" x="1003"/>
        <item sd="0" m="1" x="967"/>
        <item sd="0" m="1" x="1059"/>
        <item sd="0" m="1" x="873"/>
        <item sd="0" m="1" x="925"/>
        <item sd="0" x="143"/>
        <item sd="0" m="1" x="1063"/>
        <item sd="0" x="276"/>
        <item sd="0" x="298"/>
        <item sd="0" x="424"/>
        <item sd="0" x="346"/>
        <item sd="0" x="306"/>
        <item sd="0" m="1" x="1087"/>
        <item sd="0" x="321"/>
        <item sd="0" x="313"/>
        <item sd="0" x="49"/>
        <item sd="0" x="315"/>
        <item sd="0" x="59"/>
        <item sd="0" x="183"/>
        <item sd="0" x="330"/>
        <item sd="0" x="274"/>
        <item sd="0" x="311"/>
        <item sd="0" x="249"/>
        <item sd="0" m="1" x="903"/>
        <item sd="0" m="1" x="1007"/>
        <item sd="0" m="1" x="1109"/>
        <item sd="0" m="1" x="962"/>
        <item sd="0" m="1" x="944"/>
        <item sd="0" m="1" x="943"/>
        <item sd="0" x="90"/>
        <item sd="0" x="202"/>
        <item sd="0" x="67"/>
        <item sd="0" m="1" x="1038"/>
        <item sd="0" x="65"/>
        <item sd="0" x="247"/>
        <item sd="0" m="1" x="914"/>
        <item sd="0" x="216"/>
        <item sd="0" m="1" x="926"/>
        <item sd="0" x="141"/>
        <item sd="0" x="177"/>
        <item sd="0" x="305"/>
        <item sd="0" m="1" x="922"/>
        <item sd="0" x="347"/>
        <item sd="0" m="1" x="1101"/>
        <item sd="0" m="1" x="987"/>
        <item sd="0" x="293"/>
        <item sd="0" x="148"/>
        <item sd="0" x="354"/>
        <item sd="0" m="1" x="1041"/>
        <item sd="0" x="27"/>
        <item sd="0" m="1" x="1051"/>
        <item sd="0" x="68"/>
        <item sd="0" x="6"/>
        <item sd="0" x="263"/>
        <item sd="0" x="154"/>
        <item sd="0" x="164"/>
        <item sd="0" x="172"/>
        <item sd="0" x="205"/>
        <item sd="0" x="351"/>
        <item sd="0" m="1" x="928"/>
        <item sd="0" x="29"/>
        <item sd="0" m="1" x="1095"/>
        <item sd="0" x="9"/>
        <item sd="0" x="335"/>
        <item sd="0" m="1" x="991"/>
        <item sd="0" m="1" x="1017"/>
        <item sd="0" m="1" x="957"/>
        <item sd="0" x="234"/>
        <item sd="0" x="162"/>
        <item sd="0" m="1" x="930"/>
        <item sd="0" m="1" x="1062"/>
        <item sd="0" m="1" x="1092"/>
        <item sd="0" m="1" x="1076"/>
        <item sd="0" x="300"/>
        <item sd="0" x="167"/>
        <item sd="0" x="76"/>
        <item sd="0" m="1" x="1055"/>
        <item sd="0" x="342"/>
        <item sd="0" x="341"/>
        <item sd="0" m="1" x="891"/>
        <item sd="0" m="1" x="953"/>
        <item sd="0" m="1" x="1030"/>
        <item sd="0" m="1" x="1009"/>
        <item sd="0" x="113"/>
        <item sd="0" x="251"/>
        <item sd="0" x="176"/>
        <item sd="0" x="372"/>
        <item sd="0" x="246"/>
        <item sd="0" m="1" x="879"/>
        <item sd="0" x="257"/>
        <item sd="0" x="95"/>
        <item sd="0" x="338"/>
        <item sd="0" x="36"/>
        <item sd="0" m="1" x="932"/>
        <item sd="0" x="21"/>
        <item sd="0" x="378"/>
        <item sd="0" x="381"/>
        <item sd="0" x="382"/>
        <item sd="0" x="379"/>
        <item sd="0" x="383"/>
        <item sd="0" x="380"/>
        <item sd="0" x="384"/>
        <item sd="0" x="385"/>
        <item sd="0" x="387"/>
        <item sd="0" m="1" x="912"/>
        <item sd="0" m="1" x="951"/>
        <item sd="0" x="388"/>
        <item sd="0" m="1" x="883"/>
        <item sd="0" x="389"/>
        <item sd="0" x="390"/>
        <item sd="0" x="391"/>
        <item sd="0" x="392"/>
        <item sd="0" x="393"/>
        <item sd="0" x="394"/>
        <item sd="0" x="396"/>
        <item sd="0" x="397"/>
        <item sd="0" x="398"/>
        <item sd="0" x="395"/>
        <item sd="0" x="373"/>
        <item sd="0" x="399"/>
        <item sd="0" m="1" x="899"/>
        <item sd="0" x="401"/>
        <item sd="0" x="400"/>
        <item sd="0" m="1" x="917"/>
        <item sd="0" x="402"/>
        <item sd="0" x="403"/>
        <item sd="0" x="404"/>
        <item sd="0" x="405"/>
        <item sd="0" x="406"/>
        <item sd="0" x="411"/>
        <item sd="0" m="1" x="97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9"/>
        <item sd="0" x="465"/>
        <item sd="0" x="469"/>
        <item sd="0" x="466"/>
        <item sd="0" x="467"/>
        <item sd="0" m="1" x="909"/>
        <item sd="0" x="470"/>
        <item sd="0" m="1" x="886"/>
        <item sd="0" x="472"/>
        <item sd="0" x="475"/>
        <item sd="0" x="476"/>
        <item sd="0" x="371"/>
        <item sd="0" m="1" x="990"/>
        <item sd="0" x="477"/>
        <item sd="0" x="478"/>
        <item sd="0" x="479"/>
        <item sd="0" x="473"/>
        <item sd="0" x="474"/>
        <item sd="0" x="480"/>
        <item sd="0" x="481"/>
        <item sd="0" x="482"/>
        <item sd="0" x="483"/>
        <item sd="0" x="484"/>
        <item sd="0" x="485"/>
        <item sd="0" x="486"/>
        <item sd="0" m="1" x="1048"/>
        <item sd="0" x="488"/>
        <item sd="0" x="489"/>
        <item sd="0" x="487"/>
        <item sd="0" x="492"/>
        <item sd="0" x="491"/>
        <item sd="0" x="312"/>
        <item sd="0" m="1" x="1031"/>
        <item sd="0" x="490"/>
        <item sd="0" x="493"/>
        <item sd="0" x="471"/>
        <item sd="0" x="494"/>
        <item sd="0" x="495"/>
        <item sd="0" m="1" x="1015"/>
        <item sd="0" x="497"/>
        <item sd="0" x="499"/>
        <item sd="0" x="500"/>
        <item sd="0" x="503"/>
        <item sd="0" m="1" x="988"/>
        <item sd="0" m="1" x="92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8"/>
        <item sd="0" x="528"/>
        <item sd="0" x="531"/>
        <item sd="0" x="532"/>
        <item sd="0" x="529"/>
        <item sd="0" x="530"/>
        <item sd="0" x="533"/>
        <item sd="0" x="534"/>
        <item sd="0" x="538"/>
        <item sd="0" x="535"/>
        <item sd="0" x="536"/>
        <item sd="0" x="537"/>
        <item sd="0" x="542"/>
        <item sd="0" x="539"/>
        <item sd="0" x="541"/>
        <item sd="0" m="1" x="915"/>
        <item sd="0" x="547"/>
        <item sd="0" x="548"/>
        <item sd="0" x="549"/>
        <item sd="0" x="543"/>
        <item sd="0" x="544"/>
        <item sd="0" x="546"/>
        <item sd="0" x="550"/>
        <item sd="0" x="551"/>
        <item sd="0" x="545"/>
        <item sd="0" x="556"/>
        <item sd="0" x="557"/>
        <item sd="0" x="558"/>
        <item sd="0" x="559"/>
        <item sd="0" x="552"/>
        <item sd="0" x="553"/>
        <item sd="0" x="554"/>
        <item sd="0" m="1" x="965"/>
        <item sd="0" x="431"/>
        <item sd="0" x="555"/>
        <item sd="0" x="560"/>
        <item sd="0" x="561"/>
        <item sd="0" x="563"/>
        <item sd="0" x="564"/>
        <item sd="0" x="565"/>
        <item sd="0" m="1" x="1070"/>
        <item sd="0" x="566"/>
        <item sd="0" x="567"/>
        <item sd="0" x="571"/>
        <item sd="0" x="572"/>
        <item sd="0" x="573"/>
        <item sd="0" x="574"/>
        <item sd="0" x="568"/>
        <item sd="0" x="569"/>
        <item sd="0" x="575"/>
        <item sd="0" x="570"/>
        <item sd="0" m="1" x="98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0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0"/>
        <item x="683"/>
        <item x="687"/>
        <item x="689"/>
        <item x="685"/>
        <item x="686"/>
        <item x="691"/>
        <item x="684"/>
        <item x="692"/>
        <item x="693"/>
        <item x="694"/>
        <item x="695"/>
        <item x="696"/>
        <item m="1" x="913"/>
        <item x="698"/>
        <item x="699"/>
        <item x="697"/>
        <item x="701"/>
        <item x="702"/>
        <item m="1" x="1035"/>
        <item x="705"/>
        <item m="1" x="861"/>
        <item x="703"/>
        <item x="704"/>
        <item x="706"/>
        <item x="707"/>
        <item x="720"/>
        <item x="708"/>
        <item x="709"/>
        <item x="710"/>
        <item x="711"/>
        <item x="712"/>
        <item x="713"/>
        <item x="714"/>
        <item x="715"/>
        <item x="716"/>
        <item x="717"/>
        <item x="718"/>
        <item x="719"/>
        <item x="721"/>
        <item x="722"/>
        <item x="723"/>
        <item x="724"/>
        <item x="725"/>
        <item m="1" x="938"/>
        <item x="726"/>
        <item x="727"/>
        <item x="730"/>
        <item m="1" x="1110"/>
        <item m="1" x="902"/>
        <item x="731"/>
        <item x="728"/>
        <item x="334"/>
        <item x="729"/>
        <item x="732"/>
        <item x="733"/>
        <item x="734"/>
        <item x="735"/>
        <item x="736"/>
        <item x="737"/>
        <item x="738"/>
        <item x="792"/>
        <item x="739"/>
        <item x="740"/>
        <item x="741"/>
        <item x="742"/>
        <item x="743"/>
        <item x="744"/>
        <item x="745"/>
        <item x="746"/>
        <item x="747"/>
        <item x="748"/>
        <item x="749"/>
        <item m="1" x="921"/>
        <item x="750"/>
        <item x="757"/>
        <item x="751"/>
        <item x="752"/>
        <item m="1" x="994"/>
        <item x="753"/>
        <item x="754"/>
        <item x="755"/>
        <item x="756"/>
        <item x="758"/>
        <item x="594"/>
        <item x="759"/>
        <item x="760"/>
        <item x="761"/>
        <item x="762"/>
        <item x="763"/>
        <item x="764"/>
        <item x="765"/>
        <item x="766"/>
        <item x="767"/>
        <item x="768"/>
        <item x="769"/>
        <item m="1" x="862"/>
        <item m="1" x="857"/>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9"/>
        <item x="816"/>
        <item x="818"/>
        <item x="819"/>
        <item x="820"/>
        <item x="821"/>
        <item x="822"/>
        <item x="823"/>
        <item x="824"/>
        <item x="825"/>
        <item x="826"/>
        <item x="827"/>
        <item x="828"/>
        <item x="829"/>
        <item x="830"/>
        <item x="831"/>
        <item x="832"/>
        <item x="833"/>
        <item x="836"/>
        <item x="834"/>
        <item x="835"/>
        <item x="837"/>
        <item x="838"/>
        <item x="839"/>
        <item x="840"/>
        <item x="841"/>
        <item x="842"/>
        <item x="855"/>
        <item x="843"/>
        <item x="844"/>
        <item x="845"/>
        <item x="846"/>
        <item x="847"/>
        <item x="848"/>
        <item x="849"/>
        <item x="850"/>
        <item x="851"/>
        <item x="852"/>
        <item x="853"/>
        <item x="854"/>
        <item x="856"/>
        <item t="default" sd="0"/>
      </items>
    </pivotField>
    <pivotField axis="axisPage" showAll="0">
      <items count="1031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7"/>
        <item x="10158"/>
        <item x="10159"/>
        <item x="10160"/>
        <item x="10161"/>
        <item x="10175"/>
        <item x="10176"/>
        <item x="10177"/>
        <item x="10162"/>
        <item x="10179"/>
        <item x="10180"/>
        <item x="10181"/>
        <item x="10182"/>
        <item x="10269"/>
        <item x="10270"/>
        <item x="10278"/>
        <item x="10272"/>
        <item x="10279"/>
        <item x="10280"/>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2"/>
        <item x="10222"/>
        <item x="10224"/>
        <item x="10225"/>
        <item x="10226"/>
        <item x="10227"/>
        <item x="10228"/>
        <item x="10283"/>
        <item x="10281"/>
        <item x="10230"/>
        <item x="10231"/>
        <item x="10232"/>
        <item x="10233"/>
        <item x="10234"/>
        <item x="10235"/>
        <item x="10237"/>
        <item x="10238"/>
        <item x="10239"/>
        <item x="10240"/>
        <item x="10236"/>
        <item x="10284"/>
        <item x="10285"/>
        <item x="10286"/>
        <item x="10287"/>
        <item x="10241"/>
        <item x="10288"/>
        <item x="10289"/>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0"/>
        <item x="10296"/>
        <item x="10297"/>
        <item x="10298"/>
        <item x="10299"/>
        <item x="10301"/>
        <item x="10302"/>
        <item x="10291"/>
        <item x="10293"/>
        <item x="10303"/>
        <item x="10304"/>
        <item x="10305"/>
        <item x="10306"/>
        <item x="10307"/>
        <item x="10308"/>
        <item x="10309"/>
        <item x="10310"/>
        <item x="10311"/>
        <item x="10292"/>
        <item x="10294"/>
        <item x="10295"/>
        <item x="10300"/>
        <item x="10312"/>
        <item x="10313"/>
        <item x="10314"/>
        <item x="10315"/>
        <item x="10316"/>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1">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x v="72"/>
    </i>
    <i>
      <x v="73"/>
    </i>
    <i>
      <x v="74"/>
    </i>
    <i>
      <x v="75"/>
    </i>
    <i>
      <x v="76"/>
    </i>
    <i>
      <x v="77"/>
    </i>
    <i>
      <x v="78"/>
    </i>
    <i>
      <x v="80"/>
    </i>
    <i>
      <x v="82"/>
    </i>
    <i>
      <x v="83"/>
    </i>
    <i>
      <x v="84"/>
    </i>
    <i>
      <x v="85"/>
    </i>
    <i>
      <x v="86"/>
    </i>
    <i>
      <x v="87"/>
    </i>
    <i>
      <x v="88"/>
    </i>
    <i>
      <x v="89"/>
    </i>
    <i>
      <x v="90"/>
    </i>
    <i>
      <x v="97"/>
    </i>
    <i>
      <x v="110"/>
    </i>
    <i>
      <x v="114"/>
    </i>
    <i>
      <x v="116"/>
    </i>
    <i>
      <x v="129"/>
    </i>
    <i>
      <x v="131"/>
    </i>
    <i>
      <x v="145"/>
    </i>
    <i>
      <x v="147"/>
    </i>
    <i>
      <x v="149"/>
    </i>
    <i>
      <x v="152"/>
    </i>
    <i>
      <x v="154"/>
    </i>
    <i>
      <x v="159"/>
    </i>
    <i>
      <x v="165"/>
    </i>
    <i>
      <x v="171"/>
    </i>
    <i>
      <x v="183"/>
    </i>
    <i>
      <x v="195"/>
    </i>
    <i>
      <x v="197"/>
    </i>
    <i>
      <x v="198"/>
    </i>
    <i>
      <x v="199"/>
    </i>
    <i>
      <x v="200"/>
    </i>
    <i>
      <x v="203"/>
    </i>
    <i>
      <x v="208"/>
    </i>
    <i>
      <x v="209"/>
    </i>
    <i>
      <x v="210"/>
    </i>
    <i>
      <x v="212"/>
    </i>
    <i>
      <x v="214"/>
    </i>
    <i>
      <x v="215"/>
    </i>
    <i>
      <x v="218"/>
    </i>
    <i>
      <x v="228"/>
    </i>
    <i>
      <x v="237"/>
    </i>
    <i>
      <x v="243"/>
    </i>
    <i>
      <x v="247"/>
    </i>
    <i>
      <x v="249"/>
    </i>
    <i>
      <x v="250"/>
    </i>
    <i>
      <x v="251"/>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1203">
      <pivotArea type="all" dataOnly="0" outline="0" fieldPosition="0"/>
    </format>
    <format dxfId="1202">
      <pivotArea outline="0" collapsedLevelsAreSubtotals="1" fieldPosition="0"/>
    </format>
    <format dxfId="1201">
      <pivotArea dataOnly="0" labelOnly="1" outline="0" fieldPosition="0">
        <references count="1">
          <reference field="4294967294" count="3">
            <x v="0"/>
            <x v="1"/>
            <x v="2"/>
          </reference>
        </references>
      </pivotArea>
    </format>
    <format dxfId="1200">
      <pivotArea type="all" dataOnly="0" outline="0" fieldPosition="0"/>
    </format>
    <format dxfId="1199">
      <pivotArea outline="0" collapsedLevelsAreSubtotals="1" fieldPosition="0"/>
    </format>
    <format dxfId="1198">
      <pivotArea field="1" type="button" dataOnly="0" labelOnly="1" outline="0" axis="axisRow" fieldPosition="0"/>
    </format>
    <format dxfId="1197">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196">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195">
      <pivotArea dataOnly="0" labelOnly="1" grandRow="1" outline="0" fieldPosition="0"/>
    </format>
    <format dxfId="1194">
      <pivotArea dataOnly="0" labelOnly="1" outline="0" fieldPosition="0">
        <references count="1">
          <reference field="4294967294" count="3">
            <x v="0"/>
            <x v="1"/>
            <x v="2"/>
          </reference>
        </references>
      </pivotArea>
    </format>
    <format dxfId="1193">
      <pivotArea type="all" dataOnly="0" outline="0" fieldPosition="0"/>
    </format>
    <format dxfId="1192">
      <pivotArea outline="0" collapsedLevelsAreSubtotals="1" fieldPosition="0"/>
    </format>
    <format dxfId="1191">
      <pivotArea field="1" type="button" dataOnly="0" labelOnly="1" outline="0" axis="axisRow" fieldPosition="0"/>
    </format>
    <format dxfId="1190">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189">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188">
      <pivotArea dataOnly="0" labelOnly="1" grandRow="1" outline="0" fieldPosition="0"/>
    </format>
    <format dxfId="1187">
      <pivotArea dataOnly="0" labelOnly="1" outline="0" fieldPosition="0">
        <references count="1">
          <reference field="4294967294" count="3">
            <x v="0"/>
            <x v="1"/>
            <x v="2"/>
          </reference>
        </references>
      </pivotArea>
    </format>
    <format dxfId="1186">
      <pivotArea type="all" dataOnly="0" outline="0" fieldPosition="0"/>
    </format>
    <format dxfId="1185">
      <pivotArea field="1" type="button" dataOnly="0" labelOnly="1" outline="0" axis="axisRow" fieldPosition="0"/>
    </format>
    <format dxfId="1184">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183">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182">
      <pivotArea dataOnly="0" labelOnly="1" outline="0" fieldPosition="0">
        <references count="1">
          <reference field="4294967294" count="3">
            <x v="0"/>
            <x v="1"/>
            <x v="2"/>
          </reference>
        </references>
      </pivotArea>
    </format>
    <format dxfId="1181">
      <pivotArea dataOnly="0" labelOnly="1" outline="0" fieldPosition="0">
        <references count="1">
          <reference field="4294967294" count="1">
            <x v="2"/>
          </reference>
        </references>
      </pivotArea>
    </format>
    <format dxfId="1180">
      <pivotArea dataOnly="0" labelOnly="1" outline="0" fieldPosition="0">
        <references count="1">
          <reference field="4294967294" count="1">
            <x v="2"/>
          </reference>
        </references>
      </pivotArea>
    </format>
    <format dxfId="1179">
      <pivotArea dataOnly="0" labelOnly="1" outline="0" fieldPosition="0">
        <references count="1">
          <reference field="4294967294" count="2">
            <x v="0"/>
            <x v="1"/>
          </reference>
        </references>
      </pivotArea>
    </format>
    <format dxfId="1178">
      <pivotArea dataOnly="0" labelOnly="1" outline="0" fieldPosition="0">
        <references count="1">
          <reference field="4294967294" count="2">
            <x v="0"/>
            <x v="1"/>
          </reference>
        </references>
      </pivotArea>
    </format>
    <format dxfId="1177">
      <pivotArea dataOnly="0" labelOnly="1" outline="0" fieldPosition="0">
        <references count="1">
          <reference field="4294967294" count="2">
            <x v="0"/>
            <x v="1"/>
          </reference>
        </references>
      </pivotArea>
    </format>
    <format dxfId="1176">
      <pivotArea dataOnly="0" labelOnly="1" outline="0" fieldPosition="0">
        <references count="1">
          <reference field="4294967294" count="2">
            <x v="0"/>
            <x v="1"/>
          </reference>
        </references>
      </pivotArea>
    </format>
    <format dxfId="1175">
      <pivotArea field="1" type="button" dataOnly="0" labelOnly="1" outline="0" axis="axisRow" fieldPosition="0"/>
    </format>
    <format dxfId="1174">
      <pivotArea field="1" type="button" dataOnly="0" labelOnly="1" outline="0" axis="axisRow" fieldPosition="0"/>
    </format>
    <format dxfId="1173">
      <pivotArea field="1" type="button" dataOnly="0" labelOnly="1" outline="0" axis="axisRow" fieldPosition="0"/>
    </format>
    <format dxfId="1172">
      <pivotArea dataOnly="0" labelOnly="1" outline="0" fieldPosition="0">
        <references count="1">
          <reference field="4294967294" count="3">
            <x v="0"/>
            <x v="1"/>
            <x v="2"/>
          </reference>
        </references>
      </pivotArea>
    </format>
    <format dxfId="1171">
      <pivotArea field="1" type="button" dataOnly="0" labelOnly="1" outline="0" axis="axisRow" fieldPosition="0"/>
    </format>
    <format dxfId="1170">
      <pivotArea dataOnly="0" labelOnly="1" outline="0" fieldPosition="0">
        <references count="1">
          <reference field="4294967294" count="3">
            <x v="0"/>
            <x v="1"/>
            <x v="2"/>
          </reference>
        </references>
      </pivotArea>
    </format>
    <format dxfId="1169">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168">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167">
      <pivotArea collapsedLevelsAreSubtotals="1" fieldPosition="0">
        <references count="1">
          <reference field="1" count="1">
            <x v="117"/>
          </reference>
        </references>
      </pivotArea>
    </format>
    <format dxfId="1166">
      <pivotArea collapsedLevelsAreSubtotals="1" fieldPosition="0">
        <references count="1">
          <reference field="1" count="1">
            <x v="118"/>
          </reference>
        </references>
      </pivotArea>
    </format>
    <format dxfId="1165">
      <pivotArea collapsedLevelsAreSubtotals="1" fieldPosition="0">
        <references count="1">
          <reference field="1" count="1">
            <x v="119"/>
          </reference>
        </references>
      </pivotArea>
    </format>
    <format dxfId="1164">
      <pivotArea collapsedLevelsAreSubtotals="1" fieldPosition="0">
        <references count="1">
          <reference field="1" count="1">
            <x v="120"/>
          </reference>
        </references>
      </pivotArea>
    </format>
    <format dxfId="1163">
      <pivotArea collapsedLevelsAreSubtotals="1" fieldPosition="0">
        <references count="1">
          <reference field="1" count="1">
            <x v="121"/>
          </reference>
        </references>
      </pivotArea>
    </format>
    <format dxfId="1162">
      <pivotArea collapsedLevelsAreSubtotals="1" fieldPosition="0">
        <references count="1">
          <reference field="1" count="1">
            <x v="122"/>
          </reference>
        </references>
      </pivotArea>
    </format>
    <format dxfId="1161">
      <pivotArea collapsedLevelsAreSubtotals="1" fieldPosition="0">
        <references count="1">
          <reference field="1" count="1">
            <x v="123"/>
          </reference>
        </references>
      </pivotArea>
    </format>
    <format dxfId="1160">
      <pivotArea collapsedLevelsAreSubtotals="1" fieldPosition="0">
        <references count="1">
          <reference field="1" count="1">
            <x v="124"/>
          </reference>
        </references>
      </pivotArea>
    </format>
    <format dxfId="1159">
      <pivotArea collapsedLevelsAreSubtotals="1" fieldPosition="0">
        <references count="1">
          <reference field="1" count="1">
            <x v="125"/>
          </reference>
        </references>
      </pivotArea>
    </format>
    <format dxfId="1158">
      <pivotArea collapsedLevelsAreSubtotals="1" fieldPosition="0">
        <references count="1">
          <reference field="1" count="1">
            <x v="126"/>
          </reference>
        </references>
      </pivotArea>
    </format>
    <format dxfId="1157">
      <pivotArea collapsedLevelsAreSubtotals="1" fieldPosition="0">
        <references count="1">
          <reference field="1" count="1">
            <x v="127"/>
          </reference>
        </references>
      </pivotArea>
    </format>
    <format dxfId="1156">
      <pivotArea collapsedLevelsAreSubtotals="1" fieldPosition="0">
        <references count="1">
          <reference field="1" count="1">
            <x v="128"/>
          </reference>
        </references>
      </pivotArea>
    </format>
    <format dxfId="1155">
      <pivotArea collapsedLevelsAreSubtotals="1" fieldPosition="0">
        <references count="1">
          <reference field="1" count="1">
            <x v="129"/>
          </reference>
        </references>
      </pivotArea>
    </format>
    <format dxfId="1154">
      <pivotArea collapsedLevelsAreSubtotals="1" fieldPosition="0">
        <references count="1">
          <reference field="1" count="1">
            <x v="130"/>
          </reference>
        </references>
      </pivotArea>
    </format>
    <format dxfId="1153">
      <pivotArea collapsedLevelsAreSubtotals="1" fieldPosition="0">
        <references count="1">
          <reference field="1" count="1">
            <x v="131"/>
          </reference>
        </references>
      </pivotArea>
    </format>
    <format dxfId="1152">
      <pivotArea collapsedLevelsAreSubtotals="1" fieldPosition="0">
        <references count="1">
          <reference field="1" count="1">
            <x v="132"/>
          </reference>
        </references>
      </pivotArea>
    </format>
    <format dxfId="1151">
      <pivotArea collapsedLevelsAreSubtotals="1" fieldPosition="0">
        <references count="1">
          <reference field="1" count="1">
            <x v="133"/>
          </reference>
        </references>
      </pivotArea>
    </format>
    <format dxfId="1150">
      <pivotArea collapsedLevelsAreSubtotals="1" fieldPosition="0">
        <references count="1">
          <reference field="1" count="1">
            <x v="134"/>
          </reference>
        </references>
      </pivotArea>
    </format>
    <format dxfId="1149">
      <pivotArea collapsedLevelsAreSubtotals="1" fieldPosition="0">
        <references count="1">
          <reference field="1" count="1">
            <x v="135"/>
          </reference>
        </references>
      </pivotArea>
    </format>
    <format dxfId="1148">
      <pivotArea collapsedLevelsAreSubtotals="1" fieldPosition="0">
        <references count="1">
          <reference field="1" count="1">
            <x v="136"/>
          </reference>
        </references>
      </pivotArea>
    </format>
    <format dxfId="1147">
      <pivotArea collapsedLevelsAreSubtotals="1" fieldPosition="0">
        <references count="1">
          <reference field="1" count="1">
            <x v="137"/>
          </reference>
        </references>
      </pivotArea>
    </format>
    <format dxfId="1146">
      <pivotArea collapsedLevelsAreSubtotals="1" fieldPosition="0">
        <references count="1">
          <reference field="1" count="1">
            <x v="138"/>
          </reference>
        </references>
      </pivotArea>
    </format>
    <format dxfId="1145">
      <pivotArea collapsedLevelsAreSubtotals="1" fieldPosition="0">
        <references count="1">
          <reference field="1" count="1">
            <x v="139"/>
          </reference>
        </references>
      </pivotArea>
    </format>
    <format dxfId="1144">
      <pivotArea collapsedLevelsAreSubtotals="1" fieldPosition="0">
        <references count="1">
          <reference field="1" count="1">
            <x v="140"/>
          </reference>
        </references>
      </pivotArea>
    </format>
    <format dxfId="1143">
      <pivotArea collapsedLevelsAreSubtotals="1" fieldPosition="0">
        <references count="1">
          <reference field="1" count="1">
            <x v="141"/>
          </reference>
        </references>
      </pivotArea>
    </format>
    <format dxfId="1142">
      <pivotArea collapsedLevelsAreSubtotals="1" fieldPosition="0">
        <references count="1">
          <reference field="1" count="1">
            <x v="142"/>
          </reference>
        </references>
      </pivotArea>
    </format>
    <format dxfId="1141">
      <pivotArea collapsedLevelsAreSubtotals="1" fieldPosition="0">
        <references count="1">
          <reference field="1" count="1">
            <x v="143"/>
          </reference>
        </references>
      </pivotArea>
    </format>
    <format dxfId="1140">
      <pivotArea collapsedLevelsAreSubtotals="1" fieldPosition="0">
        <references count="1">
          <reference field="1" count="1">
            <x v="144"/>
          </reference>
        </references>
      </pivotArea>
    </format>
    <format dxfId="1139">
      <pivotArea collapsedLevelsAreSubtotals="1" fieldPosition="0">
        <references count="1">
          <reference field="1" count="1">
            <x v="145"/>
          </reference>
        </references>
      </pivotArea>
    </format>
    <format dxfId="1138">
      <pivotArea collapsedLevelsAreSubtotals="1" fieldPosition="0">
        <references count="1">
          <reference field="1" count="1">
            <x v="146"/>
          </reference>
        </references>
      </pivotArea>
    </format>
    <format dxfId="1137">
      <pivotArea collapsedLevelsAreSubtotals="1" fieldPosition="0">
        <references count="1">
          <reference field="1" count="1">
            <x v="147"/>
          </reference>
        </references>
      </pivotArea>
    </format>
    <format dxfId="1136">
      <pivotArea collapsedLevelsAreSubtotals="1" fieldPosition="0">
        <references count="1">
          <reference field="1" count="1">
            <x v="148"/>
          </reference>
        </references>
      </pivotArea>
    </format>
    <format dxfId="1135">
      <pivotArea collapsedLevelsAreSubtotals="1" fieldPosition="0">
        <references count="1">
          <reference field="1" count="1">
            <x v="149"/>
          </reference>
        </references>
      </pivotArea>
    </format>
    <format dxfId="1134">
      <pivotArea collapsedLevelsAreSubtotals="1" fieldPosition="0">
        <references count="1">
          <reference field="1" count="1">
            <x v="150"/>
          </reference>
        </references>
      </pivotArea>
    </format>
    <format dxfId="1133">
      <pivotArea collapsedLevelsAreSubtotals="1" fieldPosition="0">
        <references count="1">
          <reference field="1" count="1">
            <x v="151"/>
          </reference>
        </references>
      </pivotArea>
    </format>
    <format dxfId="1132">
      <pivotArea collapsedLevelsAreSubtotals="1" fieldPosition="0">
        <references count="1">
          <reference field="1" count="1">
            <x v="152"/>
          </reference>
        </references>
      </pivotArea>
    </format>
    <format dxfId="1131">
      <pivotArea collapsedLevelsAreSubtotals="1" fieldPosition="0">
        <references count="1">
          <reference field="1" count="1">
            <x v="62"/>
          </reference>
        </references>
      </pivotArea>
    </format>
    <format dxfId="1130">
      <pivotArea collapsedLevelsAreSubtotals="1" fieldPosition="0">
        <references count="1">
          <reference field="1" count="1">
            <x v="153"/>
          </reference>
        </references>
      </pivotArea>
    </format>
    <format dxfId="1129">
      <pivotArea collapsedLevelsAreSubtotals="1" fieldPosition="0">
        <references count="1">
          <reference field="1" count="1">
            <x v="154"/>
          </reference>
        </references>
      </pivotArea>
    </format>
    <format dxfId="1128">
      <pivotArea collapsedLevelsAreSubtotals="1" fieldPosition="0">
        <references count="1">
          <reference field="1" count="1">
            <x v="155"/>
          </reference>
        </references>
      </pivotArea>
    </format>
    <format dxfId="1127">
      <pivotArea collapsedLevelsAreSubtotals="1" fieldPosition="0">
        <references count="1">
          <reference field="1" count="1">
            <x v="156"/>
          </reference>
        </references>
      </pivotArea>
    </format>
    <format dxfId="1126">
      <pivotArea collapsedLevelsAreSubtotals="1" fieldPosition="0">
        <references count="1">
          <reference field="1" count="1">
            <x v="157"/>
          </reference>
        </references>
      </pivotArea>
    </format>
    <format dxfId="1125">
      <pivotArea collapsedLevelsAreSubtotals="1" fieldPosition="0">
        <references count="1">
          <reference field="1" count="1">
            <x v="158"/>
          </reference>
        </references>
      </pivotArea>
    </format>
    <format dxfId="1124">
      <pivotArea collapsedLevelsAreSubtotals="1" fieldPosition="0">
        <references count="1">
          <reference field="1" count="1">
            <x v="159"/>
          </reference>
        </references>
      </pivotArea>
    </format>
    <format dxfId="1123">
      <pivotArea collapsedLevelsAreSubtotals="1" fieldPosition="0">
        <references count="1">
          <reference field="1" count="1">
            <x v="160"/>
          </reference>
        </references>
      </pivotArea>
    </format>
    <format dxfId="1122">
      <pivotArea collapsedLevelsAreSubtotals="1" fieldPosition="0">
        <references count="1">
          <reference field="1" count="1">
            <x v="161"/>
          </reference>
        </references>
      </pivotArea>
    </format>
    <format dxfId="1121">
      <pivotArea collapsedLevelsAreSubtotals="1" fieldPosition="0">
        <references count="1">
          <reference field="1" count="1">
            <x v="162"/>
          </reference>
        </references>
      </pivotArea>
    </format>
    <format dxfId="1120">
      <pivotArea collapsedLevelsAreSubtotals="1" fieldPosition="0">
        <references count="1">
          <reference field="1" count="1">
            <x v="163"/>
          </reference>
        </references>
      </pivotArea>
    </format>
    <format dxfId="1119">
      <pivotArea collapsedLevelsAreSubtotals="1" fieldPosition="0">
        <references count="1">
          <reference field="1" count="1">
            <x v="164"/>
          </reference>
        </references>
      </pivotArea>
    </format>
    <format dxfId="1118">
      <pivotArea collapsedLevelsAreSubtotals="1" fieldPosition="0">
        <references count="1">
          <reference field="1" count="1">
            <x v="165"/>
          </reference>
        </references>
      </pivotArea>
    </format>
    <format dxfId="1117">
      <pivotArea collapsedLevelsAreSubtotals="1" fieldPosition="0">
        <references count="1">
          <reference field="1" count="1">
            <x v="166"/>
          </reference>
        </references>
      </pivotArea>
    </format>
    <format dxfId="1116">
      <pivotArea collapsedLevelsAreSubtotals="1" fieldPosition="0">
        <references count="1">
          <reference field="1" count="1">
            <x v="167"/>
          </reference>
        </references>
      </pivotArea>
    </format>
    <format dxfId="1115">
      <pivotArea collapsedLevelsAreSubtotals="1" fieldPosition="0">
        <references count="1">
          <reference field="1" count="1">
            <x v="168"/>
          </reference>
        </references>
      </pivotArea>
    </format>
    <format dxfId="1114">
      <pivotArea collapsedLevelsAreSubtotals="1" fieldPosition="0">
        <references count="1">
          <reference field="1" count="1">
            <x v="169"/>
          </reference>
        </references>
      </pivotArea>
    </format>
    <format dxfId="1113">
      <pivotArea collapsedLevelsAreSubtotals="1" fieldPosition="0">
        <references count="1">
          <reference field="1" count="1">
            <x v="170"/>
          </reference>
        </references>
      </pivotArea>
    </format>
    <format dxfId="1112">
      <pivotArea dataOnly="0" labelOnly="1" fieldPosition="0">
        <references count="1">
          <reference field="1" count="50">
            <x v="62"/>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reference>
        </references>
      </pivotArea>
    </format>
    <format dxfId="1111">
      <pivotArea dataOnly="0" labelOnly="1" fieldPosition="0">
        <references count="1">
          <reference field="1" count="5">
            <x v="166"/>
            <x v="167"/>
            <x v="168"/>
            <x v="169"/>
            <x v="170"/>
          </reference>
        </references>
      </pivotArea>
    </format>
    <format dxfId="1110">
      <pivotArea dataOnly="0" labelOnly="1" outline="0" fieldPosition="0">
        <references count="1">
          <reference field="4294967294" count="1">
            <x v="2"/>
          </reference>
        </references>
      </pivotArea>
    </format>
    <format dxfId="1109">
      <pivotArea dataOnly="0" labelOnly="1" fieldPosition="0">
        <references count="1">
          <reference field="1" count="7">
            <x v="171"/>
            <x v="172"/>
            <x v="173"/>
            <x v="174"/>
            <x v="175"/>
            <x v="176"/>
            <x v="178"/>
          </reference>
        </references>
      </pivotArea>
    </format>
    <format dxfId="1108">
      <pivotArea dataOnly="0" labelOnly="1" fieldPosition="0">
        <references count="1">
          <reference field="1" count="7">
            <x v="171"/>
            <x v="172"/>
            <x v="173"/>
            <x v="174"/>
            <x v="175"/>
            <x v="176"/>
            <x v="178"/>
          </reference>
        </references>
      </pivotArea>
    </format>
    <format dxfId="1107">
      <pivotArea collapsedLevelsAreSubtotals="1" fieldPosition="0">
        <references count="1">
          <reference field="1" count="1">
            <x v="171"/>
          </reference>
        </references>
      </pivotArea>
    </format>
    <format dxfId="1106">
      <pivotArea collapsedLevelsAreSubtotals="1" fieldPosition="0">
        <references count="1">
          <reference field="1" count="1">
            <x v="172"/>
          </reference>
        </references>
      </pivotArea>
    </format>
    <format dxfId="1105">
      <pivotArea collapsedLevelsAreSubtotals="1" fieldPosition="0">
        <references count="1">
          <reference field="1" count="1">
            <x v="173"/>
          </reference>
        </references>
      </pivotArea>
    </format>
    <format dxfId="1104">
      <pivotArea collapsedLevelsAreSubtotals="1" fieldPosition="0">
        <references count="1">
          <reference field="1" count="1">
            <x v="174"/>
          </reference>
        </references>
      </pivotArea>
    </format>
    <format dxfId="1103">
      <pivotArea collapsedLevelsAreSubtotals="1" fieldPosition="0">
        <references count="1">
          <reference field="1" count="1">
            <x v="175"/>
          </reference>
        </references>
      </pivotArea>
    </format>
    <format dxfId="1102">
      <pivotArea collapsedLevelsAreSubtotals="1" fieldPosition="0">
        <references count="1">
          <reference field="1" count="1">
            <x v="176"/>
          </reference>
        </references>
      </pivotArea>
    </format>
    <format dxfId="1101">
      <pivotArea collapsedLevelsAreSubtotals="1" fieldPosition="0">
        <references count="1">
          <reference field="1" count="1">
            <x v="178"/>
          </reference>
        </references>
      </pivotArea>
    </format>
    <format dxfId="1100">
      <pivotArea dataOnly="0" labelOnly="1" fieldPosition="0">
        <references count="1">
          <reference field="1" count="4">
            <x v="72"/>
            <x v="73"/>
            <x v="208"/>
            <x v="210"/>
          </reference>
        </references>
      </pivotArea>
    </format>
    <format dxfId="1099">
      <pivotArea dataOnly="0" labelOnly="1" fieldPosition="0">
        <references count="1">
          <reference field="1" count="3">
            <x v="69"/>
            <x v="70"/>
            <x v="84"/>
          </reference>
        </references>
      </pivotArea>
    </format>
    <format dxfId="1098">
      <pivotArea collapsedLevelsAreSubtotals="1" fieldPosition="0">
        <references count="1">
          <reference field="1" count="1">
            <x v="206"/>
          </reference>
        </references>
      </pivotArea>
    </format>
    <format dxfId="1097">
      <pivotArea collapsedLevelsAreSubtotals="1" fieldPosition="0">
        <references count="1">
          <reference field="1" count="1">
            <x v="205"/>
          </reference>
        </references>
      </pivotArea>
    </format>
    <format dxfId="1096">
      <pivotArea collapsedLevelsAreSubtotals="1" fieldPosition="0">
        <references count="1">
          <reference field="1" count="1">
            <x v="89"/>
          </reference>
        </references>
      </pivotArea>
    </format>
    <format dxfId="1095">
      <pivotArea collapsedLevelsAreSubtotals="1" fieldPosition="0">
        <references count="1">
          <reference field="1" count="1">
            <x v="90"/>
          </reference>
        </references>
      </pivotArea>
    </format>
    <format dxfId="1094">
      <pivotArea collapsedLevelsAreSubtotals="1" fieldPosition="0">
        <references count="1">
          <reference field="1" count="1">
            <x v="91"/>
          </reference>
        </references>
      </pivotArea>
    </format>
    <format dxfId="1093">
      <pivotArea collapsedLevelsAreSubtotals="1" fieldPosition="0">
        <references count="1">
          <reference field="1" count="1">
            <x v="92"/>
          </reference>
        </references>
      </pivotArea>
    </format>
    <format dxfId="1092">
      <pivotArea collapsedLevelsAreSubtotals="1" fieldPosition="0">
        <references count="1">
          <reference field="1" count="1">
            <x v="93"/>
          </reference>
        </references>
      </pivotArea>
    </format>
    <format dxfId="1091">
      <pivotArea collapsedLevelsAreSubtotals="1" fieldPosition="0">
        <references count="1">
          <reference field="1" count="1">
            <x v="94"/>
          </reference>
        </references>
      </pivotArea>
    </format>
    <format dxfId="1090">
      <pivotArea collapsedLevelsAreSubtotals="1" fieldPosition="0">
        <references count="1">
          <reference field="1" count="1">
            <x v="95"/>
          </reference>
        </references>
      </pivotArea>
    </format>
    <format dxfId="1089">
      <pivotArea collapsedLevelsAreSubtotals="1" fieldPosition="0">
        <references count="1">
          <reference field="1" count="1">
            <x v="96"/>
          </reference>
        </references>
      </pivotArea>
    </format>
    <format dxfId="1088">
      <pivotArea collapsedLevelsAreSubtotals="1" fieldPosition="0">
        <references count="1">
          <reference field="1" count="1">
            <x v="97"/>
          </reference>
        </references>
      </pivotArea>
    </format>
    <format dxfId="1087">
      <pivotArea collapsedLevelsAreSubtotals="1" fieldPosition="0">
        <references count="1">
          <reference field="1" count="1">
            <x v="98"/>
          </reference>
        </references>
      </pivotArea>
    </format>
    <format dxfId="1086">
      <pivotArea collapsedLevelsAreSubtotals="1" fieldPosition="0">
        <references count="1">
          <reference field="1" count="1">
            <x v="99"/>
          </reference>
        </references>
      </pivotArea>
    </format>
    <format dxfId="1085">
      <pivotArea collapsedLevelsAreSubtotals="1" fieldPosition="0">
        <references count="1">
          <reference field="1" count="1">
            <x v="100"/>
          </reference>
        </references>
      </pivotArea>
    </format>
    <format dxfId="1084">
      <pivotArea collapsedLevelsAreSubtotals="1" fieldPosition="0">
        <references count="1">
          <reference field="1" count="1">
            <x v="101"/>
          </reference>
        </references>
      </pivotArea>
    </format>
    <format dxfId="1083">
      <pivotArea collapsedLevelsAreSubtotals="1" fieldPosition="0">
        <references count="1">
          <reference field="1" count="1">
            <x v="102"/>
          </reference>
        </references>
      </pivotArea>
    </format>
    <format dxfId="1082">
      <pivotArea collapsedLevelsAreSubtotals="1" fieldPosition="0">
        <references count="1">
          <reference field="1" count="1">
            <x v="103"/>
          </reference>
        </references>
      </pivotArea>
    </format>
    <format dxfId="1081">
      <pivotArea collapsedLevelsAreSubtotals="1" fieldPosition="0">
        <references count="1">
          <reference field="1" count="1">
            <x v="104"/>
          </reference>
        </references>
      </pivotArea>
    </format>
    <format dxfId="1080">
      <pivotArea collapsedLevelsAreSubtotals="1" fieldPosition="0">
        <references count="1">
          <reference field="1" count="1">
            <x v="105"/>
          </reference>
        </references>
      </pivotArea>
    </format>
    <format dxfId="1079">
      <pivotArea collapsedLevelsAreSubtotals="1" fieldPosition="0">
        <references count="1">
          <reference field="1" count="1">
            <x v="106"/>
          </reference>
        </references>
      </pivotArea>
    </format>
    <format dxfId="1078">
      <pivotArea collapsedLevelsAreSubtotals="1" fieldPosition="0">
        <references count="1">
          <reference field="1" count="1">
            <x v="107"/>
          </reference>
        </references>
      </pivotArea>
    </format>
    <format dxfId="1077">
      <pivotArea collapsedLevelsAreSubtotals="1" fieldPosition="0">
        <references count="1">
          <reference field="1" count="1">
            <x v="108"/>
          </reference>
        </references>
      </pivotArea>
    </format>
    <format dxfId="1076">
      <pivotArea collapsedLevelsAreSubtotals="1" fieldPosition="0">
        <references count="1">
          <reference field="1" count="1">
            <x v="109"/>
          </reference>
        </references>
      </pivotArea>
    </format>
    <format dxfId="1075">
      <pivotArea collapsedLevelsAreSubtotals="1" fieldPosition="0">
        <references count="1">
          <reference field="1" count="1">
            <x v="110"/>
          </reference>
        </references>
      </pivotArea>
    </format>
    <format dxfId="1074">
      <pivotArea collapsedLevelsAreSubtotals="1" fieldPosition="0">
        <references count="1">
          <reference field="1" count="1">
            <x v="111"/>
          </reference>
        </references>
      </pivotArea>
    </format>
    <format dxfId="1073">
      <pivotArea collapsedLevelsAreSubtotals="1" fieldPosition="0">
        <references count="1">
          <reference field="1" count="1">
            <x v="112"/>
          </reference>
        </references>
      </pivotArea>
    </format>
    <format dxfId="1072">
      <pivotArea collapsedLevelsAreSubtotals="1" fieldPosition="0">
        <references count="1">
          <reference field="1" count="1">
            <x v="113"/>
          </reference>
        </references>
      </pivotArea>
    </format>
    <format dxfId="1071">
      <pivotArea collapsedLevelsAreSubtotals="1" fieldPosition="0">
        <references count="1">
          <reference field="1" count="1">
            <x v="114"/>
          </reference>
        </references>
      </pivotArea>
    </format>
    <format dxfId="1070">
      <pivotArea collapsedLevelsAreSubtotals="1" fieldPosition="0">
        <references count="1">
          <reference field="1" count="1">
            <x v="115"/>
          </reference>
        </references>
      </pivotArea>
    </format>
    <format dxfId="1069">
      <pivotArea collapsedLevelsAreSubtotals="1" fieldPosition="0">
        <references count="1">
          <reference field="1" count="1">
            <x v="116"/>
          </reference>
        </references>
      </pivotArea>
    </format>
    <format dxfId="1068">
      <pivotArea dataOnly="0" labelOnly="1" fieldPosition="0">
        <references count="1">
          <reference field="1" count="30">
            <x v="89"/>
            <x v="90"/>
            <x v="91"/>
            <x v="92"/>
            <x v="93"/>
            <x v="94"/>
            <x v="95"/>
            <x v="96"/>
            <x v="97"/>
            <x v="98"/>
            <x v="99"/>
            <x v="100"/>
            <x v="101"/>
            <x v="102"/>
            <x v="103"/>
            <x v="104"/>
            <x v="105"/>
            <x v="106"/>
            <x v="107"/>
            <x v="108"/>
            <x v="109"/>
            <x v="110"/>
            <x v="111"/>
            <x v="112"/>
            <x v="113"/>
            <x v="114"/>
            <x v="115"/>
            <x v="116"/>
            <x v="205"/>
            <x v="206"/>
          </reference>
        </references>
      </pivotArea>
    </format>
    <format dxfId="1067">
      <pivotArea collapsedLevelsAreSubtotals="1" fieldPosition="0">
        <references count="2">
          <reference field="4294967294" count="2" selected="0">
            <x v="0"/>
            <x v="1"/>
          </reference>
          <reference field="1" count="1">
            <x v="179"/>
          </reference>
        </references>
      </pivotArea>
    </format>
    <format dxfId="1066">
      <pivotArea collapsedLevelsAreSubtotals="1" fieldPosition="0">
        <references count="2">
          <reference field="4294967294" count="2" selected="0">
            <x v="0"/>
            <x v="1"/>
          </reference>
          <reference field="1" count="1">
            <x v="180"/>
          </reference>
        </references>
      </pivotArea>
    </format>
    <format dxfId="1065">
      <pivotArea collapsedLevelsAreSubtotals="1" fieldPosition="0">
        <references count="2">
          <reference field="4294967294" count="2" selected="0">
            <x v="0"/>
            <x v="1"/>
          </reference>
          <reference field="1" count="1">
            <x v="183"/>
          </reference>
        </references>
      </pivotArea>
    </format>
    <format dxfId="1064">
      <pivotArea collapsedLevelsAreSubtotals="1" fieldPosition="0">
        <references count="2">
          <reference field="4294967294" count="2" selected="0">
            <x v="0"/>
            <x v="1"/>
          </reference>
          <reference field="1" count="1">
            <x v="184"/>
          </reference>
        </references>
      </pivotArea>
    </format>
    <format dxfId="1063">
      <pivotArea collapsedLevelsAreSubtotals="1" fieldPosition="0">
        <references count="2">
          <reference field="4294967294" count="2" selected="0">
            <x v="0"/>
            <x v="1"/>
          </reference>
          <reference field="1" count="1">
            <x v="185"/>
          </reference>
        </references>
      </pivotArea>
    </format>
    <format dxfId="1062">
      <pivotArea collapsedLevelsAreSubtotals="1" fieldPosition="0">
        <references count="2">
          <reference field="4294967294" count="2" selected="0">
            <x v="0"/>
            <x v="1"/>
          </reference>
          <reference field="1" count="1">
            <x v="186"/>
          </reference>
        </references>
      </pivotArea>
    </format>
    <format dxfId="1061">
      <pivotArea collapsedLevelsAreSubtotals="1" fieldPosition="0">
        <references count="2">
          <reference field="4294967294" count="2" selected="0">
            <x v="0"/>
            <x v="1"/>
          </reference>
          <reference field="1" count="1">
            <x v="187"/>
          </reference>
        </references>
      </pivotArea>
    </format>
    <format dxfId="1060">
      <pivotArea collapsedLevelsAreSubtotals="1" fieldPosition="0">
        <references count="2">
          <reference field="4294967294" count="2" selected="0">
            <x v="0"/>
            <x v="1"/>
          </reference>
          <reference field="1" count="1">
            <x v="190"/>
          </reference>
        </references>
      </pivotArea>
    </format>
    <format dxfId="1059">
      <pivotArea dataOnly="0" labelOnly="1" fieldPosition="0">
        <references count="1">
          <reference field="1" count="8">
            <x v="179"/>
            <x v="180"/>
            <x v="183"/>
            <x v="184"/>
            <x v="185"/>
            <x v="186"/>
            <x v="187"/>
            <x v="190"/>
          </reference>
        </references>
      </pivotArea>
    </format>
    <format dxfId="1058">
      <pivotArea collapsedLevelsAreSubtotals="1" fieldPosition="0">
        <references count="2">
          <reference field="4294967294" count="1" selected="0">
            <x v="2"/>
          </reference>
          <reference field="1" count="1">
            <x v="179"/>
          </reference>
        </references>
      </pivotArea>
    </format>
    <format dxfId="1057">
      <pivotArea collapsedLevelsAreSubtotals="1" fieldPosition="0">
        <references count="2">
          <reference field="4294967294" count="1" selected="0">
            <x v="2"/>
          </reference>
          <reference field="1" count="1">
            <x v="180"/>
          </reference>
        </references>
      </pivotArea>
    </format>
    <format dxfId="1056">
      <pivotArea collapsedLevelsAreSubtotals="1" fieldPosition="0">
        <references count="2">
          <reference field="4294967294" count="1" selected="0">
            <x v="2"/>
          </reference>
          <reference field="1" count="1">
            <x v="183"/>
          </reference>
        </references>
      </pivotArea>
    </format>
    <format dxfId="1055">
      <pivotArea collapsedLevelsAreSubtotals="1" fieldPosition="0">
        <references count="2">
          <reference field="4294967294" count="1" selected="0">
            <x v="2"/>
          </reference>
          <reference field="1" count="1">
            <x v="184"/>
          </reference>
        </references>
      </pivotArea>
    </format>
    <format dxfId="1054">
      <pivotArea collapsedLevelsAreSubtotals="1" fieldPosition="0">
        <references count="2">
          <reference field="4294967294" count="1" selected="0">
            <x v="2"/>
          </reference>
          <reference field="1" count="1">
            <x v="185"/>
          </reference>
        </references>
      </pivotArea>
    </format>
    <format dxfId="1053">
      <pivotArea collapsedLevelsAreSubtotals="1" fieldPosition="0">
        <references count="2">
          <reference field="4294967294" count="1" selected="0">
            <x v="2"/>
          </reference>
          <reference field="1" count="1">
            <x v="186"/>
          </reference>
        </references>
      </pivotArea>
    </format>
    <format dxfId="1052">
      <pivotArea collapsedLevelsAreSubtotals="1" fieldPosition="0">
        <references count="2">
          <reference field="4294967294" count="1" selected="0">
            <x v="2"/>
          </reference>
          <reference field="1" count="1">
            <x v="187"/>
          </reference>
        </references>
      </pivotArea>
    </format>
    <format dxfId="1051">
      <pivotArea collapsedLevelsAreSubtotals="1" fieldPosition="0">
        <references count="2">
          <reference field="4294967294" count="1" selected="0">
            <x v="2"/>
          </reference>
          <reference field="1" count="1">
            <x v="190"/>
          </reference>
        </references>
      </pivotArea>
    </format>
    <format dxfId="1050">
      <pivotArea dataOnly="0" labelOnly="1" fieldPosition="0">
        <references count="1">
          <reference field="1" count="3">
            <x v="72"/>
            <x v="73"/>
            <x v="84"/>
          </reference>
        </references>
      </pivotArea>
    </format>
    <format dxfId="1049">
      <pivotArea dataOnly="0" labelOnly="1" fieldPosition="0">
        <references count="1">
          <reference field="1" count="8">
            <x v="179"/>
            <x v="180"/>
            <x v="183"/>
            <x v="184"/>
            <x v="185"/>
            <x v="186"/>
            <x v="187"/>
            <x v="190"/>
          </reference>
        </references>
      </pivotArea>
    </format>
    <format dxfId="1048">
      <pivotArea collapsedLevelsAreSubtotals="1" fieldPosition="0">
        <references count="1">
          <reference field="1" count="1">
            <x v="195"/>
          </reference>
        </references>
      </pivotArea>
    </format>
    <format dxfId="1047">
      <pivotArea dataOnly="0" labelOnly="1" fieldPosition="0">
        <references count="1">
          <reference field="1" count="1">
            <x v="195"/>
          </reference>
        </references>
      </pivotArea>
    </format>
    <format dxfId="1046">
      <pivotArea collapsedLevelsAreSubtotals="1" fieldPosition="0">
        <references count="1">
          <reference field="1" count="1">
            <x v="195"/>
          </reference>
        </references>
      </pivotArea>
    </format>
    <format dxfId="1045">
      <pivotArea collapsedLevelsAreSubtotals="1" fieldPosition="0">
        <references count="1">
          <reference field="1" count="1">
            <x v="196"/>
          </reference>
        </references>
      </pivotArea>
    </format>
    <format dxfId="1044">
      <pivotArea collapsedLevelsAreSubtotals="1" fieldPosition="0">
        <references count="1">
          <reference field="1" count="1">
            <x v="196"/>
          </reference>
        </references>
      </pivotArea>
    </format>
    <format dxfId="1043">
      <pivotArea collapsedLevelsAreSubtotals="1" fieldPosition="0">
        <references count="1">
          <reference field="1" count="1">
            <x v="196"/>
          </reference>
        </references>
      </pivotArea>
    </format>
    <format dxfId="1042">
      <pivotArea collapsedLevelsAreSubtotals="1" fieldPosition="0">
        <references count="1">
          <reference field="1" count="1">
            <x v="196"/>
          </reference>
        </references>
      </pivotArea>
    </format>
    <format dxfId="1041">
      <pivotArea collapsedLevelsAreSubtotals="1" fieldPosition="0">
        <references count="1">
          <reference field="1" count="1">
            <x v="196"/>
          </reference>
        </references>
      </pivotArea>
    </format>
    <format dxfId="1040">
      <pivotArea collapsedLevelsAreSubtotals="1" fieldPosition="0">
        <references count="1">
          <reference field="1" count="1">
            <x v="196"/>
          </reference>
        </references>
      </pivotArea>
    </format>
    <format dxfId="1039">
      <pivotArea collapsedLevelsAreSubtotals="1" fieldPosition="0">
        <references count="1">
          <reference field="1" count="1">
            <x v="211"/>
          </reference>
        </references>
      </pivotArea>
    </format>
    <format dxfId="1038">
      <pivotArea collapsedLevelsAreSubtotals="1" fieldPosition="0">
        <references count="1">
          <reference field="1" count="1">
            <x v="88"/>
          </reference>
        </references>
      </pivotArea>
    </format>
    <format dxfId="1037">
      <pivotArea collapsedLevelsAreSubtotals="1" fieldPosition="0">
        <references count="1">
          <reference field="1" count="1">
            <x v="209"/>
          </reference>
        </references>
      </pivotArea>
    </format>
    <format dxfId="1036">
      <pivotArea collapsedLevelsAreSubtotals="1" fieldPosition="0">
        <references count="1">
          <reference field="1" count="1">
            <x v="208"/>
          </reference>
        </references>
      </pivotArea>
    </format>
    <format dxfId="1035">
      <pivotArea collapsedLevelsAreSubtotals="1" fieldPosition="0">
        <references count="1">
          <reference field="1" count="1">
            <x v="210"/>
          </reference>
        </references>
      </pivotArea>
    </format>
    <format dxfId="1034">
      <pivotArea collapsedLevelsAreSubtotals="1" fieldPosition="0">
        <references count="1">
          <reference field="1" count="1">
            <x v="207"/>
          </reference>
        </references>
      </pivotArea>
    </format>
    <format dxfId="1033">
      <pivotArea collapsedLevelsAreSubtotals="1" fieldPosition="0">
        <references count="1">
          <reference field="1" count="1">
            <x v="212"/>
          </reference>
        </references>
      </pivotArea>
    </format>
    <format dxfId="1032">
      <pivotArea collapsedLevelsAreSubtotals="1" fieldPosition="0">
        <references count="1">
          <reference field="1" count="1">
            <x v="204"/>
          </reference>
        </references>
      </pivotArea>
    </format>
    <format dxfId="1031">
      <pivotArea dataOnly="0" labelOnly="1" fieldPosition="0">
        <references count="1">
          <reference field="1" count="8">
            <x v="88"/>
            <x v="204"/>
            <x v="207"/>
            <x v="208"/>
            <x v="209"/>
            <x v="210"/>
            <x v="211"/>
            <x v="212"/>
          </reference>
        </references>
      </pivotArea>
    </format>
    <format dxfId="1030">
      <pivotArea collapsedLevelsAreSubtotals="1" fieldPosition="0">
        <references count="1">
          <reference field="1" count="1">
            <x v="211"/>
          </reference>
        </references>
      </pivotArea>
    </format>
    <format dxfId="1029">
      <pivotArea collapsedLevelsAreSubtotals="1" fieldPosition="0">
        <references count="1">
          <reference field="1" count="1">
            <x v="88"/>
          </reference>
        </references>
      </pivotArea>
    </format>
    <format dxfId="1028">
      <pivotArea collapsedLevelsAreSubtotals="1" fieldPosition="0">
        <references count="1">
          <reference field="1" count="1">
            <x v="209"/>
          </reference>
        </references>
      </pivotArea>
    </format>
    <format dxfId="1027">
      <pivotArea collapsedLevelsAreSubtotals="1" fieldPosition="0">
        <references count="1">
          <reference field="1" count="1">
            <x v="208"/>
          </reference>
        </references>
      </pivotArea>
    </format>
    <format dxfId="1026">
      <pivotArea collapsedLevelsAreSubtotals="1" fieldPosition="0">
        <references count="1">
          <reference field="1" count="1">
            <x v="210"/>
          </reference>
        </references>
      </pivotArea>
    </format>
    <format dxfId="1025">
      <pivotArea collapsedLevelsAreSubtotals="1" fieldPosition="0">
        <references count="1">
          <reference field="1" count="1">
            <x v="207"/>
          </reference>
        </references>
      </pivotArea>
    </format>
    <format dxfId="1024">
      <pivotArea collapsedLevelsAreSubtotals="1" fieldPosition="0">
        <references count="1">
          <reference field="1" count="1">
            <x v="212"/>
          </reference>
        </references>
      </pivotArea>
    </format>
    <format dxfId="1023">
      <pivotArea collapsedLevelsAreSubtotals="1" fieldPosition="0">
        <references count="1">
          <reference field="1" count="1">
            <x v="204"/>
          </reference>
        </references>
      </pivotArea>
    </format>
    <format dxfId="1022">
      <pivotArea dataOnly="0" labelOnly="1" fieldPosition="0">
        <references count="1">
          <reference field="1" count="8">
            <x v="88"/>
            <x v="204"/>
            <x v="207"/>
            <x v="208"/>
            <x v="209"/>
            <x v="210"/>
            <x v="211"/>
            <x v="212"/>
          </reference>
        </references>
      </pivotArea>
    </format>
    <format dxfId="1021">
      <pivotArea collapsedLevelsAreSubtotals="1" fieldPosition="0">
        <references count="1">
          <reference field="1" count="1">
            <x v="211"/>
          </reference>
        </references>
      </pivotArea>
    </format>
    <format dxfId="1020">
      <pivotArea collapsedLevelsAreSubtotals="1" fieldPosition="0">
        <references count="1">
          <reference field="1" count="1">
            <x v="88"/>
          </reference>
        </references>
      </pivotArea>
    </format>
    <format dxfId="1019">
      <pivotArea collapsedLevelsAreSubtotals="1" fieldPosition="0">
        <references count="1">
          <reference field="1" count="1">
            <x v="209"/>
          </reference>
        </references>
      </pivotArea>
    </format>
    <format dxfId="1018">
      <pivotArea collapsedLevelsAreSubtotals="1" fieldPosition="0">
        <references count="1">
          <reference field="1" count="1">
            <x v="208"/>
          </reference>
        </references>
      </pivotArea>
    </format>
    <format dxfId="1017">
      <pivotArea collapsedLevelsAreSubtotals="1" fieldPosition="0">
        <references count="1">
          <reference field="1" count="1">
            <x v="210"/>
          </reference>
        </references>
      </pivotArea>
    </format>
    <format dxfId="1016">
      <pivotArea collapsedLevelsAreSubtotals="1" fieldPosition="0">
        <references count="1">
          <reference field="1" count="1">
            <x v="207"/>
          </reference>
        </references>
      </pivotArea>
    </format>
    <format dxfId="1015">
      <pivotArea collapsedLevelsAreSubtotals="1" fieldPosition="0">
        <references count="1">
          <reference field="1" count="1">
            <x v="212"/>
          </reference>
        </references>
      </pivotArea>
    </format>
    <format dxfId="1014">
      <pivotArea collapsedLevelsAreSubtotals="1" fieldPosition="0">
        <references count="1">
          <reference field="1" count="1">
            <x v="204"/>
          </reference>
        </references>
      </pivotArea>
    </format>
    <format dxfId="1013">
      <pivotArea dataOnly="0" labelOnly="1" fieldPosition="0">
        <references count="1">
          <reference field="1" count="8">
            <x v="88"/>
            <x v="204"/>
            <x v="207"/>
            <x v="208"/>
            <x v="209"/>
            <x v="210"/>
            <x v="211"/>
            <x v="212"/>
          </reference>
        </references>
      </pivotArea>
    </format>
    <format dxfId="1012">
      <pivotArea collapsedLevelsAreSubtotals="1" fieldPosition="0">
        <references count="1">
          <reference field="1" count="1">
            <x v="196"/>
          </reference>
        </references>
      </pivotArea>
    </format>
    <format dxfId="1011">
      <pivotArea collapsedLevelsAreSubtotals="1" fieldPosition="0">
        <references count="1">
          <reference field="1" count="1">
            <x v="197"/>
          </reference>
        </references>
      </pivotArea>
    </format>
    <format dxfId="1010">
      <pivotArea collapsedLevelsAreSubtotals="1" fieldPosition="0">
        <references count="1">
          <reference field="1" count="1">
            <x v="198"/>
          </reference>
        </references>
      </pivotArea>
    </format>
    <format dxfId="1009">
      <pivotArea collapsedLevelsAreSubtotals="1" fieldPosition="0">
        <references count="1">
          <reference field="1" count="1">
            <x v="196"/>
          </reference>
        </references>
      </pivotArea>
    </format>
    <format dxfId="1008">
      <pivotArea collapsedLevelsAreSubtotals="1" fieldPosition="0">
        <references count="1">
          <reference field="1" count="1">
            <x v="196"/>
          </reference>
        </references>
      </pivotArea>
    </format>
    <format dxfId="1007">
      <pivotArea collapsedLevelsAreSubtotals="1" fieldPosition="0">
        <references count="1">
          <reference field="1" count="1">
            <x v="196"/>
          </reference>
        </references>
      </pivotArea>
    </format>
    <format dxfId="1006">
      <pivotArea collapsedLevelsAreSubtotals="1" fieldPosition="0">
        <references count="1">
          <reference field="1" count="1">
            <x v="196"/>
          </reference>
        </references>
      </pivotArea>
    </format>
    <format dxfId="1005">
      <pivotArea collapsedLevelsAreSubtotals="1" fieldPosition="0">
        <references count="1">
          <reference field="1" count="1">
            <x v="197"/>
          </reference>
        </references>
      </pivotArea>
    </format>
    <format dxfId="1004">
      <pivotArea collapsedLevelsAreSubtotals="1" fieldPosition="0">
        <references count="1">
          <reference field="1" count="1">
            <x v="198"/>
          </reference>
        </references>
      </pivotArea>
    </format>
    <format dxfId="1003">
      <pivotArea collapsedLevelsAreSubtotals="1" fieldPosition="0">
        <references count="1">
          <reference field="1" count="1">
            <x v="199"/>
          </reference>
        </references>
      </pivotArea>
    </format>
    <format dxfId="1002">
      <pivotArea collapsedLevelsAreSubtotals="1" fieldPosition="0">
        <references count="1">
          <reference field="1" count="1">
            <x v="200"/>
          </reference>
        </references>
      </pivotArea>
    </format>
    <format dxfId="1001">
      <pivotArea dataOnly="0" labelOnly="1" fieldPosition="0">
        <references count="1">
          <reference field="1" count="17">
            <x v="60"/>
            <x v="61"/>
            <x v="66"/>
            <x v="67"/>
            <x v="68"/>
            <x v="69"/>
            <x v="70"/>
            <x v="71"/>
            <x v="72"/>
            <x v="73"/>
            <x v="74"/>
            <x v="75"/>
            <x v="76"/>
            <x v="77"/>
            <x v="78"/>
            <x v="80"/>
            <x v="82"/>
          </reference>
        </references>
      </pivotArea>
    </format>
    <format dxfId="1000">
      <pivotArea outline="0" collapsedLevelsAreSubtotals="1" fieldPosition="0"/>
    </format>
    <format dxfId="999">
      <pivotArea dataOnly="0" labelOnly="1" fieldPosition="0">
        <references count="1">
          <reference field="1" count="21">
            <x v="54"/>
            <x v="56"/>
            <x v="57"/>
            <x v="63"/>
            <x v="65"/>
            <x v="69"/>
            <x v="70"/>
            <x v="72"/>
            <x v="73"/>
            <x v="74"/>
            <x v="75"/>
            <x v="76"/>
            <x v="77"/>
            <x v="78"/>
            <x v="80"/>
            <x v="83"/>
            <x v="89"/>
            <x v="131"/>
            <x v="145"/>
            <x v="147"/>
            <x v="154"/>
          </reference>
        </references>
      </pivotArea>
    </format>
    <format dxfId="998">
      <pivotArea outline="0" collapsedLevelsAreSubtotals="1" fieldPosition="0"/>
    </format>
    <format dxfId="997">
      <pivotArea type="all" dataOnly="0" outline="0" fieldPosition="0"/>
    </format>
    <format dxfId="996">
      <pivotArea outline="0" collapsedLevelsAreSubtotals="1" fieldPosition="0"/>
    </format>
    <format dxfId="995">
      <pivotArea field="1" type="button" dataOnly="0" labelOnly="1" outline="0" axis="axisRow" fieldPosition="0"/>
    </format>
    <format dxfId="994">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993">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92">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991">
      <pivotArea dataOnly="0" labelOnly="1" grandRow="1" outline="0" fieldPosition="0"/>
    </format>
    <format dxfId="990">
      <pivotArea dataOnly="0" labelOnly="1" fieldPosition="0">
        <references count="2">
          <reference field="1" count="1" selected="0">
            <x v="55"/>
          </reference>
          <reference field="2" count="7">
            <x v="311"/>
            <x v="326"/>
            <x v="415"/>
            <x v="418"/>
            <x v="446"/>
            <x v="648"/>
            <x v="788"/>
          </reference>
        </references>
      </pivotArea>
    </format>
    <format dxfId="989">
      <pivotArea dataOnly="0" labelOnly="1" outline="0" fieldPosition="0">
        <references count="1">
          <reference field="4294967294" count="3">
            <x v="0"/>
            <x v="1"/>
            <x v="2"/>
          </reference>
        </references>
      </pivotArea>
    </format>
    <format dxfId="988">
      <pivotArea type="all" dataOnly="0" outline="0" fieldPosition="0"/>
    </format>
    <format dxfId="987">
      <pivotArea outline="0" collapsedLevelsAreSubtotals="1" fieldPosition="0"/>
    </format>
    <format dxfId="986">
      <pivotArea field="1" type="button" dataOnly="0" labelOnly="1" outline="0" axis="axisRow" fieldPosition="0"/>
    </format>
    <format dxfId="985">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984">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83">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982">
      <pivotArea dataOnly="0" labelOnly="1" grandRow="1" outline="0" fieldPosition="0"/>
    </format>
    <format dxfId="981">
      <pivotArea dataOnly="0" labelOnly="1" fieldPosition="0">
        <references count="2">
          <reference field="1" count="1" selected="0">
            <x v="55"/>
          </reference>
          <reference field="2" count="7">
            <x v="311"/>
            <x v="326"/>
            <x v="415"/>
            <x v="418"/>
            <x v="446"/>
            <x v="648"/>
            <x v="788"/>
          </reference>
        </references>
      </pivotArea>
    </format>
    <format dxfId="980">
      <pivotArea dataOnly="0" labelOnly="1" outline="0" fieldPosition="0">
        <references count="1">
          <reference field="4294967294" count="3">
            <x v="0"/>
            <x v="1"/>
            <x v="2"/>
          </reference>
        </references>
      </pivotArea>
    </format>
    <format dxfId="979">
      <pivotArea dataOnly="0" labelOnly="1" fieldPosition="0">
        <references count="1">
          <reference field="1" count="50">
            <x v="25"/>
            <x v="54"/>
            <x v="55"/>
            <x v="56"/>
            <x v="57"/>
            <x v="58"/>
            <x v="59"/>
            <x v="60"/>
            <x v="61"/>
            <x v="63"/>
            <x v="64"/>
            <x v="65"/>
            <x v="66"/>
            <x v="67"/>
            <x v="68"/>
            <x v="69"/>
            <x v="70"/>
            <x v="71"/>
            <x v="72"/>
            <x v="73"/>
            <x v="74"/>
            <x v="75"/>
            <x v="76"/>
            <x v="77"/>
            <x v="78"/>
            <x v="80"/>
            <x v="82"/>
            <x v="83"/>
            <x v="84"/>
            <x v="85"/>
            <x v="86"/>
            <x v="87"/>
            <x v="88"/>
            <x v="89"/>
            <x v="90"/>
            <x v="91"/>
            <x v="92"/>
            <x v="93"/>
            <x v="94"/>
            <x v="95"/>
            <x v="96"/>
            <x v="204"/>
            <x v="205"/>
            <x v="206"/>
            <x v="207"/>
            <x v="208"/>
            <x v="209"/>
            <x v="210"/>
            <x v="211"/>
            <x v="212"/>
          </reference>
        </references>
      </pivotArea>
    </format>
    <format dxfId="978">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977">
      <pivotArea dataOnly="0" labelOnly="1" fieldPosition="0">
        <references count="1">
          <reference field="1" count="46">
            <x v="62"/>
            <x v="147"/>
            <x v="148"/>
            <x v="149"/>
            <x v="150"/>
            <x v="151"/>
            <x v="152"/>
            <x v="153"/>
            <x v="154"/>
            <x v="155"/>
            <x v="156"/>
            <x v="157"/>
            <x v="158"/>
            <x v="159"/>
            <x v="160"/>
            <x v="161"/>
            <x v="162"/>
            <x v="163"/>
            <x v="164"/>
            <x v="165"/>
            <x v="166"/>
            <x v="167"/>
            <x v="168"/>
            <x v="169"/>
            <x v="170"/>
            <x v="171"/>
            <x v="172"/>
            <x v="174"/>
            <x v="175"/>
            <x v="176"/>
            <x v="178"/>
            <x v="179"/>
            <x v="180"/>
            <x v="183"/>
            <x v="184"/>
            <x v="185"/>
            <x v="186"/>
            <x v="187"/>
            <x v="190"/>
            <x v="195"/>
            <x v="196"/>
            <x v="197"/>
            <x v="198"/>
            <x v="199"/>
            <x v="200"/>
            <x v="203"/>
          </reference>
        </references>
      </pivotArea>
    </format>
    <format dxfId="976">
      <pivotArea outline="0" collapsedLevelsAreSubtotals="1" fieldPosition="0"/>
    </format>
    <format dxfId="975">
      <pivotArea dataOnly="0" labelOnly="1" fieldPosition="0">
        <references count="1">
          <reference field="1" count="50">
            <x v="25"/>
            <x v="54"/>
            <x v="55"/>
            <x v="56"/>
            <x v="57"/>
            <x v="58"/>
            <x v="59"/>
            <x v="60"/>
            <x v="61"/>
            <x v="62"/>
            <x v="63"/>
            <x v="64"/>
            <x v="65"/>
            <x v="66"/>
            <x v="67"/>
            <x v="68"/>
            <x v="69"/>
            <x v="70"/>
            <x v="71"/>
            <x v="72"/>
            <x v="73"/>
            <x v="74"/>
            <x v="75"/>
            <x v="76"/>
            <x v="77"/>
            <x v="78"/>
            <x v="80"/>
            <x v="82"/>
            <x v="83"/>
            <x v="84"/>
            <x v="85"/>
            <x v="86"/>
            <x v="87"/>
            <x v="88"/>
            <x v="89"/>
            <x v="90"/>
            <x v="91"/>
            <x v="92"/>
            <x v="93"/>
            <x v="94"/>
            <x v="95"/>
            <x v="96"/>
            <x v="97"/>
            <x v="98"/>
            <x v="99"/>
            <x v="100"/>
            <x v="101"/>
            <x v="102"/>
            <x v="103"/>
            <x v="104"/>
          </reference>
        </references>
      </pivotArea>
    </format>
    <format dxfId="974">
      <pivotArea dataOnly="0" labelOnly="1" fieldPosition="0">
        <references count="1">
          <reference field="1" count="50">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reference>
        </references>
      </pivotArea>
    </format>
    <format dxfId="973">
      <pivotArea dataOnly="0" labelOnly="1" fieldPosition="0">
        <references count="1">
          <reference field="1" count="46">
            <x v="155"/>
            <x v="156"/>
            <x v="157"/>
            <x v="158"/>
            <x v="159"/>
            <x v="160"/>
            <x v="161"/>
            <x v="162"/>
            <x v="163"/>
            <x v="164"/>
            <x v="165"/>
            <x v="166"/>
            <x v="167"/>
            <x v="168"/>
            <x v="169"/>
            <x v="170"/>
            <x v="171"/>
            <x v="172"/>
            <x v="174"/>
            <x v="175"/>
            <x v="176"/>
            <x v="178"/>
            <x v="179"/>
            <x v="180"/>
            <x v="183"/>
            <x v="184"/>
            <x v="185"/>
            <x v="186"/>
            <x v="187"/>
            <x v="190"/>
            <x v="195"/>
            <x v="196"/>
            <x v="197"/>
            <x v="198"/>
            <x v="199"/>
            <x v="200"/>
            <x v="203"/>
            <x v="204"/>
            <x v="205"/>
            <x v="206"/>
            <x v="207"/>
            <x v="208"/>
            <x v="209"/>
            <x v="210"/>
            <x v="211"/>
            <x v="212"/>
          </reference>
        </references>
      </pivotArea>
    </format>
    <format dxfId="972">
      <pivotArea dataOnly="0" labelOnly="1" grandRow="1" outline="0" fieldPosition="0"/>
    </format>
    <format dxfId="971">
      <pivotArea collapsedLevelsAreSubtotals="1" fieldPosition="0">
        <references count="1">
          <reference field="1" count="1">
            <x v="55"/>
          </reference>
        </references>
      </pivotArea>
    </format>
    <format dxfId="970">
      <pivotArea collapsedLevelsAreSubtotals="1" fieldPosition="0">
        <references count="1">
          <reference field="1" count="1">
            <x v="56"/>
          </reference>
        </references>
      </pivotArea>
    </format>
    <format dxfId="969">
      <pivotArea collapsedLevelsAreSubtotals="1" fieldPosition="0">
        <references count="1">
          <reference field="1" count="1">
            <x v="57"/>
          </reference>
        </references>
      </pivotArea>
    </format>
    <format dxfId="968">
      <pivotArea dataOnly="0" labelOnly="1" fieldPosition="0">
        <references count="1">
          <reference field="1" count="3">
            <x v="55"/>
            <x v="56"/>
            <x v="57"/>
          </reference>
        </references>
      </pivotArea>
    </format>
    <format dxfId="967">
      <pivotArea collapsedLevelsAreSubtotals="1" fieldPosition="0">
        <references count="1">
          <reference field="1" count="1">
            <x v="54"/>
          </reference>
        </references>
      </pivotArea>
    </format>
    <format dxfId="966">
      <pivotArea dataOnly="0" labelOnly="1" fieldPosition="0">
        <references count="1">
          <reference field="1" count="1">
            <x v="54"/>
          </reference>
        </references>
      </pivotArea>
    </format>
    <format dxfId="965">
      <pivotArea collapsedLevelsAreSubtotals="1" fieldPosition="0">
        <references count="1">
          <reference field="1" count="1">
            <x v="53"/>
          </reference>
        </references>
      </pivotArea>
    </format>
    <format dxfId="964">
      <pivotArea dataOnly="0" labelOnly="1" fieldPosition="0">
        <references count="1">
          <reference field="1" count="1">
            <x v="53"/>
          </reference>
        </references>
      </pivotArea>
    </format>
    <format dxfId="963">
      <pivotArea collapsedLevelsAreSubtotals="1" fieldPosition="0">
        <references count="1">
          <reference field="1" count="1">
            <x v="53"/>
          </reference>
        </references>
      </pivotArea>
    </format>
    <format dxfId="962">
      <pivotArea dataOnly="0" labelOnly="1" fieldPosition="0">
        <references count="1">
          <reference field="1" count="1">
            <x v="53"/>
          </reference>
        </references>
      </pivotArea>
    </format>
    <format dxfId="961">
      <pivotArea dataOnly="0" labelOnly="1" fieldPosition="0">
        <references count="1">
          <reference field="1" count="1">
            <x v="52"/>
          </reference>
        </references>
      </pivotArea>
    </format>
    <format dxfId="960">
      <pivotArea dataOnly="0" labelOnly="1" fieldPosition="0">
        <references count="1">
          <reference field="1" count="1">
            <x v="51"/>
          </reference>
        </references>
      </pivotArea>
    </format>
    <format dxfId="959">
      <pivotArea collapsedLevelsAreSubtotals="1" fieldPosition="0">
        <references count="1">
          <reference field="1" count="1">
            <x v="51"/>
          </reference>
        </references>
      </pivotArea>
    </format>
    <format dxfId="958">
      <pivotArea collapsedLevelsAreSubtotals="1" fieldPosition="0">
        <references count="1">
          <reference field="1" count="1">
            <x v="52"/>
          </reference>
        </references>
      </pivotArea>
    </format>
    <format dxfId="957">
      <pivotArea collapsedLevelsAreSubtotals="1" fieldPosition="0">
        <references count="1">
          <reference field="1" count="1">
            <x v="49"/>
          </reference>
        </references>
      </pivotArea>
    </format>
    <format dxfId="956">
      <pivotArea collapsedLevelsAreSubtotals="1" fieldPosition="0">
        <references count="1">
          <reference field="1" count="1">
            <x v="50"/>
          </reference>
        </references>
      </pivotArea>
    </format>
    <format dxfId="955">
      <pivotArea dataOnly="0" labelOnly="1" fieldPosition="0">
        <references count="1">
          <reference field="1" count="2">
            <x v="49"/>
            <x v="50"/>
          </reference>
        </references>
      </pivotArea>
    </format>
    <format dxfId="954">
      <pivotArea dataOnly="0" labelOnly="1" fieldPosition="0">
        <references count="1">
          <reference field="1" count="2">
            <x v="214"/>
            <x v="215"/>
          </reference>
        </references>
      </pivotArea>
    </format>
    <format dxfId="953">
      <pivotArea dataOnly="0" labelOnly="1" fieldPosition="0">
        <references count="1">
          <reference field="1" count="3">
            <x v="46"/>
            <x v="47"/>
            <x v="48"/>
          </reference>
        </references>
      </pivotArea>
    </format>
    <format dxfId="952">
      <pivotArea collapsedLevelsAreSubtotals="1" fieldPosition="0">
        <references count="1">
          <reference field="1" count="1">
            <x v="46"/>
          </reference>
        </references>
      </pivotArea>
    </format>
    <format dxfId="951">
      <pivotArea collapsedLevelsAreSubtotals="1" fieldPosition="0">
        <references count="1">
          <reference field="1" count="1">
            <x v="47"/>
          </reference>
        </references>
      </pivotArea>
    </format>
    <format dxfId="950">
      <pivotArea collapsedLevelsAreSubtotals="1" fieldPosition="0">
        <references count="1">
          <reference field="1" count="1">
            <x v="48"/>
          </reference>
        </references>
      </pivotArea>
    </format>
    <format dxfId="949">
      <pivotArea collapsedLevelsAreSubtotals="1" fieldPosition="0">
        <references count="1">
          <reference field="1" count="1">
            <x v="44"/>
          </reference>
        </references>
      </pivotArea>
    </format>
    <format dxfId="948">
      <pivotArea collapsedLevelsAreSubtotals="1" fieldPosition="0">
        <references count="1">
          <reference field="1" count="1">
            <x v="45"/>
          </reference>
        </references>
      </pivotArea>
    </format>
    <format dxfId="947">
      <pivotArea dataOnly="0" labelOnly="1" fieldPosition="0">
        <references count="1">
          <reference field="1" count="2">
            <x v="44"/>
            <x v="45"/>
          </reference>
        </references>
      </pivotArea>
    </format>
    <format dxfId="946">
      <pivotArea collapsedLevelsAreSubtotals="1" fieldPosition="0">
        <references count="1">
          <reference field="1" count="1">
            <x v="42"/>
          </reference>
        </references>
      </pivotArea>
    </format>
    <format dxfId="945">
      <pivotArea collapsedLevelsAreSubtotals="1" fieldPosition="0">
        <references count="1">
          <reference field="1" count="1">
            <x v="43"/>
          </reference>
        </references>
      </pivotArea>
    </format>
    <format dxfId="944">
      <pivotArea dataOnly="0" labelOnly="1" fieldPosition="0">
        <references count="1">
          <reference field="1" count="2">
            <x v="42"/>
            <x v="43"/>
          </reference>
        </references>
      </pivotArea>
    </format>
    <format dxfId="943">
      <pivotArea collapsedLevelsAreSubtotals="1" fieldPosition="0">
        <references count="1">
          <reference field="1" count="1">
            <x v="41"/>
          </reference>
        </references>
      </pivotArea>
    </format>
    <format dxfId="942">
      <pivotArea dataOnly="0" labelOnly="1" fieldPosition="0">
        <references count="1">
          <reference field="1" count="1">
            <x v="41"/>
          </reference>
        </references>
      </pivotArea>
    </format>
    <format dxfId="941">
      <pivotArea collapsedLevelsAreSubtotals="1" fieldPosition="0">
        <references count="1">
          <reference field="1" count="1">
            <x v="40"/>
          </reference>
        </references>
      </pivotArea>
    </format>
    <format dxfId="940">
      <pivotArea dataOnly="0" labelOnly="1" fieldPosition="0">
        <references count="1">
          <reference field="1" count="1">
            <x v="40"/>
          </reference>
        </references>
      </pivotArea>
    </format>
    <format dxfId="939">
      <pivotArea collapsedLevelsAreSubtotals="1" fieldPosition="0">
        <references count="1">
          <reference field="1" count="1">
            <x v="38"/>
          </reference>
        </references>
      </pivotArea>
    </format>
    <format dxfId="938">
      <pivotArea collapsedLevelsAreSubtotals="1" fieldPosition="0">
        <references count="1">
          <reference field="1" count="1">
            <x v="39"/>
          </reference>
        </references>
      </pivotArea>
    </format>
    <format dxfId="937">
      <pivotArea dataOnly="0" labelOnly="1" fieldPosition="0">
        <references count="1">
          <reference field="1" count="2">
            <x v="38"/>
            <x v="39"/>
          </reference>
        </references>
      </pivotArea>
    </format>
    <format dxfId="936">
      <pivotArea collapsedLevelsAreSubtotals="1" fieldPosition="0">
        <references count="1">
          <reference field="1" count="1">
            <x v="37"/>
          </reference>
        </references>
      </pivotArea>
    </format>
    <format dxfId="935">
      <pivotArea dataOnly="0" labelOnly="1" fieldPosition="0">
        <references count="1">
          <reference field="1" count="1">
            <x v="37"/>
          </reference>
        </references>
      </pivotArea>
    </format>
    <format dxfId="934">
      <pivotArea collapsedLevelsAreSubtotals="1" fieldPosition="0">
        <references count="1">
          <reference field="1" count="1">
            <x v="36"/>
          </reference>
        </references>
      </pivotArea>
    </format>
    <format dxfId="933">
      <pivotArea dataOnly="0" labelOnly="1" fieldPosition="0">
        <references count="1">
          <reference field="1" count="1">
            <x v="36"/>
          </reference>
        </references>
      </pivotArea>
    </format>
    <format dxfId="932">
      <pivotArea collapsedLevelsAreSubtotals="1" fieldPosition="0">
        <references count="1">
          <reference field="1" count="1">
            <x v="34"/>
          </reference>
        </references>
      </pivotArea>
    </format>
    <format dxfId="931">
      <pivotArea collapsedLevelsAreSubtotals="1" fieldPosition="0">
        <references count="1">
          <reference field="1" count="1">
            <x v="35"/>
          </reference>
        </references>
      </pivotArea>
    </format>
    <format dxfId="930">
      <pivotArea dataOnly="0" labelOnly="1" fieldPosition="0">
        <references count="1">
          <reference field="1" count="2">
            <x v="34"/>
            <x v="35"/>
          </reference>
        </references>
      </pivotArea>
    </format>
    <format dxfId="929">
      <pivotArea collapsedLevelsAreSubtotals="1" fieldPosition="0">
        <references count="1">
          <reference field="1" count="1">
            <x v="33"/>
          </reference>
        </references>
      </pivotArea>
    </format>
    <format dxfId="928">
      <pivotArea dataOnly="0" labelOnly="1" fieldPosition="0">
        <references count="1">
          <reference field="1" count="1">
            <x v="33"/>
          </reference>
        </references>
      </pivotArea>
    </format>
    <format dxfId="927">
      <pivotArea collapsedLevelsAreSubtotals="1" fieldPosition="0">
        <references count="1">
          <reference field="1" count="1">
            <x v="218"/>
          </reference>
        </references>
      </pivotArea>
    </format>
    <format dxfId="926">
      <pivotArea collapsedLevelsAreSubtotals="1" fieldPosition="0">
        <references count="1">
          <reference field="1" count="1">
            <x v="30"/>
          </reference>
        </references>
      </pivotArea>
    </format>
    <format dxfId="925">
      <pivotArea collapsedLevelsAreSubtotals="1" fieldPosition="0">
        <references count="1">
          <reference field="1" count="1">
            <x v="228"/>
          </reference>
        </references>
      </pivotArea>
    </format>
    <format dxfId="924">
      <pivotArea dataOnly="0" labelOnly="1" fieldPosition="0">
        <references count="1">
          <reference field="1" count="3">
            <x v="30"/>
            <x v="218"/>
            <x v="228"/>
          </reference>
        </references>
      </pivotArea>
    </format>
    <format dxfId="923">
      <pivotArea collapsedLevelsAreSubtotals="1" fieldPosition="0">
        <references count="1">
          <reference field="1" count="1">
            <x v="32"/>
          </reference>
        </references>
      </pivotArea>
    </format>
    <format dxfId="922">
      <pivotArea dataOnly="0" labelOnly="1" fieldPosition="0">
        <references count="1">
          <reference field="1" count="1">
            <x v="32"/>
          </reference>
        </references>
      </pivotArea>
    </format>
    <format dxfId="921">
      <pivotArea collapsedLevelsAreSubtotals="1" fieldPosition="0">
        <references count="1">
          <reference field="1" count="1">
            <x v="30"/>
          </reference>
        </references>
      </pivotArea>
    </format>
    <format dxfId="920">
      <pivotArea collapsedLevelsAreSubtotals="1" fieldPosition="0">
        <references count="1">
          <reference field="1" count="1">
            <x v="31"/>
          </reference>
        </references>
      </pivotArea>
    </format>
    <format dxfId="919">
      <pivotArea dataOnly="0" labelOnly="1" fieldPosition="0">
        <references count="1">
          <reference field="1" count="2">
            <x v="30"/>
            <x v="31"/>
          </reference>
        </references>
      </pivotArea>
    </format>
    <format dxfId="918">
      <pivotArea dataOnly="0" labelOnly="1" fieldPosition="0">
        <references count="1">
          <reference field="1" count="1">
            <x v="31"/>
          </reference>
        </references>
      </pivotArea>
    </format>
    <format dxfId="917">
      <pivotArea collapsedLevelsAreSubtotals="1" fieldPosition="0">
        <references count="1">
          <reference field="1" count="1">
            <x v="29"/>
          </reference>
        </references>
      </pivotArea>
    </format>
    <format dxfId="916">
      <pivotArea dataOnly="0" labelOnly="1" fieldPosition="0">
        <references count="1">
          <reference field="1" count="1">
            <x v="29"/>
          </reference>
        </references>
      </pivotArea>
    </format>
    <format dxfId="915">
      <pivotArea collapsedLevelsAreSubtotals="1" fieldPosition="0">
        <references count="1">
          <reference field="1" count="1">
            <x v="27"/>
          </reference>
        </references>
      </pivotArea>
    </format>
    <format dxfId="914">
      <pivotArea dataOnly="0" labelOnly="1" fieldPosition="0">
        <references count="1">
          <reference field="1" count="1">
            <x v="27"/>
          </reference>
        </references>
      </pivotArea>
    </format>
    <format dxfId="913">
      <pivotArea collapsedLevelsAreSubtotals="1" fieldPosition="0">
        <references count="1">
          <reference field="1" count="1">
            <x v="28"/>
          </reference>
        </references>
      </pivotArea>
    </format>
    <format dxfId="912">
      <pivotArea dataOnly="0" labelOnly="1" fieldPosition="0">
        <references count="1">
          <reference field="1" count="1">
            <x v="28"/>
          </reference>
        </references>
      </pivotArea>
    </format>
    <format dxfId="911">
      <pivotArea dataOnly="0" labelOnly="1" fieldPosition="0">
        <references count="1">
          <reference field="1" count="1">
            <x v="26"/>
          </reference>
        </references>
      </pivotArea>
    </format>
    <format dxfId="910">
      <pivotArea collapsedLevelsAreSubtotals="1" fieldPosition="0">
        <references count="1">
          <reference field="1" count="1">
            <x v="26"/>
          </reference>
        </references>
      </pivotArea>
    </format>
    <format dxfId="909">
      <pivotArea collapsedLevelsAreSubtotals="1" fieldPosition="0">
        <references count="1">
          <reference field="1" count="1">
            <x v="27"/>
          </reference>
        </references>
      </pivotArea>
    </format>
    <format dxfId="908">
      <pivotArea dataOnly="0" labelOnly="1" fieldPosition="0">
        <references count="1">
          <reference field="1" count="2">
            <x v="26"/>
            <x v="27"/>
          </reference>
        </references>
      </pivotArea>
    </format>
    <format dxfId="907">
      <pivotArea collapsedLevelsAreSubtotals="1" fieldPosition="0">
        <references count="1">
          <reference field="1" count="1">
            <x v="25"/>
          </reference>
        </references>
      </pivotArea>
    </format>
    <format dxfId="906">
      <pivotArea dataOnly="0" labelOnly="1" fieldPosition="0">
        <references count="1">
          <reference field="1" count="1">
            <x v="25"/>
          </reference>
        </references>
      </pivotArea>
    </format>
    <format dxfId="905">
      <pivotArea collapsedLevelsAreSubtotals="1" fieldPosition="0">
        <references count="1">
          <reference field="1" count="1">
            <x v="23"/>
          </reference>
        </references>
      </pivotArea>
    </format>
    <format dxfId="904">
      <pivotArea collapsedLevelsAreSubtotals="1" fieldPosition="0">
        <references count="1">
          <reference field="1" count="1">
            <x v="24"/>
          </reference>
        </references>
      </pivotArea>
    </format>
    <format dxfId="903">
      <pivotArea dataOnly="0" labelOnly="1" fieldPosition="0">
        <references count="1">
          <reference field="1" count="2">
            <x v="23"/>
            <x v="24"/>
          </reference>
        </references>
      </pivotArea>
    </format>
    <format dxfId="902">
      <pivotArea collapsedLevelsAreSubtotals="1" fieldPosition="0">
        <references count="1">
          <reference field="1" count="1">
            <x v="22"/>
          </reference>
        </references>
      </pivotArea>
    </format>
    <format dxfId="901">
      <pivotArea dataOnly="0" labelOnly="1" fieldPosition="0">
        <references count="1">
          <reference field="1" count="1">
            <x v="22"/>
          </reference>
        </references>
      </pivotArea>
    </format>
    <format dxfId="900">
      <pivotArea collapsedLevelsAreSubtotals="1" fieldPosition="0">
        <references count="1">
          <reference field="1" count="1">
            <x v="21"/>
          </reference>
        </references>
      </pivotArea>
    </format>
    <format dxfId="899">
      <pivotArea dataOnly="0" labelOnly="1" fieldPosition="0">
        <references count="1">
          <reference field="1" count="1">
            <x v="21"/>
          </reference>
        </references>
      </pivotArea>
    </format>
    <format dxfId="898">
      <pivotArea collapsedLevelsAreSubtotals="1" fieldPosition="0">
        <references count="1">
          <reference field="1" count="1">
            <x v="19"/>
          </reference>
        </references>
      </pivotArea>
    </format>
    <format dxfId="897">
      <pivotArea collapsedLevelsAreSubtotals="1" fieldPosition="0">
        <references count="1">
          <reference field="1" count="1">
            <x v="20"/>
          </reference>
        </references>
      </pivotArea>
    </format>
    <format dxfId="896">
      <pivotArea dataOnly="0" labelOnly="1" fieldPosition="0">
        <references count="1">
          <reference field="1" count="2">
            <x v="19"/>
            <x v="20"/>
          </reference>
        </references>
      </pivotArea>
    </format>
    <format dxfId="895">
      <pivotArea collapsedLevelsAreSubtotals="1" fieldPosition="0">
        <references count="1">
          <reference field="1" count="1">
            <x v="237"/>
          </reference>
        </references>
      </pivotArea>
    </format>
    <format dxfId="894">
      <pivotArea dataOnly="0" labelOnly="1" fieldPosition="0">
        <references count="1">
          <reference field="1" count="1">
            <x v="237"/>
          </reference>
        </references>
      </pivotArea>
    </format>
    <format dxfId="893">
      <pivotArea collapsedLevelsAreSubtotals="1" fieldPosition="0">
        <references count="1">
          <reference field="1" count="1">
            <x v="15"/>
          </reference>
        </references>
      </pivotArea>
    </format>
    <format dxfId="892">
      <pivotArea collapsedLevelsAreSubtotals="1" fieldPosition="0">
        <references count="1">
          <reference field="1" count="1">
            <x v="16"/>
          </reference>
        </references>
      </pivotArea>
    </format>
    <format dxfId="891">
      <pivotArea collapsedLevelsAreSubtotals="1" fieldPosition="0">
        <references count="1">
          <reference field="1" count="1">
            <x v="17"/>
          </reference>
        </references>
      </pivotArea>
    </format>
    <format dxfId="890">
      <pivotArea collapsedLevelsAreSubtotals="1" fieldPosition="0">
        <references count="1">
          <reference field="1" count="1">
            <x v="18"/>
          </reference>
        </references>
      </pivotArea>
    </format>
    <format dxfId="889">
      <pivotArea dataOnly="0" labelOnly="1" fieldPosition="0">
        <references count="1">
          <reference field="1" count="4">
            <x v="15"/>
            <x v="16"/>
            <x v="17"/>
            <x v="18"/>
          </reference>
        </references>
      </pivotArea>
    </format>
    <format dxfId="888">
      <pivotArea collapsedLevelsAreSubtotals="1" fieldPosition="0">
        <references count="1">
          <reference field="1" count="1">
            <x v="14"/>
          </reference>
        </references>
      </pivotArea>
    </format>
    <format dxfId="887">
      <pivotArea dataOnly="0" labelOnly="1" fieldPosition="0">
        <references count="1">
          <reference field="1" count="1">
            <x v="14"/>
          </reference>
        </references>
      </pivotArea>
    </format>
    <format dxfId="886">
      <pivotArea collapsedLevelsAreSubtotals="1" fieldPosition="0">
        <references count="1">
          <reference field="1" count="1">
            <x v="10"/>
          </reference>
        </references>
      </pivotArea>
    </format>
    <format dxfId="885">
      <pivotArea collapsedLevelsAreSubtotals="1" fieldPosition="0">
        <references count="1">
          <reference field="1" count="1">
            <x v="11"/>
          </reference>
        </references>
      </pivotArea>
    </format>
    <format dxfId="884">
      <pivotArea collapsedLevelsAreSubtotals="1" fieldPosition="0">
        <references count="1">
          <reference field="1" count="1">
            <x v="12"/>
          </reference>
        </references>
      </pivotArea>
    </format>
    <format dxfId="883">
      <pivotArea collapsedLevelsAreSubtotals="1" fieldPosition="0">
        <references count="1">
          <reference field="1" count="1">
            <x v="13"/>
          </reference>
        </references>
      </pivotArea>
    </format>
    <format dxfId="882">
      <pivotArea dataOnly="0" labelOnly="1" fieldPosition="0">
        <references count="1">
          <reference field="1" count="4">
            <x v="10"/>
            <x v="11"/>
            <x v="12"/>
            <x v="13"/>
          </reference>
        </references>
      </pivotArea>
    </format>
    <format dxfId="881">
      <pivotArea collapsedLevelsAreSubtotals="1" fieldPosition="0">
        <references count="1">
          <reference field="1" count="1">
            <x v="9"/>
          </reference>
        </references>
      </pivotArea>
    </format>
    <format dxfId="880">
      <pivotArea dataOnly="0" labelOnly="1" fieldPosition="0">
        <references count="1">
          <reference field="1" count="1">
            <x v="9"/>
          </reference>
        </references>
      </pivotArea>
    </format>
    <format dxfId="879">
      <pivotArea collapsedLevelsAreSubtotals="1" fieldPosition="0">
        <references count="1">
          <reference field="1" count="1">
            <x v="6"/>
          </reference>
        </references>
      </pivotArea>
    </format>
    <format dxfId="878">
      <pivotArea collapsedLevelsAreSubtotals="1" fieldPosition="0">
        <references count="1">
          <reference field="1" count="1">
            <x v="7"/>
          </reference>
        </references>
      </pivotArea>
    </format>
    <format dxfId="877">
      <pivotArea collapsedLevelsAreSubtotals="1" fieldPosition="0">
        <references count="1">
          <reference field="1" count="1">
            <x v="8"/>
          </reference>
        </references>
      </pivotArea>
    </format>
    <format dxfId="876">
      <pivotArea dataOnly="0" labelOnly="1" fieldPosition="0">
        <references count="1">
          <reference field="1" count="3">
            <x v="6"/>
            <x v="7"/>
            <x v="8"/>
          </reference>
        </references>
      </pivotArea>
    </format>
    <format dxfId="875">
      <pivotArea collapsedLevelsAreSubtotals="1" fieldPosition="0">
        <references count="1">
          <reference field="1" count="1">
            <x v="5"/>
          </reference>
        </references>
      </pivotArea>
    </format>
    <format dxfId="874">
      <pivotArea dataOnly="0" labelOnly="1" fieldPosition="0">
        <references count="1">
          <reference field="1" count="1">
            <x v="5"/>
          </reference>
        </references>
      </pivotArea>
    </format>
    <format dxfId="873">
      <pivotArea collapsedLevelsAreSubtotals="1" fieldPosition="0">
        <references count="1">
          <reference field="1" count="1">
            <x v="3"/>
          </reference>
        </references>
      </pivotArea>
    </format>
    <format dxfId="872">
      <pivotArea collapsedLevelsAreSubtotals="1" fieldPosition="0">
        <references count="1">
          <reference field="1" count="1">
            <x v="4"/>
          </reference>
        </references>
      </pivotArea>
    </format>
    <format dxfId="871">
      <pivotArea dataOnly="0" labelOnly="1" fieldPosition="0">
        <references count="1">
          <reference field="1" count="2">
            <x v="3"/>
            <x v="4"/>
          </reference>
        </references>
      </pivotArea>
    </format>
    <format dxfId="870">
      <pivotArea collapsedLevelsAreSubtotals="1" fieldPosition="0">
        <references count="1">
          <reference field="1" count="1">
            <x v="2"/>
          </reference>
        </references>
      </pivotArea>
    </format>
    <format dxfId="869">
      <pivotArea dataOnly="0" labelOnly="1" fieldPosition="0">
        <references count="1">
          <reference field="1" count="1">
            <x v="2"/>
          </reference>
        </references>
      </pivotArea>
    </format>
    <format dxfId="868">
      <pivotArea collapsedLevelsAreSubtotals="1" fieldPosition="0">
        <references count="1">
          <reference field="1" count="1">
            <x v="1"/>
          </reference>
        </references>
      </pivotArea>
    </format>
    <format dxfId="867">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items count="154">
        <item x="48"/>
        <item x="50"/>
        <item x="39"/>
        <item x="37"/>
        <item x="40"/>
        <item x="0"/>
        <item x="24"/>
        <item x="34"/>
        <item x="31"/>
        <item x="20"/>
        <item x="25"/>
        <item x="29"/>
        <item x="16"/>
        <item m="1" x="135"/>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7"/>
        <item x="45"/>
        <item x="42"/>
        <item m="1" x="137"/>
        <item x="44"/>
        <item x="47"/>
        <item x="49"/>
        <item m="1" x="138"/>
        <item x="27"/>
        <item x="52"/>
        <item x="51"/>
        <item x="53"/>
        <item x="54"/>
        <item x="55"/>
        <item x="56"/>
        <item x="57"/>
        <item x="58"/>
        <item x="59"/>
        <item x="60"/>
        <item x="61"/>
        <item x="62"/>
        <item x="63"/>
        <item x="64"/>
        <item x="65"/>
        <item x="66"/>
        <item x="70"/>
        <item m="1" x="141"/>
        <item x="67"/>
        <item x="69"/>
        <item m="1" x="136"/>
        <item x="71"/>
        <item x="72"/>
        <item x="73"/>
        <item m="1" x="144"/>
        <item m="1" x="152"/>
        <item m="1" x="146"/>
        <item x="77"/>
        <item x="76"/>
        <item x="82"/>
        <item x="74"/>
        <item x="75"/>
        <item x="68"/>
        <item x="78"/>
        <item x="79"/>
        <item m="1" x="143"/>
        <item x="80"/>
        <item x="81"/>
        <item m="1" x="145"/>
        <item sd="0" x="83"/>
        <item sd="0" x="86"/>
        <item x="84"/>
        <item x="85"/>
        <item x="87"/>
        <item x="89"/>
        <item x="90"/>
        <item x="91"/>
        <item x="92"/>
        <item x="93"/>
        <item x="94"/>
        <item x="95"/>
        <item x="96"/>
        <item m="1" x="149"/>
        <item m="1" x="150"/>
        <item m="1" x="140"/>
        <item x="97"/>
        <item x="100"/>
        <item m="1" x="148"/>
        <item x="101"/>
        <item x="110"/>
        <item x="106"/>
        <item x="88"/>
        <item x="102"/>
        <item x="112"/>
        <item x="113"/>
        <item m="1" x="151"/>
        <item x="108"/>
        <item x="115"/>
        <item m="1" x="142"/>
        <item x="116"/>
        <item x="98"/>
        <item x="99"/>
        <item x="103"/>
        <item x="114"/>
        <item x="107"/>
        <item x="117"/>
        <item x="118"/>
        <item x="119"/>
        <item x="120"/>
        <item m="1" x="139"/>
        <item x="121"/>
        <item x="104"/>
        <item x="122"/>
        <item x="105"/>
        <item x="111"/>
        <item x="109"/>
        <item m="1" x="134"/>
        <item x="123"/>
        <item m="1" x="133"/>
        <item x="124"/>
        <item x="125"/>
        <item x="126"/>
        <item x="127"/>
        <item x="129"/>
        <item x="128"/>
        <item x="130"/>
        <item x="132"/>
        <item x="131"/>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52"/>
    </i>
    <i>
      <x v="66"/>
    </i>
    <i>
      <x v="22"/>
    </i>
    <i>
      <x v="4"/>
    </i>
    <i>
      <x v="9"/>
    </i>
    <i>
      <x v="45"/>
    </i>
    <i>
      <x v="76"/>
    </i>
    <i>
      <x v="13"/>
    </i>
    <i>
      <x v="78"/>
    </i>
    <i>
      <x v="7"/>
    </i>
    <i>
      <x v="77"/>
    </i>
    <i>
      <x v="14"/>
    </i>
    <i>
      <x v="20"/>
    </i>
    <i>
      <x v="11"/>
    </i>
    <i>
      <x v="10"/>
    </i>
    <i>
      <x v="12"/>
    </i>
    <i>
      <x v="6"/>
    </i>
    <i>
      <x v="8"/>
    </i>
    <i>
      <x v="5"/>
    </i>
    <i>
      <x v="59"/>
    </i>
    <i>
      <x v="63"/>
    </i>
    <i>
      <x v="64"/>
    </i>
    <i>
      <x v="65"/>
    </i>
    <i>
      <x v="71"/>
    </i>
    <i>
      <x v="23"/>
    </i>
    <i>
      <x v="73"/>
    </i>
    <i>
      <x v="74"/>
    </i>
    <i>
      <x v="75"/>
    </i>
    <i>
      <x v="19"/>
    </i>
    <i>
      <x v="53"/>
    </i>
    <i>
      <x v="18"/>
    </i>
    <i>
      <x v="54"/>
    </i>
    <i>
      <x v="44"/>
    </i>
    <i>
      <x v="60"/>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866">
      <pivotArea collapsedLevelsAreSubtotals="1" fieldPosition="0">
        <references count="1">
          <reference field="2" count="1">
            <x v="9"/>
          </reference>
        </references>
      </pivotArea>
    </format>
    <format dxfId="865">
      <pivotArea collapsedLevelsAreSubtotals="1" fieldPosition="0">
        <references count="1">
          <reference field="2" count="1">
            <x v="4"/>
          </reference>
        </references>
      </pivotArea>
    </format>
    <format dxfId="864">
      <pivotArea grandRow="1" outline="0" collapsedLevelsAreSubtotals="1" fieldPosition="0"/>
    </format>
    <format dxfId="863">
      <pivotArea dataOnly="0" labelOnly="1" grandRow="1" outline="0" fieldPosition="0"/>
    </format>
    <format dxfId="862">
      <pivotArea grandRow="1" outline="0" collapsedLevelsAreSubtotals="1" fieldPosition="0"/>
    </format>
    <format dxfId="861">
      <pivotArea dataOnly="0" labelOnly="1" grandRow="1" outline="0" fieldPosition="0"/>
    </format>
    <format dxfId="860">
      <pivotArea grandRow="1" outline="0" collapsedLevelsAreSubtotals="1" fieldPosition="0"/>
    </format>
    <format dxfId="859">
      <pivotArea dataOnly="0" labelOnly="1" grandRow="1" outline="0" fieldPosition="0"/>
    </format>
    <format dxfId="858">
      <pivotArea outline="0" collapsedLevelsAreSubtotals="1" fieldPosition="0">
        <references count="1">
          <reference field="4294967294" count="1" selected="0">
            <x v="0"/>
          </reference>
        </references>
      </pivotArea>
    </format>
    <format dxfId="857">
      <pivotArea dataOnly="0" labelOnly="1" outline="0" fieldPosition="0">
        <references count="1">
          <reference field="0" count="0"/>
        </references>
      </pivotArea>
    </format>
    <format dxfId="856">
      <pivotArea dataOnly="0" labelOnly="1" outline="0" fieldPosition="0">
        <references count="1">
          <reference field="4294967294" count="1">
            <x v="0"/>
          </reference>
        </references>
      </pivotArea>
    </format>
    <format dxfId="855">
      <pivotArea outline="0" collapsedLevelsAreSubtotals="1" fieldPosition="0">
        <references count="1">
          <reference field="4294967294" count="1" selected="0">
            <x v="1"/>
          </reference>
        </references>
      </pivotArea>
    </format>
    <format dxfId="854">
      <pivotArea dataOnly="0" labelOnly="1" outline="0" fieldPosition="0">
        <references count="1">
          <reference field="4294967294" count="1">
            <x v="1"/>
          </reference>
        </references>
      </pivotArea>
    </format>
    <format dxfId="853">
      <pivotArea outline="0" collapsedLevelsAreSubtotals="1" fieldPosition="0">
        <references count="1">
          <reference field="4294967294" count="1" selected="0">
            <x v="2"/>
          </reference>
        </references>
      </pivotArea>
    </format>
    <format dxfId="852">
      <pivotArea dataOnly="0" labelOnly="1" outline="0" fieldPosition="0">
        <references count="1">
          <reference field="4294967294" count="1">
            <x v="2"/>
          </reference>
        </references>
      </pivotArea>
    </format>
    <format dxfId="851">
      <pivotArea grandRow="1" outline="0" collapsedLevelsAreSubtotals="1" fieldPosition="0"/>
    </format>
    <format dxfId="850">
      <pivotArea dataOnly="0" labelOnly="1" grandRow="1" outline="0" fieldPosition="0"/>
    </format>
    <format dxfId="849">
      <pivotArea type="all" dataOnly="0" outline="0" fieldPosition="0"/>
    </format>
    <format dxfId="848">
      <pivotArea grandRow="1" outline="0" collapsedLevelsAreSubtotals="1" fieldPosition="0"/>
    </format>
    <format dxfId="847">
      <pivotArea dataOnly="0" labelOnly="1" grandRow="1" outline="0" fieldPosition="0"/>
    </format>
    <format dxfId="846">
      <pivotArea collapsedLevelsAreSubtotals="1" fieldPosition="0">
        <references count="2">
          <reference field="4294967294" count="1" selected="0">
            <x v="2"/>
          </reference>
          <reference field="1" count="1">
            <x v="22"/>
          </reference>
        </references>
      </pivotArea>
    </format>
    <format dxfId="845">
      <pivotArea collapsedLevelsAreSubtotals="1" fieldPosition="0">
        <references count="3">
          <reference field="4294967294" count="1" selected="0">
            <x v="2"/>
          </reference>
          <reference field="1" count="1">
            <x v="22"/>
          </reference>
          <reference field="2" count="1" selected="0">
            <x v="7"/>
          </reference>
        </references>
      </pivotArea>
    </format>
    <format dxfId="844">
      <pivotArea dataOnly="0" labelOnly="1" outline="0" fieldPosition="0">
        <references count="1">
          <reference field="4294967294" count="3">
            <x v="0"/>
            <x v="1"/>
            <x v="2"/>
          </reference>
        </references>
      </pivotArea>
    </format>
    <format dxfId="843">
      <pivotArea dataOnly="0" labelOnly="1" outline="0" fieldPosition="0">
        <references count="1">
          <reference field="4294967294" count="1">
            <x v="0"/>
          </reference>
        </references>
      </pivotArea>
    </format>
    <format dxfId="842">
      <pivotArea dataOnly="0" labelOnly="1" outline="0" fieldPosition="0">
        <references count="1">
          <reference field="4294967294" count="1">
            <x v="1"/>
          </reference>
        </references>
      </pivotArea>
    </format>
    <format dxfId="841">
      <pivotArea dataOnly="0" labelOnly="1" outline="0" fieldPosition="0">
        <references count="1">
          <reference field="4294967294" count="1">
            <x v="1"/>
          </reference>
        </references>
      </pivotArea>
    </format>
    <format dxfId="840">
      <pivotArea dataOnly="0" labelOnly="1" outline="0" fieldPosition="0">
        <references count="1">
          <reference field="4294967294" count="1">
            <x v="2"/>
          </reference>
        </references>
      </pivotArea>
    </format>
    <format dxfId="839">
      <pivotArea dataOnly="0" labelOnly="1" fieldPosition="0">
        <references count="1">
          <reference field="2" count="0"/>
        </references>
      </pivotArea>
    </format>
    <format dxfId="838">
      <pivotArea collapsedLevelsAreSubtotals="1" fieldPosition="0">
        <references count="2">
          <reference field="4294967294" count="1" selected="0">
            <x v="2"/>
          </reference>
          <reference field="2" count="1">
            <x v="4"/>
          </reference>
        </references>
      </pivotArea>
    </format>
    <format dxfId="837">
      <pivotArea collapsedLevelsAreSubtotals="1" fieldPosition="0">
        <references count="2">
          <reference field="4294967294" count="1" selected="0">
            <x v="2"/>
          </reference>
          <reference field="2" count="1">
            <x v="9"/>
          </reference>
        </references>
      </pivotArea>
    </format>
    <format dxfId="836">
      <pivotArea collapsedLevelsAreSubtotals="1" fieldPosition="0">
        <references count="2">
          <reference field="4294967294" count="1" selected="0">
            <x v="2"/>
          </reference>
          <reference field="2" count="1">
            <x v="14"/>
          </reference>
        </references>
      </pivotArea>
    </format>
    <format dxfId="835">
      <pivotArea collapsedLevelsAreSubtotals="1" fieldPosition="0">
        <references count="3">
          <reference field="4294967294" count="1" selected="0">
            <x v="2"/>
          </reference>
          <reference field="1" count="3">
            <x v="3"/>
            <x v="37"/>
            <x v="41"/>
          </reference>
          <reference field="2" count="1" selected="0">
            <x v="14"/>
          </reference>
        </references>
      </pivotArea>
    </format>
    <format dxfId="834">
      <pivotArea collapsedLevelsAreSubtotals="1" fieldPosition="0">
        <references count="3">
          <reference field="4294967294" count="1" selected="0">
            <x v="2"/>
          </reference>
          <reference field="1" count="1">
            <x v="6"/>
          </reference>
          <reference field="2" count="1" selected="0">
            <x v="14"/>
          </reference>
        </references>
      </pivotArea>
    </format>
    <format dxfId="833">
      <pivotArea collapsedLevelsAreSubtotals="1" fieldPosition="0">
        <references count="3">
          <reference field="4294967294" count="1" selected="0">
            <x v="2"/>
          </reference>
          <reference field="1" count="1">
            <x v="27"/>
          </reference>
          <reference field="2" count="1" selected="0">
            <x v="14"/>
          </reference>
        </references>
      </pivotArea>
    </format>
    <format dxfId="832">
      <pivotArea collapsedLevelsAreSubtotals="1" fieldPosition="0">
        <references count="1">
          <reference field="2" count="1">
            <x v="0"/>
          </reference>
        </references>
      </pivotArea>
    </format>
    <format dxfId="831">
      <pivotArea collapsedLevelsAreSubtotals="1" fieldPosition="0">
        <references count="1">
          <reference field="2" count="1">
            <x v="14"/>
          </reference>
        </references>
      </pivotArea>
    </format>
    <format dxfId="830">
      <pivotArea collapsedLevelsAreSubtotals="1" fieldPosition="0">
        <references count="1">
          <reference field="2" count="1">
            <x v="9"/>
          </reference>
        </references>
      </pivotArea>
    </format>
    <format dxfId="829">
      <pivotArea collapsedLevelsAreSubtotals="1" fieldPosition="0">
        <references count="1">
          <reference field="2" count="1">
            <x v="5"/>
          </reference>
        </references>
      </pivotArea>
    </format>
    <format dxfId="828">
      <pivotArea collapsedLevelsAreSubtotals="1" fieldPosition="0">
        <references count="1">
          <reference field="2" count="1">
            <x v="17"/>
          </reference>
        </references>
      </pivotArea>
    </format>
    <format dxfId="827">
      <pivotArea collapsedLevelsAreSubtotals="1" fieldPosition="0">
        <references count="1">
          <reference field="2" count="1">
            <x v="2"/>
          </reference>
        </references>
      </pivotArea>
    </format>
    <format dxfId="826">
      <pivotArea collapsedLevelsAreSubtotals="1" fieldPosition="0">
        <references count="1">
          <reference field="2" count="1">
            <x v="10"/>
          </reference>
        </references>
      </pivotArea>
    </format>
    <format dxfId="825">
      <pivotArea collapsedLevelsAreSubtotals="1" fieldPosition="0">
        <references count="1">
          <reference field="2" count="1">
            <x v="1"/>
          </reference>
        </references>
      </pivotArea>
    </format>
    <format dxfId="824">
      <pivotArea collapsedLevelsAreSubtotals="1" fieldPosition="0">
        <references count="1">
          <reference field="2" count="1">
            <x v="13"/>
          </reference>
        </references>
      </pivotArea>
    </format>
    <format dxfId="823">
      <pivotArea collapsedLevelsAreSubtotals="1" fieldPosition="0">
        <references count="1">
          <reference field="2" count="1">
            <x v="4"/>
          </reference>
        </references>
      </pivotArea>
    </format>
    <format dxfId="822">
      <pivotArea collapsedLevelsAreSubtotals="1" fieldPosition="0">
        <references count="1">
          <reference field="2" count="1">
            <x v="8"/>
          </reference>
        </references>
      </pivotArea>
    </format>
    <format dxfId="821">
      <pivotArea collapsedLevelsAreSubtotals="1" fieldPosition="0">
        <references count="1">
          <reference field="2" count="1">
            <x v="3"/>
          </reference>
        </references>
      </pivotArea>
    </format>
    <format dxfId="820">
      <pivotArea collapsedLevelsAreSubtotals="1" fieldPosition="0">
        <references count="1">
          <reference field="2" count="1">
            <x v="12"/>
          </reference>
        </references>
      </pivotArea>
    </format>
    <format dxfId="819">
      <pivotArea collapsedLevelsAreSubtotals="1" fieldPosition="0">
        <references count="1">
          <reference field="2" count="1">
            <x v="6"/>
          </reference>
        </references>
      </pivotArea>
    </format>
    <format dxfId="818">
      <pivotArea collapsedLevelsAreSubtotals="1" fieldPosition="0">
        <references count="1">
          <reference field="2" count="1">
            <x v="11"/>
          </reference>
        </references>
      </pivotArea>
    </format>
    <format dxfId="817">
      <pivotArea collapsedLevelsAreSubtotals="1" fieldPosition="0">
        <references count="1">
          <reference field="2" count="1">
            <x v="20"/>
          </reference>
        </references>
      </pivotArea>
    </format>
    <format dxfId="816">
      <pivotArea collapsedLevelsAreSubtotals="1" fieldPosition="0">
        <references count="2">
          <reference field="1" count="1">
            <x v="6"/>
          </reference>
          <reference field="2" count="1" selected="0">
            <x v="20"/>
          </reference>
        </references>
      </pivotArea>
    </format>
    <format dxfId="815">
      <pivotArea collapsedLevelsAreSubtotals="1" fieldPosition="0">
        <references count="1">
          <reference field="2" count="1">
            <x v="7"/>
          </reference>
        </references>
      </pivotArea>
    </format>
    <format dxfId="814">
      <pivotArea collapsedLevelsAreSubtotals="1" fieldPosition="0">
        <references count="1">
          <reference field="2" count="1">
            <x v="16"/>
          </reference>
        </references>
      </pivotArea>
    </format>
    <format dxfId="813">
      <pivotArea collapsedLevelsAreSubtotals="1" fieldPosition="0">
        <references count="1">
          <reference field="2" count="1">
            <x v="19"/>
          </reference>
        </references>
      </pivotArea>
    </format>
    <format dxfId="812">
      <pivotArea collapsedLevelsAreSubtotals="1" fieldPosition="0">
        <references count="1">
          <reference field="2" count="1">
            <x v="18"/>
          </reference>
        </references>
      </pivotArea>
    </format>
    <format dxfId="811">
      <pivotArea collapsedLevelsAreSubtotals="1" fieldPosition="0">
        <references count="1">
          <reference field="2" count="1">
            <x v="15"/>
          </reference>
        </references>
      </pivotArea>
    </format>
    <format dxfId="810">
      <pivotArea collapsedLevelsAreSubtotals="1" fieldPosition="0">
        <references count="1">
          <reference field="2" count="1">
            <x v="21"/>
          </reference>
        </references>
      </pivotArea>
    </format>
    <format dxfId="809">
      <pivotArea collapsedLevelsAreSubtotals="1" fieldPosition="0">
        <references count="1">
          <reference field="2" count="1">
            <x v="22"/>
          </reference>
        </references>
      </pivotArea>
    </format>
    <format dxfId="808">
      <pivotArea collapsedLevelsAreSubtotals="1" fieldPosition="0">
        <references count="1">
          <reference field="2" count="1">
            <x v="23"/>
          </reference>
        </references>
      </pivotArea>
    </format>
    <format dxfId="807">
      <pivotArea collapsedLevelsAreSubtotals="1" fieldPosition="0">
        <references count="2">
          <reference field="4294967294" count="1" selected="0">
            <x v="2"/>
          </reference>
          <reference field="2" count="1">
            <x v="24"/>
          </reference>
        </references>
      </pivotArea>
    </format>
    <format dxfId="806">
      <pivotArea collapsedLevelsAreSubtotals="1" fieldPosition="0">
        <references count="2">
          <reference field="4294967294" count="1" selected="0">
            <x v="2"/>
          </reference>
          <reference field="2" count="1">
            <x v="25"/>
          </reference>
        </references>
      </pivotArea>
    </format>
    <format dxfId="805">
      <pivotArea collapsedLevelsAreSubtotals="1" fieldPosition="0">
        <references count="2">
          <reference field="4294967294" count="1" selected="0">
            <x v="2"/>
          </reference>
          <reference field="2" count="1">
            <x v="26"/>
          </reference>
        </references>
      </pivotArea>
    </format>
    <format dxfId="804">
      <pivotArea collapsedLevelsAreSubtotals="1" fieldPosition="0">
        <references count="2">
          <reference field="4294967294" count="1" selected="0">
            <x v="2"/>
          </reference>
          <reference field="2" count="1">
            <x v="27"/>
          </reference>
        </references>
      </pivotArea>
    </format>
    <format dxfId="803">
      <pivotArea collapsedLevelsAreSubtotals="1" fieldPosition="0">
        <references count="2">
          <reference field="4294967294" count="1" selected="0">
            <x v="2"/>
          </reference>
          <reference field="2" count="1">
            <x v="27"/>
          </reference>
        </references>
      </pivotArea>
    </format>
    <format dxfId="802">
      <pivotArea collapsedLevelsAreSubtotals="1" fieldPosition="0">
        <references count="2">
          <reference field="4294967294" count="1" selected="0">
            <x v="2"/>
          </reference>
          <reference field="2" count="1">
            <x v="28"/>
          </reference>
        </references>
      </pivotArea>
    </format>
    <format dxfId="801">
      <pivotArea collapsedLevelsAreSubtotals="1" fieldPosition="0">
        <references count="2">
          <reference field="4294967294" count="1" selected="0">
            <x v="2"/>
          </reference>
          <reference field="2" count="1">
            <x v="28"/>
          </reference>
        </references>
      </pivotArea>
    </format>
    <format dxfId="800">
      <pivotArea collapsedLevelsAreSubtotals="1" fieldPosition="0">
        <references count="2">
          <reference field="4294967294" count="1" selected="0">
            <x v="2"/>
          </reference>
          <reference field="2" count="1">
            <x v="29"/>
          </reference>
        </references>
      </pivotArea>
    </format>
    <format dxfId="799">
      <pivotArea collapsedLevelsAreSubtotals="1" fieldPosition="0">
        <references count="2">
          <reference field="4294967294" count="1" selected="0">
            <x v="2"/>
          </reference>
          <reference field="2" count="1">
            <x v="29"/>
          </reference>
        </references>
      </pivotArea>
    </format>
    <format dxfId="798">
      <pivotArea collapsedLevelsAreSubtotals="1" fieldPosition="0">
        <references count="2">
          <reference field="4294967294" count="1" selected="0">
            <x v="2"/>
          </reference>
          <reference field="2" count="1">
            <x v="30"/>
          </reference>
        </references>
      </pivotArea>
    </format>
    <format dxfId="797">
      <pivotArea collapsedLevelsAreSubtotals="1" fieldPosition="0">
        <references count="2">
          <reference field="4294967294" count="1" selected="0">
            <x v="2"/>
          </reference>
          <reference field="2" count="1">
            <x v="31"/>
          </reference>
        </references>
      </pivotArea>
    </format>
    <format dxfId="796">
      <pivotArea collapsedLevelsAreSubtotals="1" fieldPosition="0">
        <references count="2">
          <reference field="4294967294" count="1" selected="0">
            <x v="2"/>
          </reference>
          <reference field="2" count="1">
            <x v="31"/>
          </reference>
        </references>
      </pivotArea>
    </format>
    <format dxfId="795">
      <pivotArea collapsedLevelsAreSubtotals="1" fieldPosition="0">
        <references count="2">
          <reference field="4294967294" count="1" selected="0">
            <x v="2"/>
          </reference>
          <reference field="2" count="1">
            <x v="32"/>
          </reference>
        </references>
      </pivotArea>
    </format>
    <format dxfId="794">
      <pivotArea collapsedLevelsAreSubtotals="1" fieldPosition="0">
        <references count="2">
          <reference field="4294967294" count="1" selected="0">
            <x v="2"/>
          </reference>
          <reference field="2" count="1">
            <x v="32"/>
          </reference>
        </references>
      </pivotArea>
    </format>
    <format dxfId="793">
      <pivotArea collapsedLevelsAreSubtotals="1" fieldPosition="0">
        <references count="2">
          <reference field="4294967294" count="1" selected="0">
            <x v="2"/>
          </reference>
          <reference field="2" count="1">
            <x v="33"/>
          </reference>
        </references>
      </pivotArea>
    </format>
    <format dxfId="792">
      <pivotArea collapsedLevelsAreSubtotals="1" fieldPosition="0">
        <references count="2">
          <reference field="4294967294" count="1" selected="0">
            <x v="2"/>
          </reference>
          <reference field="2" count="1">
            <x v="33"/>
          </reference>
        </references>
      </pivotArea>
    </format>
    <format dxfId="791">
      <pivotArea collapsedLevelsAreSubtotals="1" fieldPosition="0">
        <references count="2">
          <reference field="4294967294" count="1" selected="0">
            <x v="2"/>
          </reference>
          <reference field="2" count="1">
            <x v="34"/>
          </reference>
        </references>
      </pivotArea>
    </format>
    <format dxfId="790">
      <pivotArea collapsedLevelsAreSubtotals="1" fieldPosition="0">
        <references count="2">
          <reference field="4294967294" count="1" selected="0">
            <x v="2"/>
          </reference>
          <reference field="2" count="1">
            <x v="35"/>
          </reference>
        </references>
      </pivotArea>
    </format>
    <format dxfId="789">
      <pivotArea collapsedLevelsAreSubtotals="1" fieldPosition="0">
        <references count="2">
          <reference field="4294967294" count="1" selected="0">
            <x v="2"/>
          </reference>
          <reference field="2" count="1">
            <x v="36"/>
          </reference>
        </references>
      </pivotArea>
    </format>
    <format dxfId="788">
      <pivotArea collapsedLevelsAreSubtotals="1" fieldPosition="0">
        <references count="2">
          <reference field="4294967294" count="1" selected="0">
            <x v="2"/>
          </reference>
          <reference field="2" count="1">
            <x v="36"/>
          </reference>
        </references>
      </pivotArea>
    </format>
    <format dxfId="787">
      <pivotArea collapsedLevelsAreSubtotals="1" fieldPosition="0">
        <references count="2">
          <reference field="4294967294" count="1" selected="0">
            <x v="2"/>
          </reference>
          <reference field="2" count="1">
            <x v="38"/>
          </reference>
        </references>
      </pivotArea>
    </format>
    <format dxfId="786">
      <pivotArea collapsedLevelsAreSubtotals="1" fieldPosition="0">
        <references count="2">
          <reference field="4294967294" count="1" selected="0">
            <x v="2"/>
          </reference>
          <reference field="2" count="1">
            <x v="38"/>
          </reference>
        </references>
      </pivotArea>
    </format>
    <format dxfId="785">
      <pivotArea collapsedLevelsAreSubtotals="1" fieldPosition="0">
        <references count="2">
          <reference field="4294967294" count="1" selected="0">
            <x v="2"/>
          </reference>
          <reference field="2" count="1">
            <x v="39"/>
          </reference>
        </references>
      </pivotArea>
    </format>
    <format dxfId="784">
      <pivotArea collapsedLevelsAreSubtotals="1" fieldPosition="0">
        <references count="2">
          <reference field="4294967294" count="1" selected="0">
            <x v="2"/>
          </reference>
          <reference field="2" count="1">
            <x v="39"/>
          </reference>
        </references>
      </pivotArea>
    </format>
    <format dxfId="783">
      <pivotArea collapsedLevelsAreSubtotals="1" fieldPosition="0">
        <references count="2">
          <reference field="4294967294" count="1" selected="0">
            <x v="2"/>
          </reference>
          <reference field="2" count="1">
            <x v="40"/>
          </reference>
        </references>
      </pivotArea>
    </format>
    <format dxfId="782">
      <pivotArea collapsedLevelsAreSubtotals="1" fieldPosition="0">
        <references count="2">
          <reference field="4294967294" count="1" selected="0">
            <x v="2"/>
          </reference>
          <reference field="2" count="1">
            <x v="42"/>
          </reference>
        </references>
      </pivotArea>
    </format>
    <format dxfId="781">
      <pivotArea collapsedLevelsAreSubtotals="1" fieldPosition="0">
        <references count="2">
          <reference field="4294967294" count="1" selected="0">
            <x v="2"/>
          </reference>
          <reference field="2" count="1">
            <x v="41"/>
          </reference>
        </references>
      </pivotArea>
    </format>
    <format dxfId="780">
      <pivotArea collapsedLevelsAreSubtotals="1" fieldPosition="0">
        <references count="2">
          <reference field="4294967294" count="1" selected="0">
            <x v="2"/>
          </reference>
          <reference field="2" count="1">
            <x v="44"/>
          </reference>
        </references>
      </pivotArea>
    </format>
    <format dxfId="779">
      <pivotArea collapsedLevelsAreSubtotals="1" fieldPosition="0">
        <references count="2">
          <reference field="4294967294" count="1" selected="0">
            <x v="2"/>
          </reference>
          <reference field="2" count="1">
            <x v="45"/>
          </reference>
        </references>
      </pivotArea>
    </format>
    <format dxfId="778">
      <pivotArea collapsedLevelsAreSubtotals="1" fieldPosition="0">
        <references count="2">
          <reference field="4294967294" count="1" selected="0">
            <x v="2"/>
          </reference>
          <reference field="2" count="1">
            <x v="46"/>
          </reference>
        </references>
      </pivotArea>
    </format>
    <format dxfId="777">
      <pivotArea collapsedLevelsAreSubtotals="1" fieldPosition="0">
        <references count="2">
          <reference field="4294967294" count="1" selected="0">
            <x v="2"/>
          </reference>
          <reference field="2" count="1">
            <x v="47"/>
          </reference>
        </references>
      </pivotArea>
    </format>
    <format dxfId="776">
      <pivotArea collapsedLevelsAreSubtotals="1" fieldPosition="0">
        <references count="2">
          <reference field="4294967294" count="1" selected="0">
            <x v="2"/>
          </reference>
          <reference field="2" count="1">
            <x v="48"/>
          </reference>
        </references>
      </pivotArea>
    </format>
    <format dxfId="775">
      <pivotArea collapsedLevelsAreSubtotals="1" fieldPosition="0">
        <references count="2">
          <reference field="4294967294" count="1" selected="0">
            <x v="2"/>
          </reference>
          <reference field="2" count="1">
            <x v="49"/>
          </reference>
        </references>
      </pivotArea>
    </format>
    <format dxfId="774">
      <pivotArea collapsedLevelsAreSubtotals="1" fieldPosition="0">
        <references count="2">
          <reference field="4294967294" count="1" selected="0">
            <x v="2"/>
          </reference>
          <reference field="2" count="1">
            <x v="49"/>
          </reference>
        </references>
      </pivotArea>
    </format>
    <format dxfId="773">
      <pivotArea collapsedLevelsAreSubtotals="1" fieldPosition="0">
        <references count="2">
          <reference field="4294967294" count="1" selected="0">
            <x v="2"/>
          </reference>
          <reference field="2" count="1">
            <x v="50"/>
          </reference>
        </references>
      </pivotArea>
    </format>
    <format dxfId="772">
      <pivotArea collapsedLevelsAreSubtotals="1" fieldPosition="0">
        <references count="3">
          <reference field="4294967294" count="1" selected="0">
            <x v="2"/>
          </reference>
          <reference field="1" count="1" selected="0">
            <x v="95"/>
          </reference>
          <reference field="2" count="1">
            <x v="51"/>
          </reference>
        </references>
      </pivotArea>
    </format>
    <format dxfId="771">
      <pivotArea collapsedLevelsAreSubtotals="1" fieldPosition="0">
        <references count="3">
          <reference field="4294967294" count="1" selected="0">
            <x v="2"/>
          </reference>
          <reference field="1" count="1" selected="0">
            <x v="95"/>
          </reference>
          <reference field="2" count="1">
            <x v="51"/>
          </reference>
        </references>
      </pivotArea>
    </format>
    <format dxfId="770">
      <pivotArea collapsedLevelsAreSubtotals="1" fieldPosition="0">
        <references count="2">
          <reference field="4294967294" count="1" selected="0">
            <x v="2"/>
          </reference>
          <reference field="2" count="1">
            <x v="51"/>
          </reference>
        </references>
      </pivotArea>
    </format>
    <format dxfId="769">
      <pivotArea collapsedLevelsAreSubtotals="1" fieldPosition="0">
        <references count="2">
          <reference field="4294967294" count="1" selected="0">
            <x v="2"/>
          </reference>
          <reference field="2" count="1">
            <x v="51"/>
          </reference>
        </references>
      </pivotArea>
    </format>
    <format dxfId="768">
      <pivotArea collapsedLevelsAreSubtotals="1" fieldPosition="0">
        <references count="2">
          <reference field="4294967294" count="1" selected="0">
            <x v="2"/>
          </reference>
          <reference field="2" count="1">
            <x v="52"/>
          </reference>
        </references>
      </pivotArea>
    </format>
    <format dxfId="767">
      <pivotArea collapsedLevelsAreSubtotals="1" fieldPosition="0">
        <references count="2">
          <reference field="4294967294" count="1" selected="0">
            <x v="2"/>
          </reference>
          <reference field="2" count="1">
            <x v="52"/>
          </reference>
        </references>
      </pivotArea>
    </format>
    <format dxfId="766">
      <pivotArea collapsedLevelsAreSubtotals="1" fieldPosition="0">
        <references count="2">
          <reference field="4294967294" count="1" selected="0">
            <x v="2"/>
          </reference>
          <reference field="2" count="1">
            <x v="53"/>
          </reference>
        </references>
      </pivotArea>
    </format>
    <format dxfId="765">
      <pivotArea collapsedLevelsAreSubtotals="1" fieldPosition="0">
        <references count="2">
          <reference field="4294967294" count="1" selected="0">
            <x v="2"/>
          </reference>
          <reference field="2" count="1">
            <x v="54"/>
          </reference>
        </references>
      </pivotArea>
    </format>
    <format dxfId="764">
      <pivotArea collapsedLevelsAreSubtotals="1" fieldPosition="0">
        <references count="2">
          <reference field="4294967294" count="1" selected="0">
            <x v="2"/>
          </reference>
          <reference field="2" count="1">
            <x v="54"/>
          </reference>
        </references>
      </pivotArea>
    </format>
    <format dxfId="763">
      <pivotArea collapsedLevelsAreSubtotals="1" fieldPosition="0">
        <references count="2">
          <reference field="4294967294" count="1" selected="0">
            <x v="2"/>
          </reference>
          <reference field="2" count="1">
            <x v="55"/>
          </reference>
        </references>
      </pivotArea>
    </format>
    <format dxfId="762">
      <pivotArea collapsedLevelsAreSubtotals="1" fieldPosition="0">
        <references count="2">
          <reference field="4294967294" count="1" selected="0">
            <x v="2"/>
          </reference>
          <reference field="2" count="1">
            <x v="56"/>
          </reference>
        </references>
      </pivotArea>
    </format>
    <format dxfId="761">
      <pivotArea type="all" dataOnly="0" outline="0" fieldPosition="0"/>
    </format>
    <format dxfId="760">
      <pivotArea outline="0" collapsedLevelsAreSubtotals="1" fieldPosition="0"/>
    </format>
    <format dxfId="759">
      <pivotArea dataOnly="0" labelOnly="1" fieldPosition="0">
        <references count="1">
          <reference field="2" count="0"/>
        </references>
      </pivotArea>
    </format>
    <format dxfId="758">
      <pivotArea dataOnly="0" labelOnly="1" grandRow="1" outline="0" fieldPosition="0"/>
    </format>
    <format dxfId="757">
      <pivotArea dataOnly="0" labelOnly="1" outline="0" fieldPosition="0">
        <references count="1">
          <reference field="4294967294" count="3">
            <x v="0"/>
            <x v="1"/>
            <x v="2"/>
          </reference>
        </references>
      </pivotArea>
    </format>
    <format dxfId="756">
      <pivotArea collapsedLevelsAreSubtotals="1" fieldPosition="0">
        <references count="2">
          <reference field="4294967294" count="1" selected="0">
            <x v="2"/>
          </reference>
          <reference field="2" count="1">
            <x v="57"/>
          </reference>
        </references>
      </pivotArea>
    </format>
    <format dxfId="755">
      <pivotArea collapsedLevelsAreSubtotals="1" fieldPosition="0">
        <references count="2">
          <reference field="4294967294" count="1" selected="0">
            <x v="2"/>
          </reference>
          <reference field="2" count="1">
            <x v="53"/>
          </reference>
        </references>
      </pivotArea>
    </format>
    <format dxfId="754">
      <pivotArea collapsedLevelsAreSubtotals="1" fieldPosition="0">
        <references count="2">
          <reference field="4294967294" count="1" selected="0">
            <x v="2"/>
          </reference>
          <reference field="2" count="1">
            <x v="58"/>
          </reference>
        </references>
      </pivotArea>
    </format>
    <format dxfId="753">
      <pivotArea collapsedLevelsAreSubtotals="1" fieldPosition="0">
        <references count="2">
          <reference field="4294967294" count="1" selected="0">
            <x v="2"/>
          </reference>
          <reference field="2" count="1">
            <x v="37"/>
          </reference>
        </references>
      </pivotArea>
    </format>
    <format dxfId="752">
      <pivotArea collapsedLevelsAreSubtotals="1" fieldPosition="0">
        <references count="2">
          <reference field="4294967294" count="1" selected="0">
            <x v="2"/>
          </reference>
          <reference field="2" count="1">
            <x v="59"/>
          </reference>
        </references>
      </pivotArea>
    </format>
    <format dxfId="751">
      <pivotArea collapsedLevelsAreSubtotals="1" fieldPosition="0">
        <references count="2">
          <reference field="4294967294" count="1" selected="0">
            <x v="2"/>
          </reference>
          <reference field="2" count="1">
            <x v="64"/>
          </reference>
        </references>
      </pivotArea>
    </format>
    <format dxfId="750">
      <pivotArea collapsedLevelsAreSubtotals="1" fieldPosition="0">
        <references count="2">
          <reference field="4294967294" count="1" selected="0">
            <x v="2"/>
          </reference>
          <reference field="2" count="1">
            <x v="65"/>
          </reference>
        </references>
      </pivotArea>
    </format>
    <format dxfId="749">
      <pivotArea collapsedLevelsAreSubtotals="1" fieldPosition="0">
        <references count="2">
          <reference field="4294967294" count="1" selected="0">
            <x v="2"/>
          </reference>
          <reference field="2" count="1">
            <x v="59"/>
          </reference>
        </references>
      </pivotArea>
    </format>
    <format dxfId="748">
      <pivotArea collapsedLevelsAreSubtotals="1" fieldPosition="0">
        <references count="2">
          <reference field="4294967294" count="1" selected="0">
            <x v="2"/>
          </reference>
          <reference field="2" count="1">
            <x v="64"/>
          </reference>
        </references>
      </pivotArea>
    </format>
    <format dxfId="747">
      <pivotArea collapsedLevelsAreSubtotals="1" fieldPosition="0">
        <references count="2">
          <reference field="4294967294" count="1" selected="0">
            <x v="2"/>
          </reference>
          <reference field="2" count="1">
            <x v="65"/>
          </reference>
        </references>
      </pivotArea>
    </format>
    <format dxfId="746">
      <pivotArea collapsedLevelsAreSubtotals="1" fieldPosition="0">
        <references count="2">
          <reference field="4294967294" count="1" selected="0">
            <x v="2"/>
          </reference>
          <reference field="2" count="1">
            <x v="63"/>
          </reference>
        </references>
      </pivotArea>
    </format>
    <format dxfId="745">
      <pivotArea collapsedLevelsAreSubtotals="1" fieldPosition="0">
        <references count="2">
          <reference field="4294967294" count="1" selected="0">
            <x v="2"/>
          </reference>
          <reference field="2" count="1">
            <x v="61"/>
          </reference>
        </references>
      </pivotArea>
    </format>
    <format dxfId="744">
      <pivotArea collapsedLevelsAreSubtotals="1" fieldPosition="0">
        <references count="2">
          <reference field="4294967294" count="1" selected="0">
            <x v="2"/>
          </reference>
          <reference field="2" count="1">
            <x v="62"/>
          </reference>
        </references>
      </pivotArea>
    </format>
    <format dxfId="743">
      <pivotArea collapsedLevelsAreSubtotals="1" fieldPosition="0">
        <references count="2">
          <reference field="4294967294" count="1" selected="0">
            <x v="2"/>
          </reference>
          <reference field="2" count="1">
            <x v="66"/>
          </reference>
        </references>
      </pivotArea>
    </format>
    <format dxfId="742">
      <pivotArea collapsedLevelsAreSubtotals="1" fieldPosition="0">
        <references count="2">
          <reference field="4294967294" count="1" selected="0">
            <x v="2"/>
          </reference>
          <reference field="2" count="1">
            <x v="66"/>
          </reference>
        </references>
      </pivotArea>
    </format>
    <format dxfId="741">
      <pivotArea collapsedLevelsAreSubtotals="1" fieldPosition="0">
        <references count="2">
          <reference field="4294967294" count="1" selected="0">
            <x v="2"/>
          </reference>
          <reference field="2" count="1">
            <x v="67"/>
          </reference>
        </references>
      </pivotArea>
    </format>
    <format dxfId="740">
      <pivotArea collapsedLevelsAreSubtotals="1" fieldPosition="0">
        <references count="2">
          <reference field="4294967294" count="1" selected="0">
            <x v="2"/>
          </reference>
          <reference field="2" count="1">
            <x v="68"/>
          </reference>
        </references>
      </pivotArea>
    </format>
    <format dxfId="739">
      <pivotArea collapsedLevelsAreSubtotals="1" fieldPosition="0">
        <references count="2">
          <reference field="4294967294" count="1" selected="0">
            <x v="2"/>
          </reference>
          <reference field="2" count="1">
            <x v="71"/>
          </reference>
        </references>
      </pivotArea>
    </format>
    <format dxfId="738">
      <pivotArea collapsedLevelsAreSubtotals="1" fieldPosition="0">
        <references count="2">
          <reference field="4294967294" count="1" selected="0">
            <x v="2"/>
          </reference>
          <reference field="2" count="1">
            <x v="72"/>
          </reference>
        </references>
      </pivotArea>
    </format>
    <format dxfId="737">
      <pivotArea collapsedLevelsAreSubtotals="1" fieldPosition="0">
        <references count="2">
          <reference field="4294967294" count="1" selected="0">
            <x v="2"/>
          </reference>
          <reference field="2" count="1">
            <x v="60"/>
          </reference>
        </references>
      </pivotArea>
    </format>
    <format dxfId="736">
      <pivotArea collapsedLevelsAreSubtotals="1" fieldPosition="0">
        <references count="2">
          <reference field="4294967294" count="1" selected="0">
            <x v="2"/>
          </reference>
          <reference field="2" count="1">
            <x v="70"/>
          </reference>
        </references>
      </pivotArea>
    </format>
    <format dxfId="735">
      <pivotArea collapsedLevelsAreSubtotals="1" fieldPosition="0">
        <references count="2">
          <reference field="4294967294" count="1" selected="0">
            <x v="2"/>
          </reference>
          <reference field="2" count="1">
            <x v="73"/>
          </reference>
        </references>
      </pivotArea>
    </format>
    <format dxfId="734">
      <pivotArea collapsedLevelsAreSubtotals="1" fieldPosition="0">
        <references count="2">
          <reference field="4294967294" count="1" selected="0">
            <x v="2"/>
          </reference>
          <reference field="2" count="1">
            <x v="74"/>
          </reference>
        </references>
      </pivotArea>
    </format>
    <format dxfId="733">
      <pivotArea collapsedLevelsAreSubtotals="1" fieldPosition="0">
        <references count="2">
          <reference field="4294967294" count="1" selected="0">
            <x v="2"/>
          </reference>
          <reference field="2" count="1">
            <x v="75"/>
          </reference>
        </references>
      </pivotArea>
    </format>
    <format dxfId="732">
      <pivotArea collapsedLevelsAreSubtotals="1" fieldPosition="0">
        <references count="2">
          <reference field="4294967294" count="1" selected="0">
            <x v="2"/>
          </reference>
          <reference field="2" count="1">
            <x v="76"/>
          </reference>
        </references>
      </pivotArea>
    </format>
    <format dxfId="731">
      <pivotArea collapsedLevelsAreSubtotals="1" fieldPosition="0">
        <references count="2">
          <reference field="4294967294" count="1" selected="0">
            <x v="2"/>
          </reference>
          <reference field="2" count="1">
            <x v="77"/>
          </reference>
        </references>
      </pivotArea>
    </format>
    <format dxfId="730">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73">
        <item x="249"/>
        <item m="1" x="2370"/>
        <item m="1" x="2325"/>
        <item m="1" x="2324"/>
        <item m="1" x="2338"/>
        <item m="1" x="2328"/>
        <item m="1" x="2290"/>
        <item m="1" x="2309"/>
        <item m="1" x="2316"/>
        <item m="1" x="2336"/>
        <item m="1" x="2315"/>
        <item m="1" x="2344"/>
        <item m="1" x="2352"/>
        <item m="1" x="2313"/>
        <item m="1" x="2359"/>
        <item m="1" x="2306"/>
        <item m="1" x="2364"/>
        <item m="1" x="2319"/>
        <item m="1" x="2279"/>
        <item m="1" x="2368"/>
        <item m="1" x="2371"/>
        <item m="1" x="2286"/>
        <item m="1" x="2327"/>
        <item m="1" x="2281"/>
        <item m="1" x="2282"/>
        <item m="1" x="2284"/>
        <item m="1" x="2298"/>
        <item m="1" x="2299"/>
        <item m="1" x="2345"/>
        <item m="1" x="2333"/>
        <item m="1" x="2334"/>
        <item m="1" x="2339"/>
        <item m="1" x="2350"/>
        <item m="1" x="2329"/>
        <item m="1" x="2291"/>
        <item m="1" x="2296"/>
        <item m="1" x="2303"/>
        <item m="1" x="2353"/>
        <item x="0"/>
        <item m="1" x="2340"/>
        <item m="1" x="2346"/>
        <item m="1" x="2304"/>
        <item x="1"/>
        <item m="1" x="2347"/>
        <item m="1" x="2366"/>
        <item x="2"/>
        <item x="3"/>
        <item m="1" x="2310"/>
        <item m="1" x="2361"/>
        <item m="1" x="2307"/>
        <item m="1" x="2357"/>
        <item m="1" x="2365"/>
        <item m="1" x="2369"/>
        <item x="4"/>
        <item m="1" x="2280"/>
        <item x="5"/>
        <item x="6"/>
        <item m="1" x="232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2"/>
        <item x="157"/>
        <item x="158"/>
        <item x="159"/>
        <item x="160"/>
        <item x="161"/>
        <item x="162"/>
        <item x="163"/>
        <item x="164"/>
        <item x="165"/>
        <item x="166"/>
        <item x="167"/>
        <item x="168"/>
        <item x="169"/>
        <item m="1" x="231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20"/>
        <item x="276"/>
        <item x="277"/>
        <item x="278"/>
        <item x="275"/>
        <item m="1" x="2317"/>
        <item x="279"/>
        <item x="280"/>
        <item x="281"/>
        <item x="282"/>
        <item x="283"/>
        <item x="284"/>
        <item x="285"/>
        <item x="286"/>
        <item x="287"/>
        <item x="288"/>
        <item x="289"/>
        <item x="290"/>
        <item x="291"/>
        <item x="292"/>
        <item x="293"/>
        <item x="294"/>
        <item x="295"/>
        <item x="296"/>
        <item m="1" x="2321"/>
        <item x="297"/>
        <item x="298"/>
        <item x="299"/>
        <item m="1" x="2323"/>
        <item x="300"/>
        <item x="302"/>
        <item x="303"/>
        <item x="301"/>
        <item x="304"/>
        <item x="305"/>
        <item x="306"/>
        <item x="307"/>
        <item x="308"/>
        <item x="309"/>
        <item x="310"/>
        <item x="311"/>
        <item x="312"/>
        <item m="1" x="2287"/>
        <item x="313"/>
        <item m="1" x="2289"/>
        <item x="314"/>
        <item x="315"/>
        <item x="316"/>
        <item x="317"/>
        <item x="318"/>
        <item x="319"/>
        <item x="320"/>
        <item x="321"/>
        <item m="1" x="2335"/>
        <item x="323"/>
        <item x="324"/>
        <item x="325"/>
        <item x="326"/>
        <item x="322"/>
        <item x="327"/>
        <item x="328"/>
        <item x="329"/>
        <item x="330"/>
        <item x="331"/>
        <item m="1" x="2326"/>
        <item x="332"/>
        <item m="1" x="2288"/>
        <item x="333"/>
        <item x="334"/>
        <item x="335"/>
        <item x="336"/>
        <item x="337"/>
        <item x="338"/>
        <item x="344"/>
        <item m="1" x="229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5"/>
        <item x="375"/>
        <item x="376"/>
        <item x="373"/>
        <item x="377"/>
        <item x="378"/>
        <item x="379"/>
        <item x="380"/>
        <item m="1" x="2330"/>
        <item x="381"/>
        <item x="382"/>
        <item x="383"/>
        <item x="384"/>
        <item x="385"/>
        <item x="386"/>
        <item x="387"/>
        <item x="388"/>
        <item x="389"/>
        <item x="390"/>
        <item x="391"/>
        <item x="392"/>
        <item x="393"/>
        <item x="394"/>
        <item x="395"/>
        <item x="396"/>
        <item x="397"/>
        <item x="399"/>
        <item x="400"/>
        <item x="401"/>
        <item x="398"/>
        <item x="402"/>
        <item m="1" x="2331"/>
        <item x="403"/>
        <item x="404"/>
        <item x="405"/>
        <item x="406"/>
        <item x="407"/>
        <item x="408"/>
        <item x="409"/>
        <item m="1" x="2297"/>
        <item x="410"/>
        <item x="411"/>
        <item x="421"/>
        <item x="412"/>
        <item x="413"/>
        <item x="414"/>
        <item x="415"/>
        <item x="416"/>
        <item x="417"/>
        <item m="1" x="2351"/>
        <item x="418"/>
        <item x="419"/>
        <item x="420"/>
        <item x="423"/>
        <item x="443"/>
        <item x="424"/>
        <item x="422"/>
        <item x="425"/>
        <item x="426"/>
        <item x="427"/>
        <item x="428"/>
        <item x="429"/>
        <item x="430"/>
        <item x="431"/>
        <item x="432"/>
        <item m="1" x="2343"/>
        <item x="433"/>
        <item x="434"/>
        <item x="435"/>
        <item x="436"/>
        <item x="438"/>
        <item x="437"/>
        <item x="439"/>
        <item x="440"/>
        <item x="442"/>
        <item x="441"/>
        <item x="445"/>
        <item x="446"/>
        <item x="447"/>
        <item x="444"/>
        <item x="448"/>
        <item x="449"/>
        <item x="450"/>
        <item x="451"/>
        <item x="452"/>
        <item x="453"/>
        <item x="454"/>
        <item x="455"/>
        <item x="456"/>
        <item x="457"/>
        <item m="1" x="2305"/>
        <item x="458"/>
        <item x="459"/>
        <item m="1" x="2354"/>
        <item x="460"/>
        <item x="461"/>
        <item x="462"/>
        <item x="463"/>
        <item m="1" x="2363"/>
        <item x="464"/>
        <item x="465"/>
        <item x="466"/>
        <item x="467"/>
        <item x="468"/>
        <item x="469"/>
        <item x="470"/>
        <item m="1" x="2342"/>
        <item x="471"/>
        <item x="472"/>
        <item x="473"/>
        <item x="474"/>
        <item x="475"/>
        <item x="476"/>
        <item x="477"/>
        <item x="478"/>
        <item x="479"/>
        <item x="480"/>
        <item x="481"/>
        <item x="482"/>
        <item x="483"/>
        <item x="484"/>
        <item m="1" x="2318"/>
        <item x="490"/>
        <item x="485"/>
        <item x="486"/>
        <item x="487"/>
        <item x="488"/>
        <item x="489"/>
        <item x="491"/>
        <item x="492"/>
        <item m="1" x="2311"/>
        <item m="1" x="2355"/>
        <item x="503"/>
        <item m="1" x="2358"/>
        <item x="493"/>
        <item x="494"/>
        <item x="504"/>
        <item x="495"/>
        <item x="496"/>
        <item x="497"/>
        <item x="498"/>
        <item x="499"/>
        <item x="500"/>
        <item x="501"/>
        <item x="502"/>
        <item x="505"/>
        <item x="506"/>
        <item x="507"/>
        <item x="508"/>
        <item m="1" x="230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7"/>
        <item x="564"/>
        <item x="565"/>
        <item x="566"/>
        <item x="567"/>
        <item x="568"/>
        <item x="569"/>
        <item x="570"/>
        <item x="571"/>
        <item x="572"/>
        <item x="573"/>
        <item x="574"/>
        <item m="1" x="228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4"/>
        <item x="698"/>
        <item x="708"/>
        <item x="709"/>
        <item x="710"/>
        <item x="699"/>
        <item x="700"/>
        <item x="701"/>
        <item x="702"/>
        <item x="703"/>
        <item x="704"/>
        <item x="705"/>
        <item x="706"/>
        <item x="707"/>
        <item x="711"/>
        <item x="726"/>
        <item x="727"/>
        <item x="734"/>
        <item x="712"/>
        <item x="728"/>
        <item x="729"/>
        <item m="1" x="234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00"/>
        <item x="753"/>
        <item m="1" x="2302"/>
        <item x="740"/>
        <item x="754"/>
        <item x="741"/>
        <item x="742"/>
        <item x="743"/>
        <item x="744"/>
        <item x="745"/>
        <item x="746"/>
        <item x="747"/>
        <item x="755"/>
        <item x="748"/>
        <item x="757"/>
        <item x="758"/>
        <item x="769"/>
        <item x="759"/>
        <item m="1" x="2349"/>
        <item x="760"/>
        <item x="761"/>
        <item x="770"/>
        <item m="1" x="2356"/>
        <item x="762"/>
        <item x="771"/>
        <item x="763"/>
        <item x="764"/>
        <item x="765"/>
        <item x="766"/>
        <item x="772"/>
        <item x="773"/>
        <item x="767"/>
        <item x="768"/>
        <item x="774"/>
        <item x="775"/>
        <item x="790"/>
        <item x="776"/>
        <item x="791"/>
        <item x="777"/>
        <item x="778"/>
        <item x="792"/>
        <item x="779"/>
        <item x="780"/>
        <item x="781"/>
        <item x="782"/>
        <item x="793"/>
        <item x="783"/>
        <item x="794"/>
        <item x="795"/>
        <item x="227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7"/>
        <item x="944"/>
        <item m="1" x="230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6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8"/>
        <item x="1583"/>
        <item x="1577"/>
        <item x="1578"/>
        <item x="1576"/>
        <item x="1579"/>
        <item x="1580"/>
        <item x="1586"/>
        <item x="1587"/>
        <item x="1581"/>
        <item x="1582"/>
        <item x="1588"/>
        <item x="1589"/>
        <item x="1590"/>
        <item x="1602"/>
        <item x="1612"/>
        <item m="1" x="229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t="default"/>
      </items>
    </pivotField>
    <pivotField axis="axisRow" showAll="0">
      <items count="254">
        <item sd="0" x="43"/>
        <item sd="0" x="46"/>
        <item sd="0" x="45"/>
        <item sd="0" x="35"/>
        <item sd="0" m="1" x="166"/>
        <item sd="0" x="44"/>
        <item sd="0" m="1" x="180"/>
        <item sd="0" m="1" x="202"/>
        <item sd="0" x="42"/>
        <item sd="0" x="41"/>
        <item sd="0" x="40"/>
        <item sd="0" x="39"/>
        <item sd="0" x="38"/>
        <item sd="0" x="37"/>
        <item sd="0" x="20"/>
        <item sd="0" x="36"/>
        <item sd="0" m="1" x="172"/>
        <item sd="0" x="15"/>
        <item sd="0" x="18"/>
        <item n="JPMC (Main Project)" sd="0" x="11"/>
        <item sd="0" x="32"/>
        <item sd="0" x="31"/>
        <item sd="0" x="33"/>
        <item sd="0" x="34"/>
        <item sd="0" x="27"/>
        <item sd="0" x="30"/>
        <item sd="0" x="29"/>
        <item sd="0" x="26"/>
        <item sd="0" x="24"/>
        <item sd="0" x="25"/>
        <item sd="0" x="0"/>
        <item sd="0" x="19"/>
        <item sd="0" x="22"/>
        <item sd="0" x="23"/>
        <item sd="0" m="1" x="150"/>
        <item sd="0" x="21"/>
        <item sd="0" m="1" x="220"/>
        <item sd="0" m="1" x="178"/>
        <item sd="0" m="1" x="185"/>
        <item sd="0" x="8"/>
        <item sd="0" x="9"/>
        <item sd="0" m="1" x="175"/>
        <item sd="0" m="1" x="145"/>
        <item sd="0" m="1" x="196"/>
        <item sd="0" m="1" x="140"/>
        <item sd="0" m="1" x="152"/>
        <item sd="0" m="1" x="181"/>
        <item sd="0" x="13"/>
        <item sd="0" m="1" x="250"/>
        <item sd="0" m="1" x="230"/>
        <item sd="0" m="1" x="222"/>
        <item sd="0" m="1" x="160"/>
        <item sd="0" m="1" x="157"/>
        <item sd="0" m="1" x="246"/>
        <item sd="0" m="1" x="224"/>
        <item sd="0" m="1" x="233"/>
        <item sd="0" m="1" x="218"/>
        <item sd="0" m="1" x="208"/>
        <item sd="0" m="1" x="143"/>
        <item sd="0" m="1" x="171"/>
        <item sd="0" x="17"/>
        <item sd="0" m="1" x="177"/>
        <item sd="0" m="1" x="191"/>
        <item sd="0" m="1" x="144"/>
        <item sd="0" x="14"/>
        <item sd="0" m="1" x="240"/>
        <item sd="0" x="86"/>
        <item sd="0" m="1" x="186"/>
        <item sd="0" m="1" x="243"/>
        <item sd="0" m="1" x="179"/>
        <item sd="0" m="1" x="200"/>
        <item sd="0" m="1" x="198"/>
        <item sd="0" m="1" x="151"/>
        <item sd="0" m="1" x="189"/>
        <item sd="0" m="1" x="155"/>
        <item sd="0" m="1" x="195"/>
        <item sd="0" m="1" x="232"/>
        <item sd="0" m="1" x="190"/>
        <item sd="0" m="1" x="203"/>
        <item sd="0" x="10"/>
        <item sd="0" m="1" x="206"/>
        <item sd="0" x="1"/>
        <item sd="0" m="1" x="153"/>
        <item sd="0" m="1" x="207"/>
        <item sd="0" m="1" x="176"/>
        <item sd="0" m="1" x="234"/>
        <item sd="0" m="1" x="237"/>
        <item sd="0" m="1" x="210"/>
        <item sd="0" m="1" x="138"/>
        <item sd="0" m="1" x="159"/>
        <item sd="0" m="1" x="201"/>
        <item sd="0" m="1" x="194"/>
        <item sd="0" m="1" x="148"/>
        <item sd="0" m="1" x="142"/>
        <item sd="0" m="1" x="228"/>
        <item sd="0" x="3"/>
        <item sd="0" m="1" x="167"/>
        <item sd="0" x="7"/>
        <item sd="0" m="1" x="182"/>
        <item sd="0" x="2"/>
        <item sd="0" m="1" x="231"/>
        <item sd="0" m="1" x="188"/>
        <item sd="0" x="12"/>
        <item sd="0" x="5"/>
        <item sd="0" m="1" x="170"/>
        <item sd="0" x="4"/>
        <item sd="0" m="1" x="249"/>
        <item sd="0" m="1" x="156"/>
        <item sd="0" m="1" x="164"/>
        <item sd="0" m="1" x="216"/>
        <item sd="0" x="116"/>
        <item sd="0" m="1" x="227"/>
        <item sd="0" m="1" x="147"/>
        <item sd="0" m="1" x="241"/>
        <item sd="0" m="1" x="158"/>
        <item sd="0" m="1" x="163"/>
        <item sd="0" x="6"/>
        <item sd="0" m="1" x="219"/>
        <item sd="0" m="1" x="223"/>
        <item sd="0" m="1" x="238"/>
        <item sd="0" m="1" x="244"/>
        <item sd="0" m="1" x="239"/>
        <item sd="0" x="16"/>
        <item sd="0" m="1" x="137"/>
        <item sd="0" m="1" x="212"/>
        <item sd="0" m="1" x="205"/>
        <item sd="0" m="1" x="221"/>
        <item sd="0" m="1" x="183"/>
        <item m="1" x="197"/>
        <item sd="0" m="1" x="161"/>
        <item sd="0" m="1" x="225"/>
        <item sd="0" m="1" x="184"/>
        <item sd="0" m="1" x="211"/>
        <item sd="0" m="1" x="236"/>
        <item sd="0" x="28"/>
        <item sd="0" m="1" x="199"/>
        <item sd="0" m="1" x="226"/>
        <item sd="0" m="1" x="252"/>
        <item sd="0" m="1" x="174"/>
        <item m="1" x="214"/>
        <item sd="0" m="1" x="213"/>
        <item sd="0" m="1" x="247"/>
        <item sd="0" m="1" x="169"/>
        <item m="1" x="235"/>
        <item sd="0" m="1" x="146"/>
        <item m="1" x="192"/>
        <item m="1" x="229"/>
        <item m="1" x="162"/>
        <item x="47"/>
        <item x="48"/>
        <item x="49"/>
        <item m="1" x="251"/>
        <item x="51"/>
        <item x="52"/>
        <item x="50"/>
        <item x="53"/>
        <item x="54"/>
        <item x="55"/>
        <item x="56"/>
        <item x="57"/>
        <item m="1" x="242"/>
        <item x="59"/>
        <item x="58"/>
        <item x="60"/>
        <item x="63"/>
        <item x="61"/>
        <item x="62"/>
        <item x="64"/>
        <item m="1" x="123"/>
        <item m="1" x="187"/>
        <item x="65"/>
        <item x="67"/>
        <item x="66"/>
        <item x="68"/>
        <item x="69"/>
        <item x="70"/>
        <item x="71"/>
        <item m="1" x="217"/>
        <item m="1" x="149"/>
        <item x="72"/>
        <item x="75"/>
        <item x="73"/>
        <item x="76"/>
        <item m="1" x="154"/>
        <item m="1" x="139"/>
        <item x="78"/>
        <item x="74"/>
        <item m="1" x="209"/>
        <item m="1" x="127"/>
        <item x="80"/>
        <item m="1" x="141"/>
        <item m="1" x="136"/>
        <item m="1" x="204"/>
        <item x="77"/>
        <item m="1" x="245"/>
        <item x="81"/>
        <item x="82"/>
        <item x="83"/>
        <item m="1" x="248"/>
        <item m="1" x="193"/>
        <item x="84"/>
        <item m="1" x="165"/>
        <item x="79"/>
        <item m="1" x="120"/>
        <item m="1" x="168"/>
        <item x="85"/>
        <item m="1" x="215"/>
        <item x="87"/>
        <item x="88"/>
        <item x="89"/>
        <item x="90"/>
        <item x="91"/>
        <item m="1" x="173"/>
        <item m="1" x="131"/>
        <item x="92"/>
        <item x="93"/>
        <item m="1" x="134"/>
        <item m="1" x="133"/>
        <item m="1" x="132"/>
        <item x="94"/>
        <item m="1" x="135"/>
        <item m="1" x="128"/>
        <item x="97"/>
        <item m="1" x="125"/>
        <item x="96"/>
        <item m="1" x="129"/>
        <item m="1" x="130"/>
        <item x="99"/>
        <item x="100"/>
        <item m="1" x="126"/>
        <item x="101"/>
        <item m="1" x="124"/>
        <item x="102"/>
        <item x="98"/>
        <item x="95"/>
        <item x="105"/>
        <item x="103"/>
        <item x="108"/>
        <item x="118"/>
        <item x="106"/>
        <item x="107"/>
        <item x="109"/>
        <item x="110"/>
        <item x="111"/>
        <item m="1" x="122"/>
        <item x="112"/>
        <item x="113"/>
        <item x="115"/>
        <item x="114"/>
        <item x="104"/>
        <item x="117"/>
        <item x="119"/>
        <item m="1" x="121"/>
        <item t="default"/>
      </items>
    </pivotField>
    <pivotField axis="axisRow" showAll="0" sortType="ascending">
      <items count="1116">
        <item h="1" sd="0" x="60"/>
        <item h="1" sd="0" x="149"/>
        <item h="1" x="756"/>
        <item h="1" sd="0" m="1" x="886"/>
        <item h="1" sd="0" x="724"/>
        <item h="1" sd="0" m="1" x="958"/>
        <item h="1" sd="0" x="572"/>
        <item h="1" sd="0" m="1" x="1056"/>
        <item h="1" sd="0" m="1" x="899"/>
        <item h="1" sd="0" x="464"/>
        <item h="1" sd="0" m="1" x="920"/>
        <item h="1" x="757"/>
        <item h="1" sd="0" x="18"/>
        <item h="1" sd="0" x="288"/>
        <item h="1" sd="0" m="1" x="1097"/>
        <item h="1" sd="0" x="146"/>
        <item h="1" sd="0" x="179"/>
        <item h="1" sd="0" x="490"/>
        <item h="1" sd="0" x="673"/>
        <item h="1" sd="0" m="1" x="1094"/>
        <item h="1" sd="0" x="641"/>
        <item h="1" sd="0" x="623"/>
        <item h="1" x="809"/>
        <item h="1" sd="0" x="100"/>
        <item h="1" sd="0" x="606"/>
        <item h="1" sd="0" m="1" x="905"/>
        <item h="1" sd="0" m="1" x="1060"/>
        <item h="1" sd="0" x="137"/>
        <item h="1" sd="0" m="1" x="1042"/>
        <item h="1" sd="0" x="231"/>
        <item h="1" sd="0" m="1" x="876"/>
        <item sd="0" x="759"/>
        <item h="1" x="835"/>
        <item h="1" sd="0" m="1" x="1047"/>
        <item h="1" sd="0" m="1" x="937"/>
        <item h="1" sd="0" x="363"/>
        <item h="1" sd="0" x="510"/>
        <item sd="0" x="563"/>
        <item h="1" sd="0" x="651"/>
        <item h="1" x="736"/>
        <item h="1" sd="0" x="375"/>
        <item h="1" sd="0" x="379"/>
        <item h="1" sd="0" m="1" x="934"/>
        <item h="1" sd="0" x="718"/>
        <item h="1" sd="0" m="1" x="912"/>
        <item h="1" sd="0" m="1" x="965"/>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7"/>
        <item h="1" sd="0" x="325"/>
        <item h="1" sd="0" x="481"/>
        <item h="1" sd="0" m="1" x="1098"/>
        <item h="1" sd="0" m="1" x="995"/>
        <item h="1" sd="0" x="528"/>
        <item h="1" sd="0" x="630"/>
        <item h="1" sd="0" x="223"/>
        <item h="1" sd="0" m="1" x="888"/>
        <item h="1" sd="0" x="239"/>
        <item h="1" sd="0" x="521"/>
        <item h="1" sd="0" x="135"/>
        <item h="1" sd="0" x="140"/>
        <item h="1" sd="0" x="479"/>
        <item h="1" sd="0" m="1" x="1071"/>
        <item h="1" sd="0" m="1" x="1001"/>
        <item h="1" sd="0" x="219"/>
        <item h="1" sd="0" m="1" x="1110"/>
        <item h="1" sd="0" x="562"/>
        <item h="1" x="744"/>
        <item h="1" x="761"/>
        <item h="1" sd="0" x="711"/>
        <item h="1" sd="0" x="683"/>
        <item h="1" x="803"/>
        <item h="1" sd="0" x="93"/>
        <item h="1" sd="0" m="1" x="1068"/>
        <item h="1" sd="0" x="399"/>
        <item h="1" sd="0" x="222"/>
        <item h="1" sd="0" m="1" x="901"/>
        <item h="1" sd="0" x="337"/>
        <item h="1" sd="0" x="207"/>
        <item h="1" sd="0" x="517"/>
        <item h="1" sd="0" x="489"/>
        <item h="1" sd="0" x="184"/>
        <item h="1" sd="0" x="152"/>
        <item h="1" sd="0" m="1" x="1081"/>
        <item h="1" sd="0" x="40"/>
        <item h="1" sd="0" x="281"/>
        <item h="1" sd="0" x="170"/>
        <item h="1" x="801"/>
        <item h="1" sd="0" x="317"/>
        <item h="1" sd="0" x="358"/>
        <item h="1" sd="0" x="214"/>
        <item h="1" sd="0" x="370"/>
        <item h="1" sd="0" x="378"/>
        <item h="1" sd="0" x="279"/>
        <item h="1" sd="0" m="1" x="938"/>
        <item h="1" sd="0" x="156"/>
        <item h="1" sd="0" x="700"/>
        <item h="1" sd="0" x="639"/>
        <item h="1" sd="0" x="253"/>
        <item h="1" sd="0" m="1" x="1057"/>
        <item h="1" sd="0" x="442"/>
        <item h="1" sd="0" m="1" x="867"/>
        <item h="1" sd="0" x="409"/>
        <item h="1" sd="0" x="365"/>
        <item h="1" sd="0" m="1" x="919"/>
        <item h="1" sd="0" m="1" x="884"/>
        <item sd="0" x="666"/>
        <item h="1" sd="0" x="556"/>
        <item h="1" sd="0" x="383"/>
        <item h="1" sd="0" x="259"/>
        <item h="1" sd="0" x="463"/>
        <item h="1" sd="0" x="252"/>
        <item h="1" sd="0" x="643"/>
        <item h="1" sd="0" x="537"/>
        <item h="1" sd="0" m="1" x="1000"/>
        <item h="1" sd="0" x="577"/>
        <item h="1" sd="0" x="597"/>
        <item h="1" sd="0" x="12"/>
        <item h="1" sd="0" x="571"/>
        <item h="1" sd="0" m="1" x="1070"/>
        <item h="1" sd="0" x="569"/>
        <item h="1" sd="0" x="352"/>
        <item h="1" sd="0" x="218"/>
        <item h="1" x="815"/>
        <item h="1" sd="0" x="371"/>
        <item h="1" sd="0" x="224"/>
        <item h="1" sd="0" x="63"/>
        <item h="1" sd="0" x="8"/>
        <item h="1" sd="0" x="102"/>
        <item h="1" sd="0" m="1" x="906"/>
        <item h="1" sd="0" m="1" x="1100"/>
        <item h="1" sd="0" x="550"/>
        <item h="1" sd="0" x="319"/>
        <item h="1" sd="0" m="1" x="911"/>
        <item h="1" sd="0" m="1" x="1111"/>
        <item h="1" x="813"/>
        <item h="1" sd="0" x="386"/>
        <item h="1" sd="0" x="634"/>
        <item h="1" sd="0" x="31"/>
        <item h="1" sd="0" x="55"/>
        <item h="1" sd="0" x="227"/>
        <item h="1" x="833"/>
        <item h="1" sd="0" x="453"/>
        <item h="1" sd="0" x="356"/>
        <item h="1" x="799"/>
        <item h="1" sd="0" x="161"/>
        <item h="1" sd="0" x="153"/>
        <item h="1" sd="0" x="653"/>
        <item h="1" sd="0" x="553"/>
        <item h="1" sd="0" x="704"/>
        <item h="1" sd="0" m="1" x="985"/>
        <item h="1" sd="0" x="133"/>
        <item h="1" sd="0" m="1" x="892"/>
        <item h="1" sd="0" m="1" x="885"/>
        <item h="1" sd="0" m="1" x="1086"/>
        <item h="1" sd="0" x="668"/>
        <item h="1" x="763"/>
        <item h="1" x="846"/>
        <item h="1" sd="0" x="681"/>
        <item h="1" sd="0" x="685"/>
        <item h="1" x="855"/>
        <item h="1" sd="0" x="46"/>
        <item h="1" sd="0" x="374"/>
        <item h="1" sd="0" m="1" x="894"/>
        <item h="1" sd="0" x="423"/>
        <item h="1" sd="0" x="574"/>
        <item h="1" sd="0" x="367"/>
        <item h="1" sd="0" x="270"/>
        <item h="1" sd="0" m="1" x="975"/>
        <item h="1" sd="0" m="1" x="940"/>
        <item h="1" sd="0" x="427"/>
        <item h="1" sd="0" x="411"/>
        <item h="1" sd="0" x="465"/>
        <item h="1" sd="0" m="1" x="976"/>
        <item h="1" sd="0" m="1" x="956"/>
        <item h="1" sd="0" m="1" x="1067"/>
        <item h="1" sd="0" m="1" x="1010"/>
        <item h="1" sd="0" m="1" x="972"/>
        <item h="1" sd="0" x="366"/>
        <item h="1" sd="0" x="437"/>
        <item h="1" sd="0" x="506"/>
        <item h="1" sd="0" x="632"/>
        <item h="1" sd="0" m="1" x="986"/>
        <item h="1" sd="0" x="567"/>
        <item h="1" sd="0" x="665"/>
        <item h="1" x="853"/>
        <item h="1" x="795"/>
        <item h="1" sd="0" x="534"/>
        <item h="1" sd="0" x="456"/>
        <item h="1" sd="0" x="318"/>
        <item h="1" x="856"/>
        <item h="1" sd="0" m="1" x="933"/>
        <item h="1" x="798"/>
        <item h="1" sd="0" x="697"/>
        <item h="1" sd="0" x="312"/>
        <item h="1" sd="0" x="273"/>
        <item h="1" sd="0" x="428"/>
        <item h="1" sd="0" x="519"/>
        <item h="1" sd="0" m="1" x="1032"/>
        <item h="1" sd="0" x="396"/>
        <item h="1" x="752"/>
        <item h="1" sd="0" x="605"/>
        <item h="1" sd="0" x="402"/>
        <item h="1" sd="0" x="710"/>
        <item h="1" sd="0" x="201"/>
        <item h="1" sd="0" m="1" x="960"/>
        <item h="1" x="779"/>
        <item h="1" sd="0" x="160"/>
        <item h="1" sd="0" x="443"/>
        <item h="1" sd="0" m="1" x="1064"/>
        <item h="1" sd="0" m="1" x="1024"/>
        <item h="1" sd="0" m="1" x="918"/>
        <item h="1" x="747"/>
        <item h="1" x="826"/>
        <item h="1" sd="0" x="451"/>
        <item h="1" sd="0" x="538"/>
        <item h="1" sd="0" x="414"/>
        <item h="1" sd="0" x="413"/>
        <item h="1" sd="0" x="277"/>
        <item h="1" sd="0" x="467"/>
        <item h="1" sd="0" m="1" x="1018"/>
        <item h="1" sd="0" x="225"/>
        <item h="1" sd="0" m="1" x="890"/>
        <item h="1" sd="0" m="1" x="893"/>
        <item h="1" sd="0" x="522"/>
        <item h="1" x="817"/>
        <item h="1" sd="0" x="468"/>
        <item h="1" sd="0" x="539"/>
        <item h="1" x="802"/>
        <item h="1" sd="0" x="633"/>
        <item h="1" sd="0" m="1" x="904"/>
        <item h="1" sd="0" x="292"/>
        <item h="1" sd="0" x="15"/>
        <item h="1" sd="0" m="1" x="931"/>
        <item h="1" sd="0" m="1" x="946"/>
        <item h="1" sd="0" x="662"/>
        <item h="1" sd="0" x="0"/>
        <item h="1" sd="0" x="232"/>
        <item h="1" sd="0" x="679"/>
        <item h="1" sd="0" x="213"/>
        <item h="1" sd="0" m="1" x="1066"/>
        <item h="1" sd="0" x="316"/>
        <item h="1" x="750"/>
        <item h="1" sd="0" x="702"/>
        <item h="1" x="850"/>
        <item h="1" sd="0" x="513"/>
        <item h="1" sd="0" x="436"/>
        <item h="1" sd="0" x="449"/>
        <item h="1" sd="0" m="1" x="875"/>
        <item h="1" sd="0" x="291"/>
        <item h="1" x="739"/>
        <item h="1" sd="0" x="391"/>
        <item h="1" sd="0" x="333"/>
        <item h="1" x="791"/>
        <item h="1" x="743"/>
        <item sd="0" x="339"/>
        <item h="1" sd="0" x="275"/>
        <item h="1" sd="0" m="1" x="907"/>
        <item sd="0" x="174"/>
        <item h="1" sd="0" x="171"/>
        <item h="1" sd="0" x="233"/>
        <item h="1" sd="0" x="78"/>
        <item h="1" sd="0" m="1" x="966"/>
        <item h="1" sd="0" x="236"/>
        <item h="1" sd="0" x="58"/>
        <item h="1" sd="0" m="1" x="1035"/>
        <item h="1" sd="0" x="474"/>
        <item h="1" sd="0" x="511"/>
        <item h="1" sd="0" x="408"/>
        <item h="1" x="810"/>
        <item h="1" sd="0" x="587"/>
        <item h="1" sd="0" x="240"/>
        <item h="1" sd="0" m="1" x="900"/>
        <item h="1" sd="0" x="182"/>
        <item h="1" x="804"/>
        <item h="1" sd="0" x="307"/>
        <item h="1" sd="0" x="782"/>
        <item h="1" x="825"/>
        <item h="1" sd="0" x="648"/>
        <item h="1" x="776"/>
        <item h="1" sd="0" x="290"/>
        <item h="1" sd="0" m="1" x="992"/>
        <item h="1" sd="0" m="1" x="1053"/>
        <item h="1" sd="0" x="636"/>
        <item h="1" sd="0" x="499"/>
        <item h="1" sd="0" x="447"/>
        <item h="1" sd="0" x="132"/>
        <item h="1" sd="0" x="56"/>
        <item h="1" sd="0" x="126"/>
        <item h="1" sd="0" x="22"/>
        <item h="1" sd="0" x="187"/>
        <item h="1" sd="0" m="1" x="881"/>
        <item h="1" sd="0" m="1" x="1084"/>
        <item h="1" sd="0" m="1" x="887"/>
        <item h="1" sd="0" x="11"/>
        <item h="1" sd="0" x="670"/>
        <item h="1" sd="0" x="353"/>
        <item h="1" sd="0" x="542"/>
        <item h="1" sd="0" m="1" x="971"/>
        <item h="1" sd="0" x="124"/>
        <item h="1" sd="0" x="646"/>
        <item h="1" sd="0" m="1" x="1114"/>
        <item h="1" sd="0" x="77"/>
        <item h="1" sd="0" m="1" x="996"/>
        <item h="1" sd="0" x="435"/>
        <item h="1" sd="0" x="92"/>
        <item h="1" sd="0" x="35"/>
        <item h="1" sd="0" x="196"/>
        <item h="1" sd="0" m="1" x="1093"/>
        <item h="1" sd="0" x="1"/>
        <item h="1" sd="0" x="180"/>
        <item h="1" sd="0" x="430"/>
        <item h="1" sd="0" x="285"/>
        <item h="1" x="748"/>
        <item h="1" sd="0" x="581"/>
        <item h="1" sd="0" m="1" x="1013"/>
        <item h="1" sd="0" x="42"/>
        <item h="1" sd="0" x="469"/>
        <item h="1" sd="0" x="440"/>
        <item h="1" sd="0" m="1" x="1034"/>
        <item h="1" sd="0" m="1" x="1004"/>
        <item h="1" sd="0" m="1" x="1021"/>
        <item h="1" sd="0" m="1" x="954"/>
        <item h="1" sd="0" x="84"/>
        <item h="1" sd="0" x="106"/>
        <item h="1" sd="0" x="727"/>
        <item h="1" sd="0" m="1" x="866"/>
        <item h="1" sd="0" x="526"/>
        <item h="1" sd="0" x="592"/>
        <item h="1" sd="0" x="484"/>
        <item h="1" sd="0" x="336"/>
        <item h="1" sd="0" x="659"/>
        <item h="1" sd="0" x="669"/>
        <item h="1" sd="0" m="1" x="1027"/>
        <item h="1" sd="0" x="560"/>
        <item h="1" sd="0" x="714"/>
        <item sd="0" x="709"/>
        <item h="1" x="793"/>
        <item sd="0" x="599"/>
        <item h="1" sd="0" m="1" x="868"/>
        <item h="1" sd="0" m="1" x="863"/>
        <item h="1" sd="0" m="1" x="1014"/>
        <item h="1" sd="0" m="1" x="896"/>
        <item h="1" sd="0" x="515"/>
        <item h="1" sd="0" x="715"/>
        <item h="1" sd="0" x="677"/>
        <item h="1" x="812"/>
        <item h="1" sd="0" x="698"/>
        <item h="1" sd="0" m="1" x="1044"/>
        <item h="1" x="783"/>
        <item h="1" x="800"/>
        <item h="1" sd="0" m="1" x="897"/>
        <item h="1" sd="0" x="16"/>
        <item h="1" sd="0" m="1" x="979"/>
        <item h="1" sd="0" x="407"/>
        <item h="1" sd="0" x="603"/>
        <item h="1" sd="0" m="1" x="1023"/>
        <item h="1" sd="0" m="1" x="936"/>
        <item h="1" sd="0" x="280"/>
        <item h="1" sd="0" x="104"/>
        <item h="1" sd="0" x="332"/>
        <item h="1" sd="0" m="1" x="959"/>
        <item h="1" sd="0" x="348"/>
        <item h="1" sd="0" x="23"/>
        <item sd="0" x="693"/>
        <item h="1" sd="0" m="1" x="913"/>
        <item h="1" sd="0" x="570"/>
        <item h="1" sd="0" x="362"/>
        <item h="1" sd="0" x="237"/>
        <item h="1" sd="0" x="394"/>
        <item h="1" sd="0" x="392"/>
        <item h="1" x="854"/>
        <item h="1" sd="0" x="459"/>
        <item h="1" sd="0" x="509"/>
        <item h="1" sd="0" x="421"/>
        <item h="1" x="852"/>
        <item h="1" sd="0" x="535"/>
        <item h="1" sd="0" x="488"/>
        <item h="1" sd="0" x="91"/>
        <item h="1" sd="0" x="627"/>
        <item h="1" sd="0" x="13"/>
        <item h="1" sd="0" x="175"/>
        <item h="1" sd="0" x="343"/>
        <item h="1" sd="0" x="500"/>
        <item h="1" sd="0" m="1" x="1104"/>
        <item h="1" sd="0" m="1" x="1079"/>
        <item h="1" x="843"/>
        <item h="1" sd="0" x="87"/>
        <item h="1" sd="0" x="501"/>
        <item h="1" sd="0" x="690"/>
        <item h="1" sd="0" x="450"/>
        <item h="1" sd="0" x="33"/>
        <item h="1" x="819"/>
        <item h="1" sd="0" x="19"/>
        <item h="1" sd="0" x="389"/>
        <item h="1" x="836"/>
        <item h="1" sd="0" m="1" x="870"/>
        <item h="1" sd="0" x="403"/>
        <item h="1" sd="0" x="20"/>
        <item h="1" sd="0" m="1" x="882"/>
        <item h="1" sd="0" x="584"/>
        <item h="1" sd="0" x="96"/>
        <item h="1" sd="0" x="555"/>
        <item h="1" sd="0" x="438"/>
        <item h="1" sd="0" m="1" x="909"/>
        <item h="1" sd="0" m="1" x="1096"/>
        <item h="1" sd="0" m="1" x="1073"/>
        <item h="1" sd="0" m="1" x="947"/>
        <item h="1" sd="0" x="588"/>
        <item h="1" sd="0" x="120"/>
        <item h="1" sd="0" x="590"/>
        <item h="1" sd="0" x="131"/>
        <item h="1" sd="0" x="119"/>
        <item h="1" sd="0" m="1" x="1025"/>
        <item h="1" sd="0" m="1" x="990"/>
        <item h="1" sd="0" m="1" x="1016"/>
        <item h="1" sd="0" m="1" x="880"/>
        <item h="1" sd="0" m="1" x="1002"/>
        <item h="1" sd="0" x="228"/>
        <item h="1" sd="0" x="39"/>
        <item h="1" sd="0" x="619"/>
        <item h="1" sd="0" x="108"/>
        <item h="1" sd="0" x="24"/>
        <item h="1" x="729"/>
        <item h="1" sd="0" x="139"/>
        <item h="1" sd="0" x="393"/>
        <item h="1" sd="0" m="1" x="1083"/>
        <item h="1" sd="0" x="613"/>
        <item h="1" sd="0" x="17"/>
        <item h="1" sd="0" x="461"/>
        <item h="1" x="742"/>
        <item h="1" x="797"/>
        <item h="1" x="769"/>
        <item h="1" sd="0" x="441"/>
        <item h="1" sd="0" x="248"/>
        <item h="1" sd="0" x="48"/>
        <item h="1" sd="0" m="1" x="998"/>
        <item h="1" sd="0" m="1" x="1058"/>
        <item h="1" sd="0" x="134"/>
        <item h="1" sd="0" x="596"/>
        <item h="1" sd="0" m="1" x="968"/>
        <item h="1" sd="0" x="69"/>
        <item h="1" x="527"/>
        <item h="1" x="832"/>
        <item h="1" sd="0" x="654"/>
        <item h="1" sd="0" m="1" x="1031"/>
        <item h="1" sd="0" x="34"/>
        <item h="1" sd="0" x="206"/>
        <item h="1" sd="0" m="1" x="1099"/>
        <item h="1" sd="0" m="1" x="974"/>
        <item h="1" sd="0" m="1" x="993"/>
        <item h="1" sd="0" m="1" x="935"/>
        <item h="1" x="786"/>
        <item h="1" sd="0" x="268"/>
        <item h="1" sd="0" x="376"/>
        <item h="1" sd="0" x="331"/>
        <item h="1" sd="0" m="1" x="927"/>
        <item h="1" x="822"/>
        <item h="1" sd="0" x="360"/>
        <item h="1" sd="0" m="1" x="1074"/>
        <item h="1" sd="0" x="89"/>
        <item h="1" sd="0" x="355"/>
        <item sd="0" x="642"/>
        <item h="1" sd="0" m="1" x="973"/>
        <item h="1" sd="0" x="168"/>
        <item h="1" sd="0" m="1" x="871"/>
        <item h="1" sd="0" m="1" x="864"/>
        <item h="1" sd="0" x="473"/>
        <item h="1" x="841"/>
        <item h="1" x="839"/>
        <item h="1" sd="0" x="272"/>
        <item h="1" sd="0" x="523"/>
        <item h="1" sd="0" x="51"/>
        <item h="1" sd="0" x="190"/>
        <item h="1" sd="0" x="625"/>
        <item h="1" sd="0" x="50"/>
        <item h="1" x="820"/>
        <item h="1" sd="0" x="79"/>
        <item h="1" sd="0" x="32"/>
        <item h="1" sd="0" m="1" x="1061"/>
        <item h="1" sd="0" x="667"/>
        <item h="1" sd="0" x="188"/>
        <item h="1" x="787"/>
        <item h="1" x="765"/>
        <item h="1" sd="0" x="110"/>
        <item h="1" sd="0" m="1" x="1080"/>
        <item h="1" x="775"/>
        <item h="1" sd="0" m="1" x="1077"/>
        <item h="1" sd="0" m="1" x="983"/>
        <item h="1" sd="0" m="1" x="929"/>
        <item h="1" sd="0" m="1" x="978"/>
        <item h="1" sd="0" m="1" x="950"/>
        <item h="1" sd="0" x="226"/>
        <item h="1" sd="0" x="57"/>
        <item h="1" sd="0" m="1" x="981"/>
        <item h="1" sd="0" x="530"/>
        <item h="1" sd="0" x="554"/>
        <item h="1" x="734"/>
        <item h="1" sd="0" x="340"/>
        <item h="1" sd="0" x="604"/>
        <item h="1" sd="0" x="265"/>
        <item h="1" sd="0" x="448"/>
        <item h="1" sd="0" x="628"/>
        <item h="1" m="1" x="857"/>
        <item h="1" sd="0" m="1" x="1019"/>
        <item h="1" sd="0" x="294"/>
        <item h="1" sd="0" m="1" x="1008"/>
        <item h="1" sd="0" x="585"/>
        <item h="1" sd="0" x="583"/>
        <item h="1" sd="0" x="62"/>
        <item h="1" sd="0" x="295"/>
        <item h="1" sd="0" x="3"/>
        <item h="1" sd="0" x="151"/>
        <item h="1" sd="0" x="415"/>
        <item h="1" sd="0" x="503"/>
        <item h="1" sd="0" x="210"/>
        <item h="1" sd="0" x="54"/>
        <item h="1" sd="0" m="1" x="1039"/>
        <item h="1" sd="0" m="1" x="1022"/>
        <item h="1" sd="0" x="387"/>
        <item h="1" sd="0" m="1" x="883"/>
        <item h="1" sd="0" x="323"/>
        <item h="1" sd="0" x="713"/>
        <item h="1" x="851"/>
        <item h="1" sd="0" x="678"/>
        <item h="1" sd="0" m="1" x="916"/>
        <item h="1" sd="0" x="75"/>
        <item h="1" sd="0" x="476"/>
        <item h="1" sd="0" m="1" x="858"/>
        <item h="1" sd="0" m="1" x="945"/>
        <item h="1" sd="0" x="186"/>
        <item h="1" sd="0" x="486"/>
        <item h="1" sd="0" x="674"/>
        <item h="1" sd="0" x="429"/>
        <item h="1" sd="0" x="361"/>
        <item h="1" sd="0" x="368"/>
        <item h="1" x="831"/>
        <item h="1" x="818"/>
        <item sd="0" x="721"/>
        <item sd="0" x="767"/>
        <item h="1" sd="0" x="327"/>
        <item h="1" sd="0" x="195"/>
        <item h="1" sd="0" x="687"/>
        <item h="1" x="774"/>
        <item h="1" sd="0" x="566"/>
        <item h="1" sd="0" m="1" x="1012"/>
        <item h="1" sd="0" m="1" x="1052"/>
        <item h="1" sd="0" x="123"/>
        <item h="1" sd="0" x="497"/>
        <item h="1" x="840"/>
        <item sd="0" x="719"/>
        <item h="1" sd="0" m="1" x="942"/>
        <item h="1" sd="0" x="194"/>
        <item h="1" sd="0" x="557"/>
        <item h="1" sd="0" x="663"/>
        <item h="1" sd="0" x="121"/>
        <item h="1" x="772"/>
        <item h="1" sd="0" x="53"/>
        <item h="1" x="847"/>
        <item h="1" sd="0" x="472"/>
        <item h="1" sd="0" x="549"/>
        <item h="1" sd="0" x="565"/>
        <item h="1" sd="0" m="1" x="1069"/>
        <item h="1" m="1" x="994"/>
        <item h="1" sd="0" x="278"/>
        <item h="1" x="751"/>
        <item h="1" x="845"/>
        <item h="1" sd="0" x="212"/>
        <item h="1" sd="0" m="1" x="951"/>
        <item h="1" sd="0" m="1" x="1054"/>
        <item h="1" sd="0" m="1" x="1045"/>
        <item h="1" sd="0" x="631"/>
        <item h="1" sd="0" m="1" x="1112"/>
        <item h="1" sd="0" m="1" x="898"/>
        <item h="1" sd="0" x="675"/>
        <item h="1" sd="0" m="1" x="1106"/>
        <item h="1" sd="0" x="691"/>
        <item h="1" sd="0" x="117"/>
        <item h="1" sd="0" x="111"/>
        <item h="1" x="794"/>
        <item h="1" sd="0" x="671"/>
        <item h="1" sd="0" x="502"/>
        <item h="1" sd="0" x="417"/>
        <item h="1" sd="0" x="81"/>
        <item h="1" sd="0" x="7"/>
        <item h="1" sd="0" x="235"/>
        <item h="1" sd="0" x="434"/>
        <item h="1" sd="0" x="287"/>
        <item h="1" sd="0" m="1" x="1043"/>
        <item h="1" sd="0" m="1" x="1090"/>
        <item h="1" sd="0" x="491"/>
        <item h="1" sd="0" x="722"/>
        <item h="1" sd="0" x="2"/>
        <item h="1" sd="0" x="637"/>
        <item h="1" sd="0" m="1" x="1105"/>
        <item h="1" sd="0" m="1" x="964"/>
        <item h="1" sd="0" x="692"/>
        <item h="1" x="828"/>
        <item h="1" sd="0" x="536"/>
        <item h="1" x="844"/>
        <item h="1" x="816"/>
        <item h="1" sd="0" x="163"/>
        <item h="1" sd="0" x="431"/>
        <item h="1" sd="0" m="1" x="1037"/>
        <item h="1" sd="0" x="650"/>
        <item h="1" sd="0" x="680"/>
        <item h="1" sd="0" x="478"/>
        <item h="1" sd="0" x="602"/>
        <item h="1" x="842"/>
        <item h="1" sd="0" m="1" x="924"/>
        <item h="1" sd="0" x="445"/>
        <item h="1" sd="0" m="1" x="910"/>
        <item h="1" sd="0" m="1" x="1113"/>
        <item h="1" sd="0" m="1" x="877"/>
        <item h="1" sd="0" m="1" x="874"/>
        <item h="1" sd="0" x="130"/>
        <item h="1" sd="0" x="88"/>
        <item h="1" sd="0" m="1" x="1108"/>
        <item h="1" sd="0" x="204"/>
        <item h="1" sd="0" x="72"/>
        <item h="1" sd="0" x="73"/>
        <item h="1" sd="0" x="28"/>
        <item h="1" sd="0" x="47"/>
        <item h="1" sd="0" x="181"/>
        <item h="1" sd="0" x="26"/>
        <item h="1" sd="0" x="86"/>
        <item h="1" sd="0" x="230"/>
        <item h="1" x="824"/>
        <item h="1" sd="0" m="1" x="980"/>
        <item h="1" sd="0" m="1" x="963"/>
        <item h="1" x="737"/>
        <item h="1" sd="0" m="1" x="99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9"/>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23"/>
        <item h="1" sd="0" x="359"/>
        <item h="1" sd="0" m="1" x="1103"/>
        <item h="1" sd="0" x="425"/>
        <item h="1" sd="0" x="269"/>
        <item h="1" sd="0" x="215"/>
        <item h="1" sd="0" x="349"/>
        <item h="1" x="848"/>
        <item h="1" sd="0" x="283"/>
        <item h="1" sd="0" x="185"/>
        <item h="1" sd="0" x="460"/>
        <item h="1" sd="0" x="220"/>
        <item h="1" x="805"/>
        <item h="1" sd="0" x="703"/>
        <item h="1" sd="0" x="598"/>
        <item h="1" sd="0" x="644"/>
        <item h="1" x="754"/>
        <item h="1" sd="0" x="624"/>
        <item h="1" sd="0" x="547"/>
        <item h="1" sd="0" m="1" x="1091"/>
        <item h="1" sd="0" m="1" x="869"/>
        <item h="1" sd="0" x="4"/>
        <item h="1" sd="0" x="377"/>
        <item h="1" x="806"/>
        <item h="1" sd="0" x="262"/>
        <item h="1" sd="0" x="454"/>
        <item h="1" sd="0" x="326"/>
        <item h="1" sd="0" x="173"/>
        <item h="1" sd="0" x="200"/>
        <item h="1" x="807"/>
        <item h="1" x="785"/>
        <item h="1" sd="0" m="1" x="908"/>
        <item h="1" sd="0" x="725"/>
        <item h="1" x="796"/>
        <item h="1" sd="0" x="495"/>
        <item h="1" sd="0" x="345"/>
        <item h="1" sd="0" x="717"/>
        <item h="1" sd="0" x="568"/>
        <item h="1" sd="0" x="640"/>
        <item h="1" sd="0" x="482"/>
        <item h="1" sd="0" x="726"/>
        <item h="1" sd="0" x="30"/>
        <item h="1" sd="0" m="1" x="1040"/>
        <item h="1" sd="0" x="242"/>
        <item h="1" sd="0" x="591"/>
        <item h="1" sd="0" x="645"/>
        <item h="1" sd="0" m="1" x="970"/>
        <item h="1" sd="0" m="1" x="878"/>
        <item h="1" sd="0" x="694"/>
        <item h="1" sd="0" x="470"/>
        <item h="1" x="849"/>
        <item h="1" sd="0" x="243"/>
        <item h="1" sd="0" m="1" x="1085"/>
        <item h="1" sd="0" x="622"/>
        <item h="1" sd="0" x="398"/>
        <item h="1" sd="0" m="1" x="917"/>
        <item h="1" sd="0" m="1" x="1088"/>
        <item h="1" sd="0" m="1" x="988"/>
        <item h="1" sd="0" x="551"/>
        <item h="1" sd="0" x="303"/>
        <item h="1" sd="0" x="532"/>
        <item h="1" sd="0" x="37"/>
        <item h="1" sd="0" x="357"/>
        <item h="1" x="823"/>
        <item h="1" sd="0" x="487"/>
        <item h="1" sd="0" x="658"/>
        <item h="1" sd="0" x="686"/>
        <item h="1" sd="0" x="512"/>
        <item h="1" x="780"/>
        <item h="1" sd="0" m="1" x="982"/>
        <item h="1" sd="0" m="1" x="1033"/>
        <item h="1" x="827"/>
        <item h="1" sd="0" x="115"/>
        <item h="1" sd="0" m="1" x="1082"/>
        <item h="1" sd="0" m="1" x="889"/>
        <item h="1" sd="0" x="324"/>
        <item sd="0" x="518"/>
        <item h="1" sd="0" m="1" x="952"/>
        <item h="1" sd="0" x="128"/>
        <item h="1" sd="0" x="520"/>
        <item h="1" sd="0" m="1" x="1089"/>
        <item h="1" sd="0" m="1" x="1065"/>
        <item h="1" sd="0" x="255"/>
        <item h="1" sd="0" x="199"/>
        <item h="1" sd="0" x="329"/>
        <item h="1" sd="0" x="297"/>
        <item h="1" sd="0" x="310"/>
        <item h="1" x="741"/>
        <item h="1" sd="0" x="83"/>
        <item h="1" sd="0" m="1" x="989"/>
        <item h="1" sd="0" x="600"/>
        <item h="1" sd="0" m="1" x="872"/>
        <item h="1" sd="0" x="80"/>
        <item h="1" sd="0" m="1" x="941"/>
        <item h="1" sd="0" m="1" x="1078"/>
        <item h="1" sd="0" x="97"/>
        <item h="1" sd="0" x="564"/>
        <item h="1" sd="0" x="289"/>
        <item h="1" sd="0" m="1" x="1028"/>
        <item h="1" sd="0" x="116"/>
        <item h="1" sd="0" x="209"/>
        <item h="1" sd="0" x="452"/>
        <item h="1" sd="0" x="684"/>
        <item h="1" sd="0" x="198"/>
        <item h="1" sd="0" x="401"/>
        <item h="1" sd="0" x="656"/>
        <item h="1" sd="0" x="150"/>
        <item h="1" sd="0" x="136"/>
        <item h="1" sd="0" m="1" x="969"/>
        <item h="1" sd="0" x="676"/>
        <item h="1" sd="0" m="1" x="902"/>
        <item h="1" sd="0" x="109"/>
        <item h="1" sd="0" x="397"/>
        <item sd="0" x="664"/>
        <item h="1" sd="0" x="498"/>
        <item h="1" sd="0" x="706"/>
        <item h="1" sd="0" x="649"/>
        <item h="1" sd="0" x="514"/>
        <item h="1" sd="0" x="558"/>
        <item h="1" sd="0" x="524"/>
        <item h="1" sd="0" m="1" x="948"/>
        <item h="1" x="837"/>
        <item h="1" sd="0" x="660"/>
        <item h="1" sd="0" m="1" x="1049"/>
        <item h="1" x="334"/>
        <item sd="0" x="758"/>
        <item h="1" sd="0" x="728"/>
        <item h="1" sd="0" x="284"/>
        <item h="1" sd="0" x="296"/>
        <item h="1" sd="0" x="211"/>
        <item h="1" sd="0" x="582"/>
        <item h="1" sd="0" x="45"/>
        <item h="1" sd="0" m="1" x="1029"/>
        <item h="1" sd="0" m="1" x="1020"/>
        <item h="1" sd="0" x="507"/>
        <item h="1" sd="0" x="155"/>
        <item h="1" sd="0" m="1" x="1050"/>
        <item h="1" sd="0" x="61"/>
        <item h="1" sd="0" x="129"/>
        <item h="1" sd="0" x="105"/>
        <item h="1" sd="0" x="614"/>
        <item sd="0" x="716"/>
        <item h="1" sd="0" m="1" x="895"/>
        <item h="1" sd="0" x="157"/>
        <item h="1" sd="0" x="14"/>
        <item h="1" sd="0" x="43"/>
        <item h="1" sd="0" x="250"/>
        <item h="1" sd="0" x="238"/>
        <item h="1" sd="0" x="103"/>
        <item h="1" sd="0" x="385"/>
        <item h="1" sd="0" x="70"/>
        <item h="1" sd="0" x="299"/>
        <item h="1" sd="0" x="127"/>
        <item h="1" sd="0" m="1" x="865"/>
        <item h="1" sd="0" x="193"/>
        <item h="1" x="829"/>
        <item h="1" sd="0" x="147"/>
        <item h="1" sd="0" m="1" x="984"/>
        <item h="1" sd="0" x="548"/>
        <item h="1" sd="0" m="1" x="1005"/>
        <item h="1" sd="0" x="610"/>
        <item h="1" sd="0" x="405"/>
        <item sd="0" x="749"/>
        <item h="1" sd="0" m="1" x="939"/>
        <item h="1" m="1" x="921"/>
        <item h="1" x="594"/>
        <item h="1" sd="0" x="99"/>
        <item h="1" sd="0" x="344"/>
        <item h="1" sd="0" x="541"/>
        <item h="1" sd="0" x="689"/>
        <item h="1" x="781"/>
        <item h="1" sd="0" x="612"/>
        <item h="1" sd="0" x="221"/>
        <item h="1" sd="0" x="607"/>
        <item h="1" sd="0" m="1" x="1102"/>
        <item h="1" sd="0" m="1" x="1107"/>
        <item h="1" sd="0" x="271"/>
        <item h="1" sd="0" m="1" x="1015"/>
        <item h="1" sd="0" x="166"/>
        <item h="1" sd="0" x="286"/>
        <item sd="0" x="611"/>
        <item h="1" sd="0" x="531"/>
        <item h="1" sd="0" x="621"/>
        <item h="1" sd="0" x="304"/>
        <item h="1" sd="0" m="1" x="977"/>
        <item h="1" sd="0" x="458"/>
        <item h="1" sd="0" x="439"/>
        <item h="1" sd="0" x="543"/>
        <item h="1" sd="0" x="609"/>
        <item h="1" sd="0" x="138"/>
        <item h="1" sd="0" x="41"/>
        <item h="1" sd="0" x="229"/>
        <item h="1" sd="0" x="420"/>
        <item h="1" sd="0" m="1" x="1036"/>
        <item h="1" sd="0" x="617"/>
        <item h="1" sd="0" x="71"/>
        <item h="1" sd="0" x="64"/>
        <item h="1" sd="0" x="492"/>
        <item h="1" sd="0" m="1" x="961"/>
        <item h="1" sd="0" m="1" x="955"/>
        <item h="1" x="732"/>
        <item h="1" sd="0" x="432"/>
        <item h="1" x="746"/>
        <item h="1" sd="0" x="540"/>
        <item h="1" sd="0" x="455"/>
        <item h="1" sd="0" x="44"/>
        <item h="1" sd="0" x="114"/>
        <item h="1" sd="0" x="52"/>
        <item h="1" sd="0" x="142"/>
        <item h="1" sd="0" x="579"/>
        <item h="1" sd="0" x="82"/>
        <item h="1" sd="0" x="245"/>
        <item h="1" sd="0" x="457"/>
        <item h="1" sd="0" x="314"/>
        <item h="1" sd="0" m="1" x="1075"/>
        <item h="1" sd="0" x="373"/>
        <item h="1" sd="0" m="1" x="1046"/>
        <item h="1" x="768"/>
        <item h="1" sd="0" x="720"/>
        <item h="1" sd="0" x="418"/>
        <item h="1" sd="0" x="308"/>
        <item h="1" sd="0" m="1" x="1006"/>
        <item h="1" sd="0" m="1" x="1072"/>
        <item h="1" sd="0" x="122"/>
        <item h="1" sd="0" x="118"/>
        <item h="1" sd="0" x="661"/>
        <item h="1" sd="0" m="1" x="1026"/>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11"/>
        <item h="1" sd="0" x="652"/>
        <item h="1" sd="0" x="647"/>
        <item h="1" sd="0" x="608"/>
        <item h="1" sd="0" x="328"/>
        <item h="1" sd="0" x="350"/>
        <item h="1" sd="0" x="254"/>
        <item h="1" sd="0" x="320"/>
        <item h="1" sd="0" x="620"/>
        <item h="1" x="821"/>
        <item h="1" sd="0" x="241"/>
        <item h="1" sd="0" x="158"/>
        <item h="1" sd="0" m="1" x="1003"/>
        <item h="1" sd="0" x="475"/>
        <item h="1" x="784"/>
        <item h="1" sd="0" x="416"/>
        <item h="1" sd="0" m="1" x="967"/>
        <item h="1" sd="0" m="1" x="1059"/>
        <item h="1" sd="0" m="1" x="873"/>
        <item h="1" sd="0" x="529"/>
        <item h="1" sd="0" m="1" x="861"/>
        <item h="1" sd="0" x="657"/>
        <item h="1" x="740"/>
        <item h="1" sd="0" m="1" x="925"/>
        <item h="1" sd="0" x="143"/>
        <item h="1" sd="0" m="1" x="860"/>
        <item h="1" sd="0" m="1" x="1063"/>
        <item h="1" sd="0" x="276"/>
        <item h="1" sd="0" x="298"/>
        <item h="1" sd="0" x="424"/>
        <item h="1" sd="0" x="696"/>
        <item h="1" sd="0" x="346"/>
        <item h="1" sd="0" x="485"/>
        <item h="1" sd="0" x="306"/>
        <item h="1" sd="0" x="561"/>
        <item h="1" sd="0" m="1" x="1087"/>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903"/>
        <item h="1" sd="0" m="1" x="1007"/>
        <item h="1" sd="0" x="578"/>
        <item h="1" sd="0" m="1" x="1109"/>
        <item h="1" sd="0" x="552"/>
        <item h="1" sd="0" m="1" x="962"/>
        <item h="1" sd="0" m="1" x="944"/>
        <item h="1" sd="0" m="1" x="943"/>
        <item h="1" sd="0" x="382"/>
        <item h="1" sd="0" x="90"/>
        <item h="1" sd="0" x="390"/>
        <item h="1" sd="0" x="202"/>
        <item h="1" sd="0" x="67"/>
        <item h="1" sd="0" m="1" x="1038"/>
        <item h="1" sd="0" x="701"/>
        <item h="1" sd="0" x="65"/>
        <item h="1" sd="0" x="247"/>
        <item h="1" sd="0" m="1" x="914"/>
        <item h="1" sd="0" x="712"/>
        <item h="1" sd="0" x="216"/>
        <item h="1" sd="0" m="1" x="926"/>
        <item h="1" sd="0" x="141"/>
        <item h="1" sd="0" x="177"/>
        <item h="1" sd="0" x="305"/>
        <item h="1" sd="0" m="1" x="922"/>
        <item h="1" sd="0" x="426"/>
        <item h="1" sd="0" x="404"/>
        <item sd="0" x="655"/>
        <item h="1" x="738"/>
        <item h="1" sd="0" x="400"/>
        <item h="1" sd="0" x="347"/>
        <item h="1" sd="0" m="1" x="1101"/>
        <item h="1" sd="0" m="1" x="987"/>
        <item h="1" sd="0" x="293"/>
        <item h="1" sd="0" x="148"/>
        <item h="1" sd="0" x="354"/>
        <item h="1" x="789"/>
        <item h="1" sd="0" m="1" x="1041"/>
        <item h="1" sd="0" x="27"/>
        <item h="1" sd="0" m="1" x="1051"/>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8"/>
        <item h="1" sd="0" x="586"/>
        <item h="1" sd="0" x="412"/>
        <item h="1" sd="0" x="516"/>
        <item h="1" x="834"/>
        <item h="1" sd="0" x="29"/>
        <item h="1" sd="0" m="1" x="1095"/>
        <item h="1" sd="0" x="9"/>
        <item h="1" x="762"/>
        <item h="1" sd="0" x="335"/>
        <item h="1" sd="0" m="1" x="991"/>
        <item h="1" sd="0" m="1" x="1017"/>
        <item h="1" sd="0" m="1" x="957"/>
        <item h="1" sd="0" x="234"/>
        <item h="1" sd="0" x="162"/>
        <item h="1" sd="0" x="410"/>
        <item h="1" sd="0" m="1" x="930"/>
        <item h="1" sd="0" x="629"/>
        <item h="1" sd="0" m="1" x="1062"/>
        <item h="1" sd="0" m="1" x="1092"/>
        <item h="1" sd="0" x="477"/>
        <item h="1" sd="0" x="544"/>
        <item h="1" sd="0" x="546"/>
        <item h="1" sd="0" m="1" x="915"/>
        <item h="1" sd="0" x="615"/>
        <item h="1" sd="0" x="682"/>
        <item h="1" sd="0" m="1" x="1076"/>
        <item h="1" sd="0" x="300"/>
        <item h="1" sd="0" x="167"/>
        <item h="1" sd="0" x="76"/>
        <item h="1" sd="0" x="444"/>
        <item h="1" sd="0" m="1" x="1055"/>
        <item h="1" sd="0" x="342"/>
        <item sd="0" x="735"/>
        <item h="1" m="1" x="862"/>
        <item h="1" sd="0" x="341"/>
        <item h="1" x="770"/>
        <item h="1" sd="0" m="1" x="891"/>
        <item h="1" sd="0" m="1" x="953"/>
        <item h="1" sd="0" x="618"/>
        <item h="1" sd="0" m="1" x="1030"/>
        <item h="1" sd="0" m="1" x="1009"/>
        <item h="1" sd="0" x="380"/>
        <item h="1" m="1" x="859"/>
        <item h="1" sd="0" x="433"/>
        <item h="1" sd="0" m="1" x="1048"/>
        <item h="1" sd="0" x="113"/>
        <item h="1" x="771"/>
        <item h="1" sd="0" x="559"/>
        <item h="1" sd="0" x="251"/>
        <item h="1" sd="0" x="176"/>
        <item h="1" sd="0" x="446"/>
        <item h="1" sd="0" x="372"/>
        <item h="1" sd="0" x="246"/>
        <item h="1" x="733"/>
        <item h="1" sd="0" m="1" x="879"/>
        <item h="1" sd="0" x="257"/>
        <item h="1" sd="0" x="95"/>
        <item h="1" x="811"/>
        <item h="1" x="773"/>
        <item sd="0" x="338"/>
        <item h="1" sd="0" x="36"/>
        <item h="1" sd="0" m="1" x="932"/>
        <item h="1" sd="0" x="381"/>
        <item h="1" sd="0" x="21"/>
        <item t="default" sd="0"/>
      </items>
    </pivotField>
    <pivotField axis="axisPage" showAll="0">
      <items count="1031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7"/>
        <item x="10158"/>
        <item x="10159"/>
        <item x="10160"/>
        <item x="10161"/>
        <item x="10175"/>
        <item x="10176"/>
        <item x="10177"/>
        <item x="10162"/>
        <item x="10179"/>
        <item x="10180"/>
        <item x="10181"/>
        <item x="10182"/>
        <item x="10269"/>
        <item x="10270"/>
        <item x="10278"/>
        <item x="10272"/>
        <item x="10279"/>
        <item x="10280"/>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2"/>
        <item x="10222"/>
        <item x="10224"/>
        <item x="10225"/>
        <item x="10226"/>
        <item x="10227"/>
        <item x="10228"/>
        <item x="10283"/>
        <item x="10281"/>
        <item x="10230"/>
        <item x="10231"/>
        <item x="10232"/>
        <item x="10233"/>
        <item x="10234"/>
        <item x="10235"/>
        <item x="10237"/>
        <item x="10238"/>
        <item x="10239"/>
        <item x="10240"/>
        <item x="10236"/>
        <item x="10284"/>
        <item x="10285"/>
        <item x="10286"/>
        <item x="10287"/>
        <item x="10241"/>
        <item x="10288"/>
        <item x="10289"/>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0"/>
        <item x="10296"/>
        <item x="10297"/>
        <item x="10298"/>
        <item x="10299"/>
        <item x="10301"/>
        <item x="10302"/>
        <item x="10291"/>
        <item x="10293"/>
        <item x="10303"/>
        <item x="10304"/>
        <item x="10305"/>
        <item x="10306"/>
        <item x="10307"/>
        <item x="10308"/>
        <item x="10309"/>
        <item x="10310"/>
        <item x="10311"/>
        <item x="10292"/>
        <item x="10294"/>
        <item x="10295"/>
        <item x="10300"/>
        <item x="10312"/>
        <item x="10313"/>
        <item x="10314"/>
        <item x="10315"/>
        <item x="10316"/>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72"/>
    </i>
    <i>
      <x v="275"/>
    </i>
    <i>
      <x v="353"/>
    </i>
    <i>
      <x v="355"/>
    </i>
    <i>
      <x v="381"/>
    </i>
    <i>
      <x v="479"/>
    </i>
    <i>
      <x v="555"/>
    </i>
    <i>
      <x v="556"/>
    </i>
    <i>
      <x v="567"/>
    </i>
    <i>
      <x v="679"/>
    </i>
    <i>
      <x v="685"/>
    </i>
    <i>
      <x v="762"/>
    </i>
    <i>
      <x v="799"/>
    </i>
    <i>
      <x v="811"/>
    </i>
    <i>
      <x v="827"/>
    </i>
    <i>
      <x v="848"/>
    </i>
    <i>
      <x v="866"/>
    </i>
    <i>
      <x v="1019"/>
    </i>
    <i>
      <x v="1042"/>
    </i>
    <i>
      <x v="1083"/>
    </i>
    <i>
      <x v="111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729">
      <pivotArea type="all" dataOnly="0" outline="0" fieldPosition="0"/>
    </format>
    <format dxfId="728">
      <pivotArea outline="0" collapsedLevelsAreSubtotals="1" fieldPosition="0"/>
    </format>
    <format dxfId="727">
      <pivotArea dataOnly="0" labelOnly="1" outline="0" fieldPosition="0">
        <references count="1">
          <reference field="4294967294" count="3">
            <x v="0"/>
            <x v="1"/>
            <x v="2"/>
          </reference>
        </references>
      </pivotArea>
    </format>
    <format dxfId="726">
      <pivotArea type="all" dataOnly="0" outline="0" fieldPosition="0"/>
    </format>
    <format dxfId="725">
      <pivotArea outline="0" collapsedLevelsAreSubtotals="1" fieldPosition="0"/>
    </format>
    <format dxfId="724">
      <pivotArea field="1" type="button" dataOnly="0" labelOnly="1" outline="0" axis="axisRow" fieldPosition="1"/>
    </format>
    <format dxfId="7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21">
      <pivotArea dataOnly="0" labelOnly="1" grandRow="1" outline="0" fieldPosition="0"/>
    </format>
    <format dxfId="720">
      <pivotArea dataOnly="0" labelOnly="1" outline="0" fieldPosition="0">
        <references count="1">
          <reference field="4294967294" count="3">
            <x v="0"/>
            <x v="1"/>
            <x v="2"/>
          </reference>
        </references>
      </pivotArea>
    </format>
    <format dxfId="719">
      <pivotArea type="all" dataOnly="0" outline="0" fieldPosition="0"/>
    </format>
    <format dxfId="718">
      <pivotArea outline="0" collapsedLevelsAreSubtotals="1" fieldPosition="0"/>
    </format>
    <format dxfId="717">
      <pivotArea field="1" type="button" dataOnly="0" labelOnly="1" outline="0" axis="axisRow" fieldPosition="1"/>
    </format>
    <format dxfId="7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14">
      <pivotArea dataOnly="0" labelOnly="1" grandRow="1" outline="0" fieldPosition="0"/>
    </format>
    <format dxfId="713">
      <pivotArea dataOnly="0" labelOnly="1" outline="0" fieldPosition="0">
        <references count="1">
          <reference field="4294967294" count="3">
            <x v="0"/>
            <x v="1"/>
            <x v="2"/>
          </reference>
        </references>
      </pivotArea>
    </format>
    <format dxfId="712">
      <pivotArea type="all" dataOnly="0" outline="0" fieldPosition="0"/>
    </format>
    <format dxfId="711">
      <pivotArea outline="0" collapsedLevelsAreSubtotals="1" fieldPosition="0"/>
    </format>
    <format dxfId="710">
      <pivotArea field="1" type="button" dataOnly="0" labelOnly="1" outline="0" axis="axisRow" fieldPosition="1"/>
    </format>
    <format dxfId="7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7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707">
      <pivotArea dataOnly="0" labelOnly="1" grandRow="1" outline="0" fieldPosition="0"/>
    </format>
    <format dxfId="706">
      <pivotArea dataOnly="0" labelOnly="1" outline="0" fieldPosition="0">
        <references count="1">
          <reference field="4294967294" count="3">
            <x v="0"/>
            <x v="1"/>
            <x v="2"/>
          </reference>
        </references>
      </pivotArea>
    </format>
    <format dxfId="705">
      <pivotArea dataOnly="0" labelOnly="1" outline="0" fieldPosition="0">
        <references count="1">
          <reference field="4294967294" count="1">
            <x v="2"/>
          </reference>
        </references>
      </pivotArea>
    </format>
    <format dxfId="704">
      <pivotArea dataOnly="0" labelOnly="1" outline="0" fieldPosition="0">
        <references count="1">
          <reference field="4294967294" count="1">
            <x v="2"/>
          </reference>
        </references>
      </pivotArea>
    </format>
    <format dxfId="703">
      <pivotArea dataOnly="0" labelOnly="1" outline="0" fieldPosition="0">
        <references count="1">
          <reference field="4294967294" count="2">
            <x v="0"/>
            <x v="1"/>
          </reference>
        </references>
      </pivotArea>
    </format>
    <format dxfId="702">
      <pivotArea dataOnly="0" labelOnly="1" outline="0" fieldPosition="0">
        <references count="1">
          <reference field="4294967294" count="2">
            <x v="0"/>
            <x v="1"/>
          </reference>
        </references>
      </pivotArea>
    </format>
    <format dxfId="701">
      <pivotArea dataOnly="0" labelOnly="1" outline="0" fieldPosition="0">
        <references count="1">
          <reference field="4294967294" count="2">
            <x v="0"/>
            <x v="1"/>
          </reference>
        </references>
      </pivotArea>
    </format>
    <format dxfId="700">
      <pivotArea dataOnly="0" labelOnly="1" outline="0" fieldPosition="0">
        <references count="1">
          <reference field="4294967294" count="2">
            <x v="0"/>
            <x v="1"/>
          </reference>
        </references>
      </pivotArea>
    </format>
    <format dxfId="699">
      <pivotArea field="1" type="button" dataOnly="0" labelOnly="1" outline="0" axis="axisRow" fieldPosition="1"/>
    </format>
    <format dxfId="698">
      <pivotArea field="1" type="button" dataOnly="0" labelOnly="1" outline="0" axis="axisRow" fieldPosition="1"/>
    </format>
    <format dxfId="697">
      <pivotArea field="1" type="button" dataOnly="0" labelOnly="1" outline="0" axis="axisRow" fieldPosition="1"/>
    </format>
    <format dxfId="696">
      <pivotArea dataOnly="0" labelOnly="1" outline="0" fieldPosition="0">
        <references count="1">
          <reference field="4294967294" count="3">
            <x v="0"/>
            <x v="1"/>
            <x v="2"/>
          </reference>
        </references>
      </pivotArea>
    </format>
    <format dxfId="695">
      <pivotArea field="1" type="button" dataOnly="0" labelOnly="1" outline="0" axis="axisRow" fieldPosition="1"/>
    </format>
    <format dxfId="694">
      <pivotArea dataOnly="0" labelOnly="1" outline="0" fieldPosition="0">
        <references count="1">
          <reference field="4294967294" count="3">
            <x v="0"/>
            <x v="1"/>
            <x v="2"/>
          </reference>
        </references>
      </pivotArea>
    </format>
    <format dxfId="693">
      <pivotArea outline="0" collapsedLevelsAreSubtotals="1" fieldPosition="0"/>
    </format>
    <format dxfId="6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6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690">
      <pivotArea dataOnly="0" labelOnly="1" grandRow="1" outline="0" fieldPosition="0"/>
    </format>
    <format dxfId="689">
      <pivotArea collapsedLevelsAreSubtotals="1" fieldPosition="0">
        <references count="1">
          <reference field="1" count="1">
            <x v="67"/>
          </reference>
        </references>
      </pivotArea>
    </format>
    <format dxfId="688">
      <pivotArea collapsedLevelsAreSubtotals="1" fieldPosition="0">
        <references count="1">
          <reference field="1" count="1">
            <x v="68"/>
          </reference>
        </references>
      </pivotArea>
    </format>
    <format dxfId="687">
      <pivotArea collapsedLevelsAreSubtotals="1" fieldPosition="0">
        <references count="1">
          <reference field="1" count="1">
            <x v="69"/>
          </reference>
        </references>
      </pivotArea>
    </format>
    <format dxfId="686">
      <pivotArea collapsedLevelsAreSubtotals="1" fieldPosition="0">
        <references count="1">
          <reference field="1" count="1">
            <x v="70"/>
          </reference>
        </references>
      </pivotArea>
    </format>
    <format dxfId="685">
      <pivotArea collapsedLevelsAreSubtotals="1" fieldPosition="0">
        <references count="1">
          <reference field="1" count="1">
            <x v="71"/>
          </reference>
        </references>
      </pivotArea>
    </format>
    <format dxfId="684">
      <pivotArea collapsedLevelsAreSubtotals="1" fieldPosition="0">
        <references count="1">
          <reference field="1" count="1">
            <x v="72"/>
          </reference>
        </references>
      </pivotArea>
    </format>
    <format dxfId="683">
      <pivotArea collapsedLevelsAreSubtotals="1" fieldPosition="0">
        <references count="1">
          <reference field="1" count="1">
            <x v="73"/>
          </reference>
        </references>
      </pivotArea>
    </format>
    <format dxfId="682">
      <pivotArea collapsedLevelsAreSubtotals="1" fieldPosition="0">
        <references count="1">
          <reference field="1" count="1">
            <x v="74"/>
          </reference>
        </references>
      </pivotArea>
    </format>
    <format dxfId="681">
      <pivotArea collapsedLevelsAreSubtotals="1" fieldPosition="0">
        <references count="1">
          <reference field="1" count="1">
            <x v="75"/>
          </reference>
        </references>
      </pivotArea>
    </format>
    <format dxfId="680">
      <pivotArea collapsedLevelsAreSubtotals="1" fieldPosition="0">
        <references count="1">
          <reference field="1" count="1">
            <x v="76"/>
          </reference>
        </references>
      </pivotArea>
    </format>
    <format dxfId="679">
      <pivotArea collapsedLevelsAreSubtotals="1" fieldPosition="0">
        <references count="1">
          <reference field="1" count="1">
            <x v="77"/>
          </reference>
        </references>
      </pivotArea>
    </format>
    <format dxfId="678">
      <pivotArea collapsedLevelsAreSubtotals="1" fieldPosition="0">
        <references count="1">
          <reference field="1" count="1">
            <x v="78"/>
          </reference>
        </references>
      </pivotArea>
    </format>
    <format dxfId="677">
      <pivotArea collapsedLevelsAreSubtotals="1" fieldPosition="0">
        <references count="1">
          <reference field="1" count="1">
            <x v="79"/>
          </reference>
        </references>
      </pivotArea>
    </format>
    <format dxfId="676">
      <pivotArea collapsedLevelsAreSubtotals="1" fieldPosition="0">
        <references count="1">
          <reference field="1" count="1">
            <x v="80"/>
          </reference>
        </references>
      </pivotArea>
    </format>
    <format dxfId="675">
      <pivotArea collapsedLevelsAreSubtotals="1" fieldPosition="0">
        <references count="1">
          <reference field="1" count="1">
            <x v="81"/>
          </reference>
        </references>
      </pivotArea>
    </format>
    <format dxfId="674">
      <pivotArea collapsedLevelsAreSubtotals="1" fieldPosition="0">
        <references count="1">
          <reference field="1" count="1">
            <x v="82"/>
          </reference>
        </references>
      </pivotArea>
    </format>
    <format dxfId="673">
      <pivotArea collapsedLevelsAreSubtotals="1" fieldPosition="0">
        <references count="1">
          <reference field="1" count="1">
            <x v="83"/>
          </reference>
        </references>
      </pivotArea>
    </format>
    <format dxfId="672">
      <pivotArea collapsedLevelsAreSubtotals="1" fieldPosition="0">
        <references count="1">
          <reference field="1" count="1">
            <x v="84"/>
          </reference>
        </references>
      </pivotArea>
    </format>
    <format dxfId="671">
      <pivotArea collapsedLevelsAreSubtotals="1" fieldPosition="0">
        <references count="1">
          <reference field="1" count="1">
            <x v="85"/>
          </reference>
        </references>
      </pivotArea>
    </format>
    <format dxfId="670">
      <pivotArea collapsedLevelsAreSubtotals="1" fieldPosition="0">
        <references count="1">
          <reference field="1" count="1">
            <x v="86"/>
          </reference>
        </references>
      </pivotArea>
    </format>
    <format dxfId="669">
      <pivotArea collapsedLevelsAreSubtotals="1" fieldPosition="0">
        <references count="1">
          <reference field="1" count="1">
            <x v="87"/>
          </reference>
        </references>
      </pivotArea>
    </format>
    <format dxfId="668">
      <pivotArea collapsedLevelsAreSubtotals="1" fieldPosition="0">
        <references count="1">
          <reference field="1" count="1">
            <x v="88"/>
          </reference>
        </references>
      </pivotArea>
    </format>
    <format dxfId="667">
      <pivotArea collapsedLevelsAreSubtotals="1" fieldPosition="0">
        <references count="1">
          <reference field="1" count="1">
            <x v="89"/>
          </reference>
        </references>
      </pivotArea>
    </format>
    <format dxfId="666">
      <pivotArea collapsedLevelsAreSubtotals="1" fieldPosition="0">
        <references count="1">
          <reference field="1" count="1">
            <x v="90"/>
          </reference>
        </references>
      </pivotArea>
    </format>
    <format dxfId="665">
      <pivotArea collapsedLevelsAreSubtotals="1" fieldPosition="0">
        <references count="1">
          <reference field="1" count="1">
            <x v="91"/>
          </reference>
        </references>
      </pivotArea>
    </format>
    <format dxfId="664">
      <pivotArea collapsedLevelsAreSubtotals="1" fieldPosition="0">
        <references count="1">
          <reference field="1" count="1">
            <x v="92"/>
          </reference>
        </references>
      </pivotArea>
    </format>
    <format dxfId="663">
      <pivotArea collapsedLevelsAreSubtotals="1" fieldPosition="0">
        <references count="1">
          <reference field="1" count="1">
            <x v="93"/>
          </reference>
        </references>
      </pivotArea>
    </format>
    <format dxfId="662">
      <pivotArea collapsedLevelsAreSubtotals="1" fieldPosition="0">
        <references count="1">
          <reference field="1" count="1">
            <x v="94"/>
          </reference>
        </references>
      </pivotArea>
    </format>
    <format dxfId="661">
      <pivotArea collapsedLevelsAreSubtotals="1" fieldPosition="0">
        <references count="1">
          <reference field="1" count="1">
            <x v="95"/>
          </reference>
        </references>
      </pivotArea>
    </format>
    <format dxfId="660">
      <pivotArea collapsedLevelsAreSubtotals="1" fieldPosition="0">
        <references count="1">
          <reference field="1" count="1">
            <x v="96"/>
          </reference>
        </references>
      </pivotArea>
    </format>
    <format dxfId="659">
      <pivotArea collapsedLevelsAreSubtotals="1" fieldPosition="0">
        <references count="1">
          <reference field="1" count="1">
            <x v="97"/>
          </reference>
        </references>
      </pivotArea>
    </format>
    <format dxfId="658">
      <pivotArea collapsedLevelsAreSubtotals="1" fieldPosition="0">
        <references count="1">
          <reference field="1" count="1">
            <x v="98"/>
          </reference>
        </references>
      </pivotArea>
    </format>
    <format dxfId="657">
      <pivotArea collapsedLevelsAreSubtotals="1" fieldPosition="0">
        <references count="1">
          <reference field="1" count="1">
            <x v="99"/>
          </reference>
        </references>
      </pivotArea>
    </format>
    <format dxfId="656">
      <pivotArea collapsedLevelsAreSubtotals="1" fieldPosition="0">
        <references count="1">
          <reference field="1" count="1">
            <x v="100"/>
          </reference>
        </references>
      </pivotArea>
    </format>
    <format dxfId="655">
      <pivotArea collapsedLevelsAreSubtotals="1" fieldPosition="0">
        <references count="1">
          <reference field="1" count="1">
            <x v="101"/>
          </reference>
        </references>
      </pivotArea>
    </format>
    <format dxfId="654">
      <pivotArea collapsedLevelsAreSubtotals="1" fieldPosition="0">
        <references count="1">
          <reference field="1" count="1">
            <x v="102"/>
          </reference>
        </references>
      </pivotArea>
    </format>
    <format dxfId="653">
      <pivotArea collapsedLevelsAreSubtotals="1" fieldPosition="0">
        <references count="1">
          <reference field="1" count="1">
            <x v="103"/>
          </reference>
        </references>
      </pivotArea>
    </format>
    <format dxfId="652">
      <pivotArea collapsedLevelsAreSubtotals="1" fieldPosition="0">
        <references count="1">
          <reference field="1" count="1">
            <x v="104"/>
          </reference>
        </references>
      </pivotArea>
    </format>
    <format dxfId="651">
      <pivotArea collapsedLevelsAreSubtotals="1" fieldPosition="0">
        <references count="1">
          <reference field="1" count="1">
            <x v="105"/>
          </reference>
        </references>
      </pivotArea>
    </format>
    <format dxfId="650">
      <pivotArea collapsedLevelsAreSubtotals="1" fieldPosition="0">
        <references count="1">
          <reference field="1" count="1">
            <x v="106"/>
          </reference>
        </references>
      </pivotArea>
    </format>
    <format dxfId="649">
      <pivotArea collapsedLevelsAreSubtotals="1" fieldPosition="0">
        <references count="1">
          <reference field="1" count="1">
            <x v="107"/>
          </reference>
        </references>
      </pivotArea>
    </format>
    <format dxfId="648">
      <pivotArea collapsedLevelsAreSubtotals="1" fieldPosition="0">
        <references count="1">
          <reference field="1" count="1">
            <x v="108"/>
          </reference>
        </references>
      </pivotArea>
    </format>
    <format dxfId="647">
      <pivotArea collapsedLevelsAreSubtotals="1" fieldPosition="0">
        <references count="1">
          <reference field="1" count="1">
            <x v="109"/>
          </reference>
        </references>
      </pivotArea>
    </format>
    <format dxfId="646">
      <pivotArea collapsedLevelsAreSubtotals="1" fieldPosition="0">
        <references count="1">
          <reference field="1" count="1">
            <x v="110"/>
          </reference>
        </references>
      </pivotArea>
    </format>
    <format dxfId="645">
      <pivotArea collapsedLevelsAreSubtotals="1" fieldPosition="0">
        <references count="1">
          <reference field="1" count="1">
            <x v="111"/>
          </reference>
        </references>
      </pivotArea>
    </format>
    <format dxfId="644">
      <pivotArea collapsedLevelsAreSubtotals="1" fieldPosition="0">
        <references count="1">
          <reference field="1" count="1">
            <x v="112"/>
          </reference>
        </references>
      </pivotArea>
    </format>
    <format dxfId="643">
      <pivotArea collapsedLevelsAreSubtotals="1" fieldPosition="0">
        <references count="1">
          <reference field="1" count="1">
            <x v="113"/>
          </reference>
        </references>
      </pivotArea>
    </format>
    <format dxfId="642">
      <pivotArea collapsedLevelsAreSubtotals="1" fieldPosition="0">
        <references count="1">
          <reference field="1" count="1">
            <x v="114"/>
          </reference>
        </references>
      </pivotArea>
    </format>
    <format dxfId="641">
      <pivotArea collapsedLevelsAreSubtotals="1" fieldPosition="0">
        <references count="1">
          <reference field="1" count="1">
            <x v="115"/>
          </reference>
        </references>
      </pivotArea>
    </format>
    <format dxfId="640">
      <pivotArea collapsedLevelsAreSubtotals="1" fieldPosition="0">
        <references count="1">
          <reference field="1" count="1">
            <x v="116"/>
          </reference>
        </references>
      </pivotArea>
    </format>
    <format dxfId="639">
      <pivotArea collapsedLevelsAreSubtotals="1" fieldPosition="0">
        <references count="1">
          <reference field="1" count="1">
            <x v="117"/>
          </reference>
        </references>
      </pivotArea>
    </format>
    <format dxfId="638">
      <pivotArea collapsedLevelsAreSubtotals="1" fieldPosition="0">
        <references count="1">
          <reference field="1" count="1">
            <x v="118"/>
          </reference>
        </references>
      </pivotArea>
    </format>
    <format dxfId="637">
      <pivotArea collapsedLevelsAreSubtotals="1" fieldPosition="0">
        <references count="1">
          <reference field="1" count="1">
            <x v="119"/>
          </reference>
        </references>
      </pivotArea>
    </format>
    <format dxfId="636">
      <pivotArea collapsedLevelsAreSubtotals="1" fieldPosition="0">
        <references count="1">
          <reference field="1" count="1">
            <x v="120"/>
          </reference>
        </references>
      </pivotArea>
    </format>
    <format dxfId="635">
      <pivotArea collapsedLevelsAreSubtotals="1" fieldPosition="0">
        <references count="1">
          <reference field="1" count="1">
            <x v="121"/>
          </reference>
        </references>
      </pivotArea>
    </format>
    <format dxfId="6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633">
      <pivotArea dataOnly="0" labelOnly="1" fieldPosition="0">
        <references count="1">
          <reference field="1" count="5">
            <x v="117"/>
            <x v="118"/>
            <x v="119"/>
            <x v="120"/>
            <x v="121"/>
          </reference>
        </references>
      </pivotArea>
    </format>
    <format dxfId="632">
      <pivotArea dataOnly="0" labelOnly="1" outline="0" fieldPosition="0">
        <references count="1">
          <reference field="4294967294" count="1">
            <x v="2"/>
          </reference>
        </references>
      </pivotArea>
    </format>
    <format dxfId="631">
      <pivotArea dataOnly="0" labelOnly="1" fieldPosition="0">
        <references count="1">
          <reference field="1" count="7">
            <x v="122"/>
            <x v="123"/>
            <x v="124"/>
            <x v="125"/>
            <x v="126"/>
            <x v="127"/>
            <x v="129"/>
          </reference>
        </references>
      </pivotArea>
    </format>
    <format dxfId="630">
      <pivotArea dataOnly="0" labelOnly="1" fieldPosition="0">
        <references count="1">
          <reference field="1" count="7">
            <x v="122"/>
            <x v="123"/>
            <x v="124"/>
            <x v="125"/>
            <x v="126"/>
            <x v="127"/>
            <x v="129"/>
          </reference>
        </references>
      </pivotArea>
    </format>
    <format dxfId="629">
      <pivotArea collapsedLevelsAreSubtotals="1" fieldPosition="0">
        <references count="1">
          <reference field="1" count="1">
            <x v="122"/>
          </reference>
        </references>
      </pivotArea>
    </format>
    <format dxfId="628">
      <pivotArea collapsedLevelsAreSubtotals="1" fieldPosition="0">
        <references count="1">
          <reference field="1" count="1">
            <x v="123"/>
          </reference>
        </references>
      </pivotArea>
    </format>
    <format dxfId="627">
      <pivotArea collapsedLevelsAreSubtotals="1" fieldPosition="0">
        <references count="1">
          <reference field="1" count="1">
            <x v="124"/>
          </reference>
        </references>
      </pivotArea>
    </format>
    <format dxfId="626">
      <pivotArea collapsedLevelsAreSubtotals="1" fieldPosition="0">
        <references count="1">
          <reference field="1" count="1">
            <x v="125"/>
          </reference>
        </references>
      </pivotArea>
    </format>
    <format dxfId="625">
      <pivotArea collapsedLevelsAreSubtotals="1" fieldPosition="0">
        <references count="1">
          <reference field="1" count="1">
            <x v="126"/>
          </reference>
        </references>
      </pivotArea>
    </format>
    <format dxfId="624">
      <pivotArea collapsedLevelsAreSubtotals="1" fieldPosition="0">
        <references count="1">
          <reference field="1" count="1">
            <x v="127"/>
          </reference>
        </references>
      </pivotArea>
    </format>
    <format dxfId="623">
      <pivotArea collapsedLevelsAreSubtotals="1" fieldPosition="0">
        <references count="1">
          <reference field="1" count="1">
            <x v="129"/>
          </reference>
        </references>
      </pivotArea>
    </format>
    <format dxfId="622">
      <pivotArea dataOnly="0" labelOnly="1" fieldPosition="0">
        <references count="1">
          <reference field="1" count="4">
            <x v="18"/>
            <x v="19"/>
            <x v="30"/>
            <x v="31"/>
          </reference>
        </references>
      </pivotArea>
    </format>
    <format dxfId="621">
      <pivotArea dataOnly="0" labelOnly="1" fieldPosition="0">
        <references count="1">
          <reference field="1" count="3">
            <x v="17"/>
            <x v="32"/>
            <x v="33"/>
          </reference>
        </references>
      </pivotArea>
    </format>
    <format dxfId="620">
      <pivotArea dataOnly="0" labelOnly="1" fieldPosition="0">
        <references count="1">
          <reference field="1" count="2">
            <x v="18"/>
            <x v="19"/>
          </reference>
        </references>
      </pivotArea>
    </format>
    <format dxfId="619">
      <pivotArea dataOnly="0" labelOnly="1" fieldPosition="0">
        <references count="1">
          <reference field="1" count="1">
            <x v="17"/>
          </reference>
        </references>
      </pivotArea>
    </format>
    <format dxfId="618">
      <pivotArea collapsedLevelsAreSubtotals="1" fieldPosition="0">
        <references count="1">
          <reference field="1" count="1">
            <x v="37"/>
          </reference>
        </references>
      </pivotArea>
    </format>
    <format dxfId="617">
      <pivotArea collapsedLevelsAreSubtotals="1" fieldPosition="0">
        <references count="1">
          <reference field="1" count="1">
            <x v="38"/>
          </reference>
        </references>
      </pivotArea>
    </format>
    <format dxfId="616">
      <pivotArea collapsedLevelsAreSubtotals="1" fieldPosition="0">
        <references count="1">
          <reference field="1" count="1">
            <x v="39"/>
          </reference>
        </references>
      </pivotArea>
    </format>
    <format dxfId="615">
      <pivotArea collapsedLevelsAreSubtotals="1" fieldPosition="0">
        <references count="1">
          <reference field="1" count="1">
            <x v="40"/>
          </reference>
        </references>
      </pivotArea>
    </format>
    <format dxfId="614">
      <pivotArea collapsedLevelsAreSubtotals="1" fieldPosition="0">
        <references count="1">
          <reference field="1" count="1">
            <x v="41"/>
          </reference>
        </references>
      </pivotArea>
    </format>
    <format dxfId="613">
      <pivotArea collapsedLevelsAreSubtotals="1" fieldPosition="0">
        <references count="1">
          <reference field="1" count="1">
            <x v="42"/>
          </reference>
        </references>
      </pivotArea>
    </format>
    <format dxfId="612">
      <pivotArea collapsedLevelsAreSubtotals="1" fieldPosition="0">
        <references count="1">
          <reference field="1" count="1">
            <x v="43"/>
          </reference>
        </references>
      </pivotArea>
    </format>
    <format dxfId="611">
      <pivotArea collapsedLevelsAreSubtotals="1" fieldPosition="0">
        <references count="1">
          <reference field="1" count="1">
            <x v="44"/>
          </reference>
        </references>
      </pivotArea>
    </format>
    <format dxfId="610">
      <pivotArea collapsedLevelsAreSubtotals="1" fieldPosition="0">
        <references count="1">
          <reference field="1" count="1">
            <x v="45"/>
          </reference>
        </references>
      </pivotArea>
    </format>
    <format dxfId="609">
      <pivotArea collapsedLevelsAreSubtotals="1" fieldPosition="0">
        <references count="1">
          <reference field="1" count="1">
            <x v="46"/>
          </reference>
        </references>
      </pivotArea>
    </format>
    <format dxfId="608">
      <pivotArea collapsedLevelsAreSubtotals="1" fieldPosition="0">
        <references count="1">
          <reference field="1" count="1">
            <x v="47"/>
          </reference>
        </references>
      </pivotArea>
    </format>
    <format dxfId="607">
      <pivotArea collapsedLevelsAreSubtotals="1" fieldPosition="0">
        <references count="1">
          <reference field="1" count="1">
            <x v="48"/>
          </reference>
        </references>
      </pivotArea>
    </format>
    <format dxfId="606">
      <pivotArea collapsedLevelsAreSubtotals="1" fieldPosition="0">
        <references count="1">
          <reference field="1" count="1">
            <x v="49"/>
          </reference>
        </references>
      </pivotArea>
    </format>
    <format dxfId="605">
      <pivotArea collapsedLevelsAreSubtotals="1" fieldPosition="0">
        <references count="1">
          <reference field="1" count="1">
            <x v="50"/>
          </reference>
        </references>
      </pivotArea>
    </format>
    <format dxfId="604">
      <pivotArea collapsedLevelsAreSubtotals="1" fieldPosition="0">
        <references count="1">
          <reference field="1" count="1">
            <x v="51"/>
          </reference>
        </references>
      </pivotArea>
    </format>
    <format dxfId="603">
      <pivotArea collapsedLevelsAreSubtotals="1" fieldPosition="0">
        <references count="1">
          <reference field="1" count="1">
            <x v="52"/>
          </reference>
        </references>
      </pivotArea>
    </format>
    <format dxfId="602">
      <pivotArea collapsedLevelsAreSubtotals="1" fieldPosition="0">
        <references count="1">
          <reference field="1" count="1">
            <x v="53"/>
          </reference>
        </references>
      </pivotArea>
    </format>
    <format dxfId="601">
      <pivotArea collapsedLevelsAreSubtotals="1" fieldPosition="0">
        <references count="1">
          <reference field="1" count="1">
            <x v="54"/>
          </reference>
        </references>
      </pivotArea>
    </format>
    <format dxfId="600">
      <pivotArea collapsedLevelsAreSubtotals="1" fieldPosition="0">
        <references count="1">
          <reference field="1" count="1">
            <x v="55"/>
          </reference>
        </references>
      </pivotArea>
    </format>
    <format dxfId="599">
      <pivotArea collapsedLevelsAreSubtotals="1" fieldPosition="0">
        <references count="1">
          <reference field="1" count="1">
            <x v="56"/>
          </reference>
        </references>
      </pivotArea>
    </format>
    <format dxfId="598">
      <pivotArea collapsedLevelsAreSubtotals="1" fieldPosition="0">
        <references count="1">
          <reference field="1" count="1">
            <x v="57"/>
          </reference>
        </references>
      </pivotArea>
    </format>
    <format dxfId="597">
      <pivotArea collapsedLevelsAreSubtotals="1" fieldPosition="0">
        <references count="1">
          <reference field="1" count="1">
            <x v="58"/>
          </reference>
        </references>
      </pivotArea>
    </format>
    <format dxfId="596">
      <pivotArea collapsedLevelsAreSubtotals="1" fieldPosition="0">
        <references count="1">
          <reference field="1" count="1">
            <x v="59"/>
          </reference>
        </references>
      </pivotArea>
    </format>
    <format dxfId="595">
      <pivotArea collapsedLevelsAreSubtotals="1" fieldPosition="0">
        <references count="1">
          <reference field="1" count="1">
            <x v="60"/>
          </reference>
        </references>
      </pivotArea>
    </format>
    <format dxfId="594">
      <pivotArea collapsedLevelsAreSubtotals="1" fieldPosition="0">
        <references count="1">
          <reference field="1" count="1">
            <x v="61"/>
          </reference>
        </references>
      </pivotArea>
    </format>
    <format dxfId="593">
      <pivotArea collapsedLevelsAreSubtotals="1" fieldPosition="0">
        <references count="1">
          <reference field="1" count="1">
            <x v="62"/>
          </reference>
        </references>
      </pivotArea>
    </format>
    <format dxfId="592">
      <pivotArea collapsedLevelsAreSubtotals="1" fieldPosition="0">
        <references count="1">
          <reference field="1" count="1">
            <x v="63"/>
          </reference>
        </references>
      </pivotArea>
    </format>
    <format dxfId="591">
      <pivotArea collapsedLevelsAreSubtotals="1" fieldPosition="0">
        <references count="1">
          <reference field="1" count="1">
            <x v="64"/>
          </reference>
        </references>
      </pivotArea>
    </format>
    <format dxfId="590">
      <pivotArea collapsedLevelsAreSubtotals="1" fieldPosition="0">
        <references count="1">
          <reference field="1" count="1">
            <x v="65"/>
          </reference>
        </references>
      </pivotArea>
    </format>
    <format dxfId="589">
      <pivotArea collapsedLevelsAreSubtotals="1" fieldPosition="0">
        <references count="1">
          <reference field="1" count="1">
            <x v="66"/>
          </reference>
        </references>
      </pivotArea>
    </format>
    <format dxfId="5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587">
      <pivotArea collapsedLevelsAreSubtotals="1" fieldPosition="0">
        <references count="2">
          <reference field="4294967294" count="2" selected="0">
            <x v="0"/>
            <x v="1"/>
          </reference>
          <reference field="1" count="1">
            <x v="130"/>
          </reference>
        </references>
      </pivotArea>
    </format>
    <format dxfId="586">
      <pivotArea collapsedLevelsAreSubtotals="1" fieldPosition="0">
        <references count="2">
          <reference field="4294967294" count="2" selected="0">
            <x v="0"/>
            <x v="1"/>
          </reference>
          <reference field="1" count="1">
            <x v="131"/>
          </reference>
        </references>
      </pivotArea>
    </format>
    <format dxfId="585">
      <pivotArea collapsedLevelsAreSubtotals="1" fieldPosition="0">
        <references count="2">
          <reference field="4294967294" count="2" selected="0">
            <x v="0"/>
            <x v="1"/>
          </reference>
          <reference field="1" count="1">
            <x v="134"/>
          </reference>
        </references>
      </pivotArea>
    </format>
    <format dxfId="584">
      <pivotArea collapsedLevelsAreSubtotals="1" fieldPosition="0">
        <references count="2">
          <reference field="4294967294" count="2" selected="0">
            <x v="0"/>
            <x v="1"/>
          </reference>
          <reference field="1" count="1">
            <x v="135"/>
          </reference>
        </references>
      </pivotArea>
    </format>
    <format dxfId="583">
      <pivotArea collapsedLevelsAreSubtotals="1" fieldPosition="0">
        <references count="2">
          <reference field="4294967294" count="2" selected="0">
            <x v="0"/>
            <x v="1"/>
          </reference>
          <reference field="1" count="1">
            <x v="136"/>
          </reference>
        </references>
      </pivotArea>
    </format>
    <format dxfId="582">
      <pivotArea collapsedLevelsAreSubtotals="1" fieldPosition="0">
        <references count="2">
          <reference field="4294967294" count="2" selected="0">
            <x v="0"/>
            <x v="1"/>
          </reference>
          <reference field="1" count="1">
            <x v="137"/>
          </reference>
        </references>
      </pivotArea>
    </format>
    <format dxfId="581">
      <pivotArea collapsedLevelsAreSubtotals="1" fieldPosition="0">
        <references count="2">
          <reference field="4294967294" count="2" selected="0">
            <x v="0"/>
            <x v="1"/>
          </reference>
          <reference field="1" count="1">
            <x v="138"/>
          </reference>
        </references>
      </pivotArea>
    </format>
    <format dxfId="580">
      <pivotArea collapsedLevelsAreSubtotals="1" fieldPosition="0">
        <references count="2">
          <reference field="4294967294" count="2" selected="0">
            <x v="0"/>
            <x v="1"/>
          </reference>
          <reference field="1" count="1">
            <x v="141"/>
          </reference>
        </references>
      </pivotArea>
    </format>
    <format dxfId="579">
      <pivotArea dataOnly="0" labelOnly="1" fieldPosition="0">
        <references count="1">
          <reference field="1" count="8">
            <x v="130"/>
            <x v="131"/>
            <x v="134"/>
            <x v="135"/>
            <x v="136"/>
            <x v="137"/>
            <x v="138"/>
            <x v="141"/>
          </reference>
        </references>
      </pivotArea>
    </format>
    <format dxfId="578">
      <pivotArea collapsedLevelsAreSubtotals="1" fieldPosition="0">
        <references count="2">
          <reference field="4294967294" count="1" selected="0">
            <x v="2"/>
          </reference>
          <reference field="1" count="1">
            <x v="130"/>
          </reference>
        </references>
      </pivotArea>
    </format>
    <format dxfId="577">
      <pivotArea collapsedLevelsAreSubtotals="1" fieldPosition="0">
        <references count="2">
          <reference field="4294967294" count="1" selected="0">
            <x v="2"/>
          </reference>
          <reference field="1" count="1">
            <x v="131"/>
          </reference>
        </references>
      </pivotArea>
    </format>
    <format dxfId="576">
      <pivotArea collapsedLevelsAreSubtotals="1" fieldPosition="0">
        <references count="2">
          <reference field="4294967294" count="1" selected="0">
            <x v="2"/>
          </reference>
          <reference field="1" count="1">
            <x v="134"/>
          </reference>
        </references>
      </pivotArea>
    </format>
    <format dxfId="575">
      <pivotArea collapsedLevelsAreSubtotals="1" fieldPosition="0">
        <references count="2">
          <reference field="4294967294" count="1" selected="0">
            <x v="2"/>
          </reference>
          <reference field="1" count="1">
            <x v="135"/>
          </reference>
        </references>
      </pivotArea>
    </format>
    <format dxfId="574">
      <pivotArea collapsedLevelsAreSubtotals="1" fieldPosition="0">
        <references count="2">
          <reference field="4294967294" count="1" selected="0">
            <x v="2"/>
          </reference>
          <reference field="1" count="1">
            <x v="136"/>
          </reference>
        </references>
      </pivotArea>
    </format>
    <format dxfId="573">
      <pivotArea collapsedLevelsAreSubtotals="1" fieldPosition="0">
        <references count="2">
          <reference field="4294967294" count="1" selected="0">
            <x v="2"/>
          </reference>
          <reference field="1" count="1">
            <x v="137"/>
          </reference>
        </references>
      </pivotArea>
    </format>
    <format dxfId="572">
      <pivotArea collapsedLevelsAreSubtotals="1" fieldPosition="0">
        <references count="2">
          <reference field="4294967294" count="1" selected="0">
            <x v="2"/>
          </reference>
          <reference field="1" count="1">
            <x v="138"/>
          </reference>
        </references>
      </pivotArea>
    </format>
    <format dxfId="571">
      <pivotArea collapsedLevelsAreSubtotals="1" fieldPosition="0">
        <references count="2">
          <reference field="4294967294" count="1" selected="0">
            <x v="2"/>
          </reference>
          <reference field="1" count="1">
            <x v="141"/>
          </reference>
        </references>
      </pivotArea>
    </format>
    <format dxfId="570">
      <pivotArea collapsedLevelsAreSubtotals="1" fieldPosition="0">
        <references count="2">
          <reference field="1" count="2">
            <x v="39"/>
            <x v="103"/>
          </reference>
          <reference field="2" count="1" selected="0">
            <x v="762"/>
          </reference>
        </references>
      </pivotArea>
    </format>
    <format dxfId="569">
      <pivotArea dataOnly="0" labelOnly="1" fieldPosition="0">
        <references count="2">
          <reference field="1" count="2">
            <x v="39"/>
            <x v="103"/>
          </reference>
          <reference field="2" count="1" selected="0">
            <x v="762"/>
          </reference>
        </references>
      </pivotArea>
    </format>
    <format dxfId="568">
      <pivotArea dataOnly="0" labelOnly="1" fieldPosition="0">
        <references count="2">
          <reference field="1" count="9">
            <x v="0"/>
            <x v="1"/>
            <x v="2"/>
            <x v="3"/>
            <x v="17"/>
            <x v="25"/>
            <x v="33"/>
            <x v="39"/>
            <x v="103"/>
          </reference>
          <reference field="2" count="1" selected="0">
            <x v="76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3"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sortType="descending">
      <items count="154">
        <item sd="0" x="48"/>
        <item sd="0" x="50"/>
        <item sd="0" x="39"/>
        <item sd="0" x="37"/>
        <item sd="0" x="40"/>
        <item sd="0" x="0"/>
        <item sd="0" x="24"/>
        <item sd="0" x="34"/>
        <item sd="0" x="31"/>
        <item sd="0" x="20"/>
        <item sd="0" x="25"/>
        <item sd="0" x="29"/>
        <item sd="0" x="16"/>
        <item sd="0" m="1" x="135"/>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7"/>
        <item sd="0" x="45"/>
        <item sd="0" x="42"/>
        <item sd="0" m="1" x="137"/>
        <item sd="0" x="44"/>
        <item sd="0" x="47"/>
        <item sd="0" x="49"/>
        <item sd="0" m="1" x="138"/>
        <item sd="0" x="27"/>
        <item sd="0" x="52"/>
        <item sd="0" x="51"/>
        <item sd="0" x="53"/>
        <item sd="0" x="54"/>
        <item sd="0" x="55"/>
        <item sd="0" x="56"/>
        <item sd="0" x="57"/>
        <item sd="0" x="58"/>
        <item sd="0" x="59"/>
        <item sd="0" x="60"/>
        <item sd="0" x="61"/>
        <item sd="0" x="62"/>
        <item sd="0" x="63"/>
        <item sd="0" x="64"/>
        <item sd="0" x="65"/>
        <item sd="0" x="66"/>
        <item sd="0" x="70"/>
        <item sd="0" m="1" x="141"/>
        <item sd="0" x="67"/>
        <item sd="0" x="69"/>
        <item sd="0" m="1" x="136"/>
        <item sd="0" x="71"/>
        <item sd="0" x="72"/>
        <item sd="0" x="73"/>
        <item sd="0" m="1" x="144"/>
        <item sd="0" m="1" x="152"/>
        <item sd="0" m="1" x="146"/>
        <item sd="0" x="77"/>
        <item sd="0" x="76"/>
        <item sd="0" x="82"/>
        <item sd="0" x="74"/>
        <item sd="0" x="75"/>
        <item sd="0" x="68"/>
        <item sd="0" x="78"/>
        <item sd="0" x="79"/>
        <item sd="0" m="1" x="143"/>
        <item sd="0" x="80"/>
        <item sd="0" x="81"/>
        <item sd="0" m="1" x="145"/>
        <item sd="0" x="83"/>
        <item sd="0" x="86"/>
        <item sd="0" x="84"/>
        <item sd="0" x="85"/>
        <item sd="0" x="87"/>
        <item sd="0" x="89"/>
        <item sd="0" x="90"/>
        <item sd="0" x="91"/>
        <item sd="0" x="92"/>
        <item sd="0" x="93"/>
        <item sd="0" x="94"/>
        <item sd="0" x="95"/>
        <item sd="0" x="96"/>
        <item sd="0" m="1" x="149"/>
        <item sd="0" m="1" x="150"/>
        <item sd="0" m="1" x="140"/>
        <item sd="0" x="97"/>
        <item sd="0" x="100"/>
        <item sd="0" m="1" x="148"/>
        <item sd="0" x="101"/>
        <item sd="0" x="110"/>
        <item sd="0" x="106"/>
        <item sd="0" x="88"/>
        <item sd="0" x="102"/>
        <item sd="0" x="112"/>
        <item sd="0" x="113"/>
        <item sd="0" m="1" x="151"/>
        <item sd="0" x="108"/>
        <item sd="0" x="115"/>
        <item sd="0" m="1" x="142"/>
        <item sd="0" x="116"/>
        <item sd="0" x="98"/>
        <item sd="0" x="99"/>
        <item sd="0" x="103"/>
        <item sd="0" x="114"/>
        <item sd="0" x="107"/>
        <item sd="0" x="117"/>
        <item sd="0" x="118"/>
        <item sd="0" x="119"/>
        <item sd="0" x="120"/>
        <item m="1" x="139"/>
        <item sd="0" x="121"/>
        <item sd="0" x="104"/>
        <item sd="0" x="122"/>
        <item x="105"/>
        <item sd="0" x="111"/>
        <item sd="0" x="109"/>
        <item sd="0" m="1" x="134"/>
        <item sd="0" x="123"/>
        <item m="1" x="133"/>
        <item sd="0" x="124"/>
        <item sd="0" x="125"/>
        <item sd="0" x="126"/>
        <item sd="0" x="127"/>
        <item sd="0" x="129"/>
        <item sd="0" x="128"/>
        <item sd="0" x="130"/>
        <item x="132"/>
        <item x="131"/>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8">
    <i>
      <x v="138"/>
    </i>
    <i r="1">
      <x v="66"/>
    </i>
    <i r="1">
      <x v="33"/>
    </i>
    <i r="1">
      <x v="9"/>
    </i>
    <i r="1">
      <x v="77"/>
    </i>
    <i r="1">
      <x v="11"/>
    </i>
    <i r="1">
      <x v="74"/>
    </i>
    <i r="1">
      <x v="73"/>
    </i>
    <i r="1">
      <x v="10"/>
    </i>
    <i r="1">
      <x v="75"/>
    </i>
    <i r="1">
      <x v="52"/>
    </i>
    <i r="1">
      <x v="4"/>
    </i>
    <i r="1">
      <x v="44"/>
    </i>
    <i>
      <x v="142"/>
    </i>
    <i>
      <x v="129"/>
    </i>
    <i>
      <x v="117"/>
    </i>
    <i>
      <x v="121"/>
    </i>
    <i>
      <x v="82"/>
    </i>
    <i>
      <x v="101"/>
    </i>
    <i>
      <x v="151"/>
    </i>
    <i r="1">
      <x v="52"/>
    </i>
    <i>
      <x v="132"/>
    </i>
    <i>
      <x v="145"/>
    </i>
    <i>
      <x v="122"/>
    </i>
    <i>
      <x v="127"/>
    </i>
    <i>
      <x v="137"/>
    </i>
    <i>
      <x v="146"/>
    </i>
    <i>
      <x v="118"/>
    </i>
    <i>
      <x v="152"/>
    </i>
    <i r="1">
      <x v="7"/>
    </i>
    <i>
      <x v="125"/>
    </i>
    <i>
      <x v="147"/>
    </i>
    <i>
      <x v="144"/>
    </i>
    <i>
      <x v="149"/>
    </i>
    <i>
      <x v="140"/>
    </i>
    <i>
      <x v="104"/>
    </i>
    <i>
      <x v="22"/>
    </i>
    <i>
      <x v="100"/>
    </i>
    <i>
      <x v="105"/>
    </i>
    <i>
      <x v="115"/>
    </i>
    <i>
      <x v="119"/>
    </i>
    <i>
      <x v="113"/>
    </i>
    <i>
      <x v="86"/>
    </i>
    <i>
      <x v="6"/>
    </i>
    <i>
      <x v="30"/>
    </i>
    <i>
      <x v="96"/>
    </i>
    <i>
      <x v="31"/>
    </i>
    <i>
      <x v="15"/>
    </i>
    <i>
      <x v="32"/>
    </i>
    <i>
      <x v="1"/>
    </i>
    <i>
      <x v="33"/>
    </i>
    <i>
      <x v="91"/>
    </i>
    <i>
      <x v="34"/>
    </i>
    <i>
      <x v="25"/>
    </i>
    <i>
      <x v="35"/>
    </i>
    <i>
      <x v="29"/>
    </i>
    <i>
      <x v="36"/>
    </i>
    <i>
      <x v="133"/>
    </i>
    <i>
      <x v="37"/>
    </i>
    <i>
      <x v="20"/>
    </i>
    <i>
      <x v="38"/>
    </i>
    <i>
      <x v="84"/>
    </i>
    <i>
      <x v="39"/>
    </i>
    <i>
      <x v="88"/>
    </i>
    <i>
      <x v="40"/>
    </i>
    <i>
      <x v="94"/>
    </i>
    <i>
      <x v="41"/>
    </i>
    <i>
      <x v="98"/>
    </i>
    <i>
      <x v="42"/>
    </i>
    <i>
      <x v="102"/>
    </i>
    <i>
      <x v="43"/>
    </i>
    <i>
      <x v="28"/>
    </i>
    <i>
      <x v="3"/>
    </i>
    <i>
      <x v="12"/>
    </i>
    <i>
      <x v="44"/>
    </i>
    <i>
      <x v="14"/>
    </i>
    <i>
      <x v="45"/>
    </i>
    <i>
      <x v="131"/>
    </i>
    <i>
      <x v="47"/>
    </i>
    <i>
      <x v="136"/>
    </i>
    <i>
      <x v="48"/>
    </i>
    <i>
      <x v="24"/>
    </i>
    <i>
      <x v="50"/>
    </i>
    <i>
      <x v="19"/>
    </i>
    <i>
      <x v="51"/>
    </i>
    <i>
      <x v="83"/>
    </i>
    <i>
      <x v="52"/>
    </i>
    <i>
      <x v="85"/>
    </i>
    <i>
      <x v="54"/>
    </i>
    <i>
      <x v="87"/>
    </i>
    <i>
      <x v="55"/>
    </i>
    <i>
      <x v="89"/>
    </i>
    <i>
      <x v="56"/>
    </i>
    <i>
      <x v="92"/>
    </i>
    <i>
      <x v="57"/>
    </i>
    <i>
      <x v="95"/>
    </i>
    <i>
      <x v="58"/>
    </i>
    <i>
      <x v="97"/>
    </i>
    <i>
      <x v="59"/>
    </i>
    <i>
      <x v="99"/>
    </i>
    <i>
      <x v="103"/>
    </i>
    <i>
      <x v="2"/>
    </i>
    <i>
      <x v="23"/>
    </i>
    <i>
      <x v="26"/>
    </i>
    <i>
      <x v="110"/>
    </i>
    <i>
      <x v="60"/>
    </i>
    <i>
      <x v="106"/>
    </i>
    <i>
      <x v="61"/>
    </i>
    <i>
      <x v="111"/>
    </i>
    <i>
      <x v="62"/>
    </i>
    <i>
      <x v="114"/>
    </i>
    <i>
      <x v="63"/>
    </i>
    <i>
      <x v="116"/>
    </i>
    <i>
      <x v="64"/>
    </i>
    <i>
      <x v="11"/>
    </i>
    <i>
      <x v="65"/>
    </i>
    <i>
      <x v="4"/>
    </i>
    <i>
      <x v="66"/>
    </i>
    <i>
      <x v="124"/>
    </i>
    <i>
      <x v="67"/>
    </i>
    <i>
      <x v="126"/>
    </i>
    <i>
      <x v="128"/>
    </i>
    <i>
      <x v="21"/>
    </i>
    <i>
      <x v="5"/>
    </i>
    <i>
      <x v="130"/>
    </i>
    <i>
      <x v="9"/>
    </i>
    <i>
      <x v="16"/>
    </i>
    <i>
      <x/>
    </i>
    <i>
      <x v="135"/>
    </i>
    <i>
      <x v="10"/>
    </i>
    <i>
      <x v="17"/>
    </i>
    <i>
      <x v="8"/>
    </i>
    <i>
      <x v="139"/>
    </i>
    <i>
      <x v="74"/>
    </i>
    <i>
      <x v="7"/>
    </i>
    <i>
      <x v="76"/>
    </i>
    <i>
      <x v="18"/>
    </i>
    <i>
      <x v="77"/>
    </i>
    <i>
      <x v="78"/>
    </i>
    <i>
      <x v="71"/>
    </i>
    <i>
      <x v="73"/>
    </i>
    <i>
      <x v="68"/>
    </i>
    <i>
      <x v="69"/>
    </i>
    <i>
      <x v="70"/>
    </i>
    <i>
      <x v="150"/>
    </i>
    <i>
      <x v="27"/>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567">
      <pivotArea collapsedLevelsAreSubtotals="1" fieldPosition="0">
        <references count="1">
          <reference field="2" count="1">
            <x v="9"/>
          </reference>
        </references>
      </pivotArea>
    </format>
    <format dxfId="566">
      <pivotArea collapsedLevelsAreSubtotals="1" fieldPosition="0">
        <references count="1">
          <reference field="2" count="1">
            <x v="4"/>
          </reference>
        </references>
      </pivotArea>
    </format>
    <format dxfId="565">
      <pivotArea grandRow="1" outline="0" collapsedLevelsAreSubtotals="1" fieldPosition="0"/>
    </format>
    <format dxfId="564">
      <pivotArea dataOnly="0" labelOnly="1" grandRow="1" outline="0" fieldPosition="0"/>
    </format>
    <format dxfId="563">
      <pivotArea grandRow="1" outline="0" collapsedLevelsAreSubtotals="1" fieldPosition="0"/>
    </format>
    <format dxfId="562">
      <pivotArea dataOnly="0" labelOnly="1" grandRow="1" outline="0" fieldPosition="0"/>
    </format>
    <format dxfId="561">
      <pivotArea grandRow="1" outline="0" collapsedLevelsAreSubtotals="1" fieldPosition="0"/>
    </format>
    <format dxfId="560">
      <pivotArea dataOnly="0" labelOnly="1" grandRow="1" outline="0" fieldPosition="0"/>
    </format>
    <format dxfId="559">
      <pivotArea outline="0" collapsedLevelsAreSubtotals="1" fieldPosition="0">
        <references count="1">
          <reference field="4294967294" count="1" selected="0">
            <x v="0"/>
          </reference>
        </references>
      </pivotArea>
    </format>
    <format dxfId="558">
      <pivotArea dataOnly="0" labelOnly="1" outline="0" fieldPosition="0">
        <references count="1">
          <reference field="0" count="0"/>
        </references>
      </pivotArea>
    </format>
    <format dxfId="557">
      <pivotArea dataOnly="0" labelOnly="1" outline="0" fieldPosition="0">
        <references count="1">
          <reference field="4294967294" count="1">
            <x v="0"/>
          </reference>
        </references>
      </pivotArea>
    </format>
    <format dxfId="556">
      <pivotArea outline="0" collapsedLevelsAreSubtotals="1" fieldPosition="0">
        <references count="1">
          <reference field="4294967294" count="1" selected="0">
            <x v="1"/>
          </reference>
        </references>
      </pivotArea>
    </format>
    <format dxfId="555">
      <pivotArea dataOnly="0" labelOnly="1" outline="0" fieldPosition="0">
        <references count="1">
          <reference field="4294967294" count="1">
            <x v="1"/>
          </reference>
        </references>
      </pivotArea>
    </format>
    <format dxfId="554">
      <pivotArea outline="0" collapsedLevelsAreSubtotals="1" fieldPosition="0">
        <references count="1">
          <reference field="4294967294" count="1" selected="0">
            <x v="2"/>
          </reference>
        </references>
      </pivotArea>
    </format>
    <format dxfId="553">
      <pivotArea dataOnly="0" labelOnly="1" outline="0" fieldPosition="0">
        <references count="1">
          <reference field="4294967294" count="1">
            <x v="2"/>
          </reference>
        </references>
      </pivotArea>
    </format>
    <format dxfId="552">
      <pivotArea grandRow="1" outline="0" collapsedLevelsAreSubtotals="1" fieldPosition="0"/>
    </format>
    <format dxfId="551">
      <pivotArea dataOnly="0" labelOnly="1" grandRow="1" outline="0" fieldPosition="0"/>
    </format>
    <format dxfId="550">
      <pivotArea type="all" dataOnly="0" outline="0" fieldPosition="0"/>
    </format>
    <format dxfId="549">
      <pivotArea grandRow="1" outline="0" collapsedLevelsAreSubtotals="1" fieldPosition="0"/>
    </format>
    <format dxfId="548">
      <pivotArea dataOnly="0" labelOnly="1" grandRow="1" outline="0" fieldPosition="0"/>
    </format>
    <format dxfId="547">
      <pivotArea collapsedLevelsAreSubtotals="1" fieldPosition="0">
        <references count="2">
          <reference field="4294967294" count="1" selected="0">
            <x v="2"/>
          </reference>
          <reference field="1" count="1">
            <x v="22"/>
          </reference>
        </references>
      </pivotArea>
    </format>
    <format dxfId="546">
      <pivotArea collapsedLevelsAreSubtotals="1" fieldPosition="0">
        <references count="3">
          <reference field="4294967294" count="1" selected="0">
            <x v="2"/>
          </reference>
          <reference field="1" count="1">
            <x v="22"/>
          </reference>
          <reference field="2" count="1" selected="0">
            <x v="7"/>
          </reference>
        </references>
      </pivotArea>
    </format>
    <format dxfId="545">
      <pivotArea dataOnly="0" labelOnly="1" outline="0" fieldPosition="0">
        <references count="1">
          <reference field="4294967294" count="3">
            <x v="0"/>
            <x v="1"/>
            <x v="2"/>
          </reference>
        </references>
      </pivotArea>
    </format>
    <format dxfId="544">
      <pivotArea dataOnly="0" labelOnly="1" outline="0" fieldPosition="0">
        <references count="1">
          <reference field="4294967294" count="1">
            <x v="0"/>
          </reference>
        </references>
      </pivotArea>
    </format>
    <format dxfId="543">
      <pivotArea dataOnly="0" labelOnly="1" outline="0" fieldPosition="0">
        <references count="1">
          <reference field="4294967294" count="1">
            <x v="1"/>
          </reference>
        </references>
      </pivotArea>
    </format>
    <format dxfId="542">
      <pivotArea dataOnly="0" labelOnly="1" outline="0" fieldPosition="0">
        <references count="1">
          <reference field="4294967294" count="1">
            <x v="1"/>
          </reference>
        </references>
      </pivotArea>
    </format>
    <format dxfId="541">
      <pivotArea dataOnly="0" labelOnly="1" outline="0" fieldPosition="0">
        <references count="1">
          <reference field="4294967294" count="1">
            <x v="2"/>
          </reference>
        </references>
      </pivotArea>
    </format>
    <format dxfId="540">
      <pivotArea dataOnly="0" labelOnly="1" fieldPosition="0">
        <references count="1">
          <reference field="2" count="0"/>
        </references>
      </pivotArea>
    </format>
    <format dxfId="539">
      <pivotArea collapsedLevelsAreSubtotals="1" fieldPosition="0">
        <references count="2">
          <reference field="4294967294" count="1" selected="0">
            <x v="2"/>
          </reference>
          <reference field="2" count="1">
            <x v="4"/>
          </reference>
        </references>
      </pivotArea>
    </format>
    <format dxfId="538">
      <pivotArea collapsedLevelsAreSubtotals="1" fieldPosition="0">
        <references count="2">
          <reference field="4294967294" count="1" selected="0">
            <x v="2"/>
          </reference>
          <reference field="2" count="1">
            <x v="9"/>
          </reference>
        </references>
      </pivotArea>
    </format>
    <format dxfId="537">
      <pivotArea collapsedLevelsAreSubtotals="1" fieldPosition="0">
        <references count="2">
          <reference field="4294967294" count="1" selected="0">
            <x v="2"/>
          </reference>
          <reference field="2" count="1">
            <x v="14"/>
          </reference>
        </references>
      </pivotArea>
    </format>
    <format dxfId="536">
      <pivotArea collapsedLevelsAreSubtotals="1" fieldPosition="0">
        <references count="3">
          <reference field="4294967294" count="1" selected="0">
            <x v="2"/>
          </reference>
          <reference field="1" count="3">
            <x v="3"/>
            <x v="37"/>
            <x v="41"/>
          </reference>
          <reference field="2" count="1" selected="0">
            <x v="14"/>
          </reference>
        </references>
      </pivotArea>
    </format>
    <format dxfId="535">
      <pivotArea collapsedLevelsAreSubtotals="1" fieldPosition="0">
        <references count="3">
          <reference field="4294967294" count="1" selected="0">
            <x v="2"/>
          </reference>
          <reference field="1" count="1">
            <x v="6"/>
          </reference>
          <reference field="2" count="1" selected="0">
            <x v="14"/>
          </reference>
        </references>
      </pivotArea>
    </format>
    <format dxfId="534">
      <pivotArea collapsedLevelsAreSubtotals="1" fieldPosition="0">
        <references count="3">
          <reference field="4294967294" count="1" selected="0">
            <x v="2"/>
          </reference>
          <reference field="1" count="1">
            <x v="27"/>
          </reference>
          <reference field="2" count="1" selected="0">
            <x v="14"/>
          </reference>
        </references>
      </pivotArea>
    </format>
    <format dxfId="533">
      <pivotArea collapsedLevelsAreSubtotals="1" fieldPosition="0">
        <references count="1">
          <reference field="2" count="1">
            <x v="0"/>
          </reference>
        </references>
      </pivotArea>
    </format>
    <format dxfId="532">
      <pivotArea collapsedLevelsAreSubtotals="1" fieldPosition="0">
        <references count="1">
          <reference field="2" count="1">
            <x v="14"/>
          </reference>
        </references>
      </pivotArea>
    </format>
    <format dxfId="531">
      <pivotArea collapsedLevelsAreSubtotals="1" fieldPosition="0">
        <references count="1">
          <reference field="2" count="1">
            <x v="9"/>
          </reference>
        </references>
      </pivotArea>
    </format>
    <format dxfId="530">
      <pivotArea collapsedLevelsAreSubtotals="1" fieldPosition="0">
        <references count="1">
          <reference field="2" count="1">
            <x v="5"/>
          </reference>
        </references>
      </pivotArea>
    </format>
    <format dxfId="529">
      <pivotArea collapsedLevelsAreSubtotals="1" fieldPosition="0">
        <references count="1">
          <reference field="2" count="1">
            <x v="17"/>
          </reference>
        </references>
      </pivotArea>
    </format>
    <format dxfId="528">
      <pivotArea collapsedLevelsAreSubtotals="1" fieldPosition="0">
        <references count="1">
          <reference field="2" count="1">
            <x v="2"/>
          </reference>
        </references>
      </pivotArea>
    </format>
    <format dxfId="527">
      <pivotArea collapsedLevelsAreSubtotals="1" fieldPosition="0">
        <references count="1">
          <reference field="2" count="1">
            <x v="10"/>
          </reference>
        </references>
      </pivotArea>
    </format>
    <format dxfId="526">
      <pivotArea collapsedLevelsAreSubtotals="1" fieldPosition="0">
        <references count="1">
          <reference field="2" count="1">
            <x v="1"/>
          </reference>
        </references>
      </pivotArea>
    </format>
    <format dxfId="525">
      <pivotArea collapsedLevelsAreSubtotals="1" fieldPosition="0">
        <references count="1">
          <reference field="2" count="1">
            <x v="13"/>
          </reference>
        </references>
      </pivotArea>
    </format>
    <format dxfId="524">
      <pivotArea collapsedLevelsAreSubtotals="1" fieldPosition="0">
        <references count="1">
          <reference field="2" count="1">
            <x v="4"/>
          </reference>
        </references>
      </pivotArea>
    </format>
    <format dxfId="523">
      <pivotArea collapsedLevelsAreSubtotals="1" fieldPosition="0">
        <references count="1">
          <reference field="2" count="1">
            <x v="8"/>
          </reference>
        </references>
      </pivotArea>
    </format>
    <format dxfId="522">
      <pivotArea collapsedLevelsAreSubtotals="1" fieldPosition="0">
        <references count="1">
          <reference field="2" count="1">
            <x v="3"/>
          </reference>
        </references>
      </pivotArea>
    </format>
    <format dxfId="521">
      <pivotArea collapsedLevelsAreSubtotals="1" fieldPosition="0">
        <references count="1">
          <reference field="2" count="1">
            <x v="12"/>
          </reference>
        </references>
      </pivotArea>
    </format>
    <format dxfId="520">
      <pivotArea collapsedLevelsAreSubtotals="1" fieldPosition="0">
        <references count="1">
          <reference field="2" count="1">
            <x v="6"/>
          </reference>
        </references>
      </pivotArea>
    </format>
    <format dxfId="519">
      <pivotArea collapsedLevelsAreSubtotals="1" fieldPosition="0">
        <references count="1">
          <reference field="2" count="1">
            <x v="11"/>
          </reference>
        </references>
      </pivotArea>
    </format>
    <format dxfId="518">
      <pivotArea collapsedLevelsAreSubtotals="1" fieldPosition="0">
        <references count="1">
          <reference field="2" count="1">
            <x v="20"/>
          </reference>
        </references>
      </pivotArea>
    </format>
    <format dxfId="517">
      <pivotArea collapsedLevelsAreSubtotals="1" fieldPosition="0">
        <references count="2">
          <reference field="1" count="1">
            <x v="6"/>
          </reference>
          <reference field="2" count="1" selected="0">
            <x v="20"/>
          </reference>
        </references>
      </pivotArea>
    </format>
    <format dxfId="516">
      <pivotArea collapsedLevelsAreSubtotals="1" fieldPosition="0">
        <references count="1">
          <reference field="2" count="1">
            <x v="7"/>
          </reference>
        </references>
      </pivotArea>
    </format>
    <format dxfId="515">
      <pivotArea collapsedLevelsAreSubtotals="1" fieldPosition="0">
        <references count="1">
          <reference field="2" count="1">
            <x v="16"/>
          </reference>
        </references>
      </pivotArea>
    </format>
    <format dxfId="514">
      <pivotArea collapsedLevelsAreSubtotals="1" fieldPosition="0">
        <references count="1">
          <reference field="2" count="1">
            <x v="19"/>
          </reference>
        </references>
      </pivotArea>
    </format>
    <format dxfId="513">
      <pivotArea collapsedLevelsAreSubtotals="1" fieldPosition="0">
        <references count="1">
          <reference field="2" count="1">
            <x v="18"/>
          </reference>
        </references>
      </pivotArea>
    </format>
    <format dxfId="512">
      <pivotArea collapsedLevelsAreSubtotals="1" fieldPosition="0">
        <references count="1">
          <reference field="2" count="1">
            <x v="15"/>
          </reference>
        </references>
      </pivotArea>
    </format>
    <format dxfId="511">
      <pivotArea collapsedLevelsAreSubtotals="1" fieldPosition="0">
        <references count="1">
          <reference field="2" count="1">
            <x v="21"/>
          </reference>
        </references>
      </pivotArea>
    </format>
    <format dxfId="5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50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508">
      <pivotArea dataOnly="0" labelOnly="1" fieldPosition="0">
        <references count="1">
          <reference field="1" count="1">
            <x v="79"/>
          </reference>
        </references>
      </pivotArea>
    </format>
    <format dxfId="507">
      <pivotArea dataOnly="0" labelOnly="1" fieldPosition="0">
        <references count="1">
          <reference field="1" count="1">
            <x v="79"/>
          </reference>
        </references>
      </pivotArea>
    </format>
    <format dxfId="506">
      <pivotArea type="all" dataOnly="0" outline="0" fieldPosition="0"/>
    </format>
    <format dxfId="505">
      <pivotArea outline="0" collapsedLevelsAreSubtotals="1" fieldPosition="0"/>
    </format>
    <format dxfId="50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50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502">
      <pivotArea dataOnly="0" labelOnly="1" fieldPosition="0">
        <references count="1">
          <reference field="1" count="16">
            <x v="0"/>
            <x v="12"/>
            <x v="14"/>
            <x v="15"/>
            <x v="17"/>
            <x v="19"/>
            <x v="27"/>
            <x v="47"/>
            <x v="58"/>
            <x v="59"/>
            <x v="62"/>
            <x v="63"/>
            <x v="64"/>
            <x v="65"/>
            <x v="66"/>
            <x v="67"/>
          </reference>
        </references>
      </pivotArea>
    </format>
    <format dxfId="501">
      <pivotArea dataOnly="0" labelOnly="1" grandRow="1" outline="0" fieldPosition="0"/>
    </format>
    <format dxfId="50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45478</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964"/>
  <sheetViews>
    <sheetView tabSelected="1" zoomScale="140" zoomScaleNormal="140" workbookViewId="0">
      <pane ySplit="1" topLeftCell="A19947" activePane="bottomLeft" state="frozen"/>
      <selection pane="bottomLeft" activeCell="E19967" sqref="E19967"/>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customHeight="1"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customHeight="1" x14ac:dyDescent="0.2">
      <c r="A13258" s="733">
        <v>44848</v>
      </c>
      <c r="B13258" s="40" t="s">
        <v>7919</v>
      </c>
      <c r="C13258" s="75" t="s">
        <v>6965</v>
      </c>
      <c r="D13258" s="790" t="s">
        <v>8485</v>
      </c>
      <c r="E13258" s="703">
        <v>7000</v>
      </c>
      <c r="F13258" s="57"/>
      <c r="G13258" s="57">
        <f t="shared" si="213"/>
        <v>-7000</v>
      </c>
      <c r="H13258" s="704" t="s">
        <v>8390</v>
      </c>
    </row>
    <row r="13259" spans="1:8" ht="15" customHeight="1" x14ac:dyDescent="0.2">
      <c r="A13259" s="733">
        <v>44848</v>
      </c>
      <c r="B13259" s="40" t="s">
        <v>3945</v>
      </c>
      <c r="C13259" s="75" t="s">
        <v>7775</v>
      </c>
      <c r="D13259" s="790" t="s">
        <v>8486</v>
      </c>
      <c r="E13259" s="703">
        <v>5000</v>
      </c>
      <c r="F13259" s="57"/>
      <c r="G13259" s="57">
        <f t="shared" si="213"/>
        <v>-5000</v>
      </c>
      <c r="H13259" s="704" t="s">
        <v>8390</v>
      </c>
    </row>
    <row r="13260" spans="1:8" ht="15" customHeight="1"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customHeight="1"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customHeight="1" x14ac:dyDescent="0.2">
      <c r="A13297" s="733">
        <v>44854</v>
      </c>
      <c r="B13297" s="40" t="s">
        <v>25</v>
      </c>
      <c r="C13297" s="75" t="s">
        <v>4064</v>
      </c>
      <c r="D13297" s="790" t="s">
        <v>8513</v>
      </c>
      <c r="E13297" s="703">
        <v>700</v>
      </c>
      <c r="F13297" s="57"/>
      <c r="G13297" s="57">
        <f t="shared" si="213"/>
        <v>-700</v>
      </c>
      <c r="H13297" s="704" t="s">
        <v>8390</v>
      </c>
    </row>
    <row r="13298" spans="1:8" ht="15" customHeight="1" x14ac:dyDescent="0.2">
      <c r="A13298" s="733">
        <v>44854</v>
      </c>
      <c r="B13298" s="40" t="s">
        <v>8075</v>
      </c>
      <c r="C13298" s="75" t="s">
        <v>5740</v>
      </c>
      <c r="D13298" s="790" t="s">
        <v>8514</v>
      </c>
      <c r="E13298" s="703">
        <v>500</v>
      </c>
      <c r="F13298" s="57"/>
      <c r="G13298" s="57">
        <f t="shared" si="213"/>
        <v>-500</v>
      </c>
      <c r="H13298" s="704" t="s">
        <v>8390</v>
      </c>
    </row>
    <row r="13299" spans="1:8" ht="15" customHeight="1" x14ac:dyDescent="0.2">
      <c r="A13299" s="733">
        <v>44854</v>
      </c>
      <c r="B13299" s="40" t="s">
        <v>8041</v>
      </c>
      <c r="C13299" s="75" t="s">
        <v>5740</v>
      </c>
      <c r="D13299" s="790" t="s">
        <v>369</v>
      </c>
      <c r="E13299" s="703">
        <v>1500</v>
      </c>
      <c r="F13299" s="57"/>
      <c r="G13299" s="57">
        <f t="shared" si="213"/>
        <v>-1500</v>
      </c>
      <c r="H13299" s="704" t="s">
        <v>8390</v>
      </c>
    </row>
    <row r="13300" spans="1:8" ht="15" customHeight="1"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customHeight="1"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8591</v>
      </c>
    </row>
    <row r="13458" spans="1:8" s="681" customFormat="1" ht="15" customHeight="1"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customHeight="1"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customHeight="1"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customHeight="1" x14ac:dyDescent="0.2">
      <c r="A13919" s="733">
        <v>44926</v>
      </c>
      <c r="B13919" s="62" t="s">
        <v>8041</v>
      </c>
      <c r="C13919" s="62" t="s">
        <v>8249</v>
      </c>
      <c r="D13919" s="182" t="s">
        <v>8969</v>
      </c>
      <c r="E13919" s="125">
        <v>15000</v>
      </c>
      <c r="F13919" s="125"/>
      <c r="G13919" s="125">
        <f t="shared" si="223"/>
        <v>-15000</v>
      </c>
      <c r="H13919" s="704" t="s">
        <v>8764</v>
      </c>
    </row>
    <row r="13920" spans="1:8" ht="15" customHeight="1" x14ac:dyDescent="0.2">
      <c r="A13920" s="733">
        <v>44926</v>
      </c>
      <c r="B13920" s="62" t="s">
        <v>8866</v>
      </c>
      <c r="C13920" s="62" t="s">
        <v>8500</v>
      </c>
      <c r="D13920" s="182" t="s">
        <v>8970</v>
      </c>
      <c r="E13920" s="125">
        <v>20000</v>
      </c>
      <c r="F13920" s="125"/>
      <c r="G13920" s="125">
        <f t="shared" si="223"/>
        <v>-20000</v>
      </c>
      <c r="H13920" s="704" t="s">
        <v>8764</v>
      </c>
    </row>
    <row r="13921" spans="1:8" ht="15" customHeight="1" x14ac:dyDescent="0.2">
      <c r="A13921" s="733">
        <v>44926</v>
      </c>
      <c r="B13921" s="62" t="s">
        <v>7919</v>
      </c>
      <c r="C13921" s="62" t="s">
        <v>2502</v>
      </c>
      <c r="D13921" s="182" t="s">
        <v>7095</v>
      </c>
      <c r="E13921" s="125">
        <v>25000</v>
      </c>
      <c r="F13921" s="125"/>
      <c r="G13921" s="125">
        <f t="shared" si="223"/>
        <v>-25000</v>
      </c>
      <c r="H13921" s="704" t="s">
        <v>8764</v>
      </c>
    </row>
    <row r="13922" spans="1:8" ht="15" customHeight="1"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customHeight="1" x14ac:dyDescent="0.2">
      <c r="A13924" s="733">
        <v>44926</v>
      </c>
      <c r="B13924" s="62" t="s">
        <v>8655</v>
      </c>
      <c r="C13924" s="62" t="s">
        <v>2502</v>
      </c>
      <c r="D13924" s="182" t="s">
        <v>141</v>
      </c>
      <c r="E13924" s="125">
        <v>25000</v>
      </c>
      <c r="F13924" s="125"/>
      <c r="G13924" s="125">
        <f t="shared" si="223"/>
        <v>-25000</v>
      </c>
      <c r="H13924" s="704" t="s">
        <v>8764</v>
      </c>
    </row>
    <row r="13925" spans="1:8" ht="15" customHeight="1"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customHeight="1" x14ac:dyDescent="0.2">
      <c r="A13965" s="732">
        <v>44911</v>
      </c>
      <c r="B13965" s="173" t="s">
        <v>8655</v>
      </c>
      <c r="C13965" s="173" t="s">
        <v>7221</v>
      </c>
      <c r="D13965" s="227" t="s">
        <v>9329</v>
      </c>
      <c r="E13965" s="235">
        <v>216700</v>
      </c>
      <c r="F13965" s="235"/>
      <c r="G13965" s="235">
        <f t="shared" si="224"/>
        <v>-216700</v>
      </c>
      <c r="H13965" s="708" t="s">
        <v>8764</v>
      </c>
    </row>
    <row r="13966" spans="1:8" ht="15" customHeight="1" x14ac:dyDescent="0.2">
      <c r="A13966" s="732">
        <v>44914</v>
      </c>
      <c r="B13966" s="173" t="s">
        <v>8041</v>
      </c>
      <c r="C13966" s="173" t="s">
        <v>430</v>
      </c>
      <c r="D13966" s="227" t="s">
        <v>8892</v>
      </c>
      <c r="E13966" s="235">
        <v>80000</v>
      </c>
      <c r="F13966" s="235"/>
      <c r="G13966" s="235">
        <f t="shared" si="224"/>
        <v>-80000</v>
      </c>
      <c r="H13966" s="708" t="s">
        <v>8764</v>
      </c>
    </row>
    <row r="13967" spans="1:8" ht="15" customHeight="1" x14ac:dyDescent="0.2">
      <c r="A13967" s="732">
        <v>44914</v>
      </c>
      <c r="B13967" s="173" t="s">
        <v>1399</v>
      </c>
      <c r="C13967" s="550" t="s">
        <v>7925</v>
      </c>
      <c r="D13967" s="739" t="s">
        <v>8893</v>
      </c>
      <c r="E13967" s="551">
        <v>14000</v>
      </c>
      <c r="F13967" s="235"/>
      <c r="G13967" s="235">
        <f t="shared" si="224"/>
        <v>-14000</v>
      </c>
      <c r="H13967" s="708" t="s">
        <v>8764</v>
      </c>
    </row>
    <row r="13968" spans="1:8" ht="15" customHeight="1" x14ac:dyDescent="0.2">
      <c r="A13968" s="732">
        <v>44914</v>
      </c>
      <c r="B13968" s="173" t="s">
        <v>8537</v>
      </c>
      <c r="C13968" s="550" t="s">
        <v>7925</v>
      </c>
      <c r="D13968" s="739" t="s">
        <v>8893</v>
      </c>
      <c r="E13968" s="551">
        <v>11000</v>
      </c>
      <c r="F13968" s="235"/>
      <c r="G13968" s="235">
        <f t="shared" si="224"/>
        <v>-11000</v>
      </c>
      <c r="H13968" s="708" t="s">
        <v>8764</v>
      </c>
    </row>
    <row r="13969" spans="1:8" ht="15" customHeight="1" x14ac:dyDescent="0.2">
      <c r="A13969" s="732">
        <v>44914</v>
      </c>
      <c r="B13969" s="173" t="s">
        <v>8041</v>
      </c>
      <c r="C13969" s="550" t="s">
        <v>7925</v>
      </c>
      <c r="D13969" s="739" t="s">
        <v>8893</v>
      </c>
      <c r="E13969" s="551">
        <v>25000</v>
      </c>
      <c r="F13969" s="235"/>
      <c r="G13969" s="235">
        <f t="shared" si="224"/>
        <v>-25000</v>
      </c>
      <c r="H13969" s="708" t="s">
        <v>8764</v>
      </c>
    </row>
    <row r="13970" spans="1:8" ht="15" customHeight="1" x14ac:dyDescent="0.2">
      <c r="A13970" s="732">
        <v>44914</v>
      </c>
      <c r="B13970" s="173" t="s">
        <v>8655</v>
      </c>
      <c r="C13970" s="669" t="s">
        <v>8249</v>
      </c>
      <c r="D13970" s="906" t="s">
        <v>8896</v>
      </c>
      <c r="E13970" s="671">
        <v>30000</v>
      </c>
      <c r="F13970" s="235"/>
      <c r="G13970" s="235">
        <f t="shared" si="224"/>
        <v>-30000</v>
      </c>
      <c r="H13970" s="708" t="s">
        <v>8764</v>
      </c>
    </row>
    <row r="13971" spans="1:8" ht="15" customHeight="1" x14ac:dyDescent="0.2">
      <c r="A13971" s="732">
        <v>44914</v>
      </c>
      <c r="B13971" s="173" t="s">
        <v>8041</v>
      </c>
      <c r="C13971" s="669" t="s">
        <v>8249</v>
      </c>
      <c r="D13971" s="906" t="s">
        <v>8895</v>
      </c>
      <c r="E13971" s="671">
        <v>20000</v>
      </c>
      <c r="F13971" s="235"/>
      <c r="G13971" s="235">
        <f t="shared" si="224"/>
        <v>-20000</v>
      </c>
      <c r="H13971" s="708" t="s">
        <v>8764</v>
      </c>
    </row>
    <row r="13972" spans="1:8" ht="15" customHeight="1" x14ac:dyDescent="0.2">
      <c r="A13972" s="732">
        <v>44914</v>
      </c>
      <c r="B13972" s="173" t="s">
        <v>8655</v>
      </c>
      <c r="C13972" s="173" t="s">
        <v>8085</v>
      </c>
      <c r="D13972" s="227" t="s">
        <v>8897</v>
      </c>
      <c r="E13972" s="235">
        <v>48000</v>
      </c>
      <c r="F13972" s="235"/>
      <c r="G13972" s="235">
        <f t="shared" si="224"/>
        <v>-48000</v>
      </c>
      <c r="H13972" s="708" t="s">
        <v>8764</v>
      </c>
    </row>
    <row r="13973" spans="1:8" ht="24" customHeight="1" x14ac:dyDescent="0.2">
      <c r="A13973" s="732">
        <v>44915</v>
      </c>
      <c r="B13973" s="173" t="s">
        <v>8557</v>
      </c>
      <c r="C13973" s="173" t="s">
        <v>8898</v>
      </c>
      <c r="D13973" s="227" t="s">
        <v>8868</v>
      </c>
      <c r="E13973" s="235">
        <v>400000</v>
      </c>
      <c r="F13973" s="235"/>
      <c r="G13973" s="235">
        <f t="shared" si="224"/>
        <v>-400000</v>
      </c>
      <c r="H13973" s="708" t="s">
        <v>8764</v>
      </c>
    </row>
    <row r="13974" spans="1:8" ht="24" customHeight="1" x14ac:dyDescent="0.2">
      <c r="A13974" s="732">
        <v>44921</v>
      </c>
      <c r="B13974" s="173" t="s">
        <v>8337</v>
      </c>
      <c r="C13974" s="173" t="s">
        <v>8790</v>
      </c>
      <c r="D13974" s="227" t="s">
        <v>8939</v>
      </c>
      <c r="E13974" s="235">
        <v>970000</v>
      </c>
      <c r="F13974" s="235"/>
      <c r="G13974" s="235">
        <f t="shared" si="224"/>
        <v>-970000</v>
      </c>
      <c r="H13974" s="708" t="s">
        <v>8764</v>
      </c>
    </row>
    <row r="13975" spans="1:8" ht="15" customHeight="1"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customHeight="1"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customHeight="1"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customHeight="1"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customHeight="1" x14ac:dyDescent="0.2">
      <c r="A14378" s="729">
        <v>44967</v>
      </c>
      <c r="B14378" s="90" t="s">
        <v>3945</v>
      </c>
      <c r="C14378" s="174" t="s">
        <v>558</v>
      </c>
      <c r="D14378" s="891" t="s">
        <v>9313</v>
      </c>
      <c r="E14378" s="700"/>
      <c r="F14378" s="91">
        <v>620658</v>
      </c>
      <c r="G14378" s="91">
        <f t="shared" si="230"/>
        <v>620658</v>
      </c>
      <c r="H14378" s="701" t="s">
        <v>9258</v>
      </c>
    </row>
    <row r="14379" spans="1:8" ht="15" customHeight="1"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customHeight="1" x14ac:dyDescent="0.2">
      <c r="A14391" s="733">
        <v>44986</v>
      </c>
      <c r="B14391" s="62" t="s">
        <v>9354</v>
      </c>
      <c r="C14391" s="40" t="s">
        <v>2502</v>
      </c>
      <c r="D14391" s="107" t="s">
        <v>158</v>
      </c>
      <c r="E14391" s="57">
        <v>40000</v>
      </c>
      <c r="F14391" s="125"/>
      <c r="G14391" s="125">
        <f t="shared" si="231"/>
        <v>-40000</v>
      </c>
      <c r="H14391" s="704" t="s">
        <v>9393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customHeight="1" x14ac:dyDescent="0.2">
      <c r="A14394" s="733">
        <v>44986</v>
      </c>
      <c r="B14394" s="62" t="s">
        <v>8874</v>
      </c>
      <c r="C14394" s="40" t="s">
        <v>2502</v>
      </c>
      <c r="D14394" s="107" t="s">
        <v>158</v>
      </c>
      <c r="E14394" s="57">
        <v>128246</v>
      </c>
      <c r="F14394" s="125"/>
      <c r="G14394" s="125">
        <f t="shared" si="231"/>
        <v>-128246</v>
      </c>
      <c r="H14394" s="704" t="s">
        <v>9393</v>
      </c>
    </row>
    <row r="14395" spans="1:8" ht="15" customHeight="1" x14ac:dyDescent="0.2">
      <c r="A14395" s="733">
        <v>44986</v>
      </c>
      <c r="B14395" s="62" t="s">
        <v>9400</v>
      </c>
      <c r="C14395" s="40" t="s">
        <v>2502</v>
      </c>
      <c r="D14395" s="107" t="s">
        <v>158</v>
      </c>
      <c r="E14395" s="57">
        <v>128246</v>
      </c>
      <c r="F14395" s="125"/>
      <c r="G14395" s="125">
        <f t="shared" si="231"/>
        <v>-128246</v>
      </c>
      <c r="H14395" s="704" t="s">
        <v>9393</v>
      </c>
    </row>
    <row r="14396" spans="1:8" ht="15" customHeight="1" x14ac:dyDescent="0.2">
      <c r="A14396" s="733">
        <v>44986</v>
      </c>
      <c r="B14396" s="62" t="s">
        <v>3945</v>
      </c>
      <c r="C14396" s="40" t="s">
        <v>2502</v>
      </c>
      <c r="D14396" s="107" t="s">
        <v>158</v>
      </c>
      <c r="E14396" s="57">
        <v>28000</v>
      </c>
      <c r="F14396" s="125"/>
      <c r="G14396" s="125">
        <f t="shared" si="231"/>
        <v>-28000</v>
      </c>
      <c r="H14396" s="704" t="s">
        <v>9393</v>
      </c>
    </row>
    <row r="14397" spans="1:8" ht="15" customHeight="1" x14ac:dyDescent="0.2">
      <c r="A14397" s="733">
        <v>44986</v>
      </c>
      <c r="B14397" s="62" t="s">
        <v>11</v>
      </c>
      <c r="C14397" s="40" t="s">
        <v>2502</v>
      </c>
      <c r="D14397" s="107" t="s">
        <v>158</v>
      </c>
      <c r="E14397" s="57">
        <v>5000</v>
      </c>
      <c r="F14397" s="125"/>
      <c r="G14397" s="125">
        <f t="shared" si="231"/>
        <v>-5000</v>
      </c>
      <c r="H14397" s="704" t="s">
        <v>9393</v>
      </c>
    </row>
    <row r="14398" spans="1:8" ht="15" customHeight="1" x14ac:dyDescent="0.2">
      <c r="A14398" s="733">
        <v>44986</v>
      </c>
      <c r="B14398" s="62" t="s">
        <v>16</v>
      </c>
      <c r="C14398" s="40" t="s">
        <v>3842</v>
      </c>
      <c r="D14398" s="107" t="s">
        <v>8156</v>
      </c>
      <c r="E14398" s="57">
        <v>4000</v>
      </c>
      <c r="F14398" s="125"/>
      <c r="G14398" s="125">
        <f t="shared" si="231"/>
        <v>-4000</v>
      </c>
      <c r="H14398" s="704" t="s">
        <v>9393</v>
      </c>
    </row>
    <row r="14399" spans="1:8" ht="15" customHeight="1" x14ac:dyDescent="0.2">
      <c r="A14399" s="733">
        <v>44986</v>
      </c>
      <c r="B14399" s="62" t="s">
        <v>8874</v>
      </c>
      <c r="C14399" s="40" t="s">
        <v>285</v>
      </c>
      <c r="D14399" s="107" t="s">
        <v>9395</v>
      </c>
      <c r="E14399" s="57">
        <v>900</v>
      </c>
      <c r="F14399" s="125"/>
      <c r="G14399" s="125">
        <f t="shared" si="231"/>
        <v>-900</v>
      </c>
      <c r="H14399" s="704" t="s">
        <v>9393</v>
      </c>
    </row>
    <row r="14400" spans="1:8" ht="15" customHeight="1" x14ac:dyDescent="0.2">
      <c r="A14400" s="733">
        <v>44986</v>
      </c>
      <c r="B14400" s="62" t="s">
        <v>8655</v>
      </c>
      <c r="C14400" s="40" t="s">
        <v>3144</v>
      </c>
      <c r="D14400" s="107" t="s">
        <v>9396</v>
      </c>
      <c r="E14400" s="57">
        <v>17000</v>
      </c>
      <c r="F14400" s="125"/>
      <c r="G14400" s="125">
        <f t="shared" si="231"/>
        <v>-17000</v>
      </c>
      <c r="H14400" s="704" t="s">
        <v>9393</v>
      </c>
    </row>
    <row r="14401" spans="1:8" ht="15" customHeight="1" x14ac:dyDescent="0.2">
      <c r="A14401" s="733">
        <v>44986</v>
      </c>
      <c r="B14401" s="62" t="s">
        <v>25</v>
      </c>
      <c r="C14401" s="40" t="s">
        <v>391</v>
      </c>
      <c r="D14401" s="107" t="s">
        <v>1916</v>
      </c>
      <c r="E14401" s="57">
        <v>750</v>
      </c>
      <c r="F14401" s="125"/>
      <c r="G14401" s="125">
        <f t="shared" si="231"/>
        <v>-750</v>
      </c>
      <c r="H14401" s="704" t="s">
        <v>9393</v>
      </c>
    </row>
    <row r="14402" spans="1:8" ht="15" customHeight="1" x14ac:dyDescent="0.2">
      <c r="A14402" s="733">
        <v>44986</v>
      </c>
      <c r="B14402" s="62" t="s">
        <v>16</v>
      </c>
      <c r="C14402" s="40" t="s">
        <v>3842</v>
      </c>
      <c r="D14402" s="107" t="s">
        <v>8156</v>
      </c>
      <c r="E14402" s="57">
        <v>4500</v>
      </c>
      <c r="F14402" s="125"/>
      <c r="G14402" s="125">
        <f t="shared" si="231"/>
        <v>-4500</v>
      </c>
      <c r="H14402" s="704" t="s">
        <v>9393</v>
      </c>
    </row>
    <row r="14403" spans="1:8" ht="15" customHeight="1" x14ac:dyDescent="0.2">
      <c r="A14403" s="733">
        <v>44987</v>
      </c>
      <c r="B14403" s="62" t="s">
        <v>8041</v>
      </c>
      <c r="C14403" s="40" t="s">
        <v>391</v>
      </c>
      <c r="D14403" s="107" t="s">
        <v>9397</v>
      </c>
      <c r="E14403" s="57">
        <v>2570</v>
      </c>
      <c r="F14403" s="125"/>
      <c r="G14403" s="125">
        <f t="shared" si="231"/>
        <v>-2570</v>
      </c>
      <c r="H14403" s="704" t="s">
        <v>9393</v>
      </c>
    </row>
    <row r="14404" spans="1:8" ht="15" customHeight="1" x14ac:dyDescent="0.2">
      <c r="A14404" s="733">
        <v>44987</v>
      </c>
      <c r="B14404" s="62" t="s">
        <v>8655</v>
      </c>
      <c r="C14404" s="40" t="s">
        <v>3144</v>
      </c>
      <c r="D14404" s="107" t="s">
        <v>9398</v>
      </c>
      <c r="E14404" s="57">
        <v>2100</v>
      </c>
      <c r="F14404" s="125"/>
      <c r="G14404" s="125">
        <f t="shared" si="231"/>
        <v>-2100</v>
      </c>
      <c r="H14404" s="704" t="s">
        <v>9393</v>
      </c>
    </row>
    <row r="14405" spans="1:8" ht="15" customHeight="1" x14ac:dyDescent="0.2">
      <c r="A14405" s="733">
        <v>44987</v>
      </c>
      <c r="B14405" s="62" t="s">
        <v>16</v>
      </c>
      <c r="C14405" s="40" t="s">
        <v>103</v>
      </c>
      <c r="D14405" s="107" t="s">
        <v>9399</v>
      </c>
      <c r="E14405" s="57">
        <v>600</v>
      </c>
      <c r="F14405" s="125"/>
      <c r="G14405" s="125">
        <f t="shared" si="231"/>
        <v>-600</v>
      </c>
      <c r="H14405" s="704" t="s">
        <v>9393</v>
      </c>
    </row>
    <row r="14406" spans="1:8" ht="15" customHeight="1" x14ac:dyDescent="0.2">
      <c r="A14406" s="733">
        <v>44987</v>
      </c>
      <c r="B14406" s="62" t="s">
        <v>16</v>
      </c>
      <c r="C14406" s="40" t="s">
        <v>3842</v>
      </c>
      <c r="D14406" s="107" t="s">
        <v>8115</v>
      </c>
      <c r="E14406" s="57">
        <v>1000</v>
      </c>
      <c r="F14406" s="125"/>
      <c r="G14406" s="125">
        <f t="shared" si="231"/>
        <v>-1000</v>
      </c>
      <c r="H14406" s="704" t="s">
        <v>9393</v>
      </c>
    </row>
    <row r="14407" spans="1:8" ht="15" customHeight="1" x14ac:dyDescent="0.2">
      <c r="A14407" s="733">
        <v>44988</v>
      </c>
      <c r="B14407" s="62" t="s">
        <v>9400</v>
      </c>
      <c r="C14407" s="40" t="s">
        <v>3144</v>
      </c>
      <c r="D14407" s="107" t="s">
        <v>9401</v>
      </c>
      <c r="E14407" s="57">
        <v>10000</v>
      </c>
      <c r="F14407" s="125"/>
      <c r="G14407" s="125">
        <f t="shared" si="231"/>
        <v>-10000</v>
      </c>
      <c r="H14407" s="704" t="s">
        <v>9393</v>
      </c>
    </row>
    <row r="14408" spans="1:8" ht="15" customHeight="1" x14ac:dyDescent="0.2">
      <c r="A14408" s="733">
        <v>44988</v>
      </c>
      <c r="B14408" s="62" t="s">
        <v>9400</v>
      </c>
      <c r="C14408" s="40" t="s">
        <v>3144</v>
      </c>
      <c r="D14408" s="107" t="s">
        <v>9402</v>
      </c>
      <c r="E14408" s="57">
        <v>64000</v>
      </c>
      <c r="F14408" s="125"/>
      <c r="G14408" s="125">
        <f t="shared" si="231"/>
        <v>-64000</v>
      </c>
      <c r="H14408" s="704" t="s">
        <v>9393</v>
      </c>
    </row>
    <row r="14409" spans="1:8" ht="15" customHeight="1" x14ac:dyDescent="0.2">
      <c r="A14409" s="733">
        <v>44988</v>
      </c>
      <c r="B14409" s="62" t="s">
        <v>16</v>
      </c>
      <c r="C14409" s="40" t="s">
        <v>3363</v>
      </c>
      <c r="E14409" s="57">
        <v>4960</v>
      </c>
      <c r="F14409" s="125"/>
      <c r="G14409" s="125">
        <f t="shared" si="231"/>
        <v>-4960</v>
      </c>
      <c r="H14409" s="704" t="s">
        <v>9393</v>
      </c>
    </row>
    <row r="14410" spans="1:8" ht="15" customHeight="1" x14ac:dyDescent="0.2">
      <c r="A14410" s="733">
        <v>44988</v>
      </c>
      <c r="B14410" s="62" t="s">
        <v>6506</v>
      </c>
      <c r="C14410" s="40" t="s">
        <v>391</v>
      </c>
      <c r="D14410" s="107" t="s">
        <v>9403</v>
      </c>
      <c r="E14410" s="57">
        <v>1000</v>
      </c>
      <c r="F14410" s="125"/>
      <c r="G14410" s="125">
        <f t="shared" si="231"/>
        <v>-1000</v>
      </c>
      <c r="H14410" s="704" t="s">
        <v>9393</v>
      </c>
    </row>
    <row r="14411" spans="1:8" ht="15" customHeight="1" x14ac:dyDescent="0.2">
      <c r="A14411" s="733">
        <v>44988</v>
      </c>
      <c r="B14411" s="62" t="s">
        <v>25</v>
      </c>
      <c r="C14411" s="40" t="s">
        <v>8148</v>
      </c>
      <c r="D14411" s="107" t="s">
        <v>9268</v>
      </c>
      <c r="E14411" s="57">
        <v>250</v>
      </c>
      <c r="F14411" s="125"/>
      <c r="G14411" s="125">
        <f t="shared" si="231"/>
        <v>-250</v>
      </c>
      <c r="H14411" s="704" t="s">
        <v>9393</v>
      </c>
    </row>
    <row r="14412" spans="1:8" ht="15" customHeight="1"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customHeight="1"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customHeight="1" x14ac:dyDescent="0.2">
      <c r="A14506" s="733">
        <v>45002</v>
      </c>
      <c r="B14506" s="62" t="s">
        <v>2932</v>
      </c>
      <c r="C14506" s="62" t="s">
        <v>285</v>
      </c>
      <c r="D14506" s="107" t="s">
        <v>9479</v>
      </c>
      <c r="E14506" s="57">
        <v>700</v>
      </c>
      <c r="F14506" s="125"/>
      <c r="G14506" s="125">
        <f t="shared" si="232"/>
        <v>-700</v>
      </c>
      <c r="H14506" s="704" t="s">
        <v>9393</v>
      </c>
    </row>
    <row r="14507" spans="1:8" ht="15" customHeight="1" x14ac:dyDescent="0.2">
      <c r="A14507" s="733">
        <v>45002</v>
      </c>
      <c r="B14507" s="62" t="s">
        <v>9354</v>
      </c>
      <c r="C14507" s="62" t="s">
        <v>5740</v>
      </c>
      <c r="D14507" s="107" t="s">
        <v>9419</v>
      </c>
      <c r="E14507" s="57">
        <v>1000</v>
      </c>
      <c r="F14507" s="125"/>
      <c r="G14507" s="125">
        <f t="shared" si="232"/>
        <v>-1000</v>
      </c>
      <c r="H14507" s="704" t="s">
        <v>9393</v>
      </c>
    </row>
    <row r="14508" spans="1:8" ht="15" customHeight="1" x14ac:dyDescent="0.2">
      <c r="A14508" s="733">
        <v>45002</v>
      </c>
      <c r="B14508" s="62" t="s">
        <v>8866</v>
      </c>
      <c r="C14508" s="62" t="s">
        <v>5740</v>
      </c>
      <c r="D14508" s="107" t="s">
        <v>9481</v>
      </c>
      <c r="E14508" s="57">
        <v>1400</v>
      </c>
      <c r="F14508" s="125"/>
      <c r="G14508" s="125">
        <f t="shared" si="232"/>
        <v>-1400</v>
      </c>
      <c r="H14508" s="704" t="s">
        <v>9393</v>
      </c>
    </row>
    <row r="14509" spans="1:8" ht="15" customHeight="1" x14ac:dyDescent="0.2">
      <c r="A14509" s="733">
        <v>45002</v>
      </c>
      <c r="B14509" s="62" t="s">
        <v>16</v>
      </c>
      <c r="C14509" s="62" t="s">
        <v>3842</v>
      </c>
      <c r="D14509" s="107" t="s">
        <v>9485</v>
      </c>
      <c r="E14509" s="57">
        <v>3600</v>
      </c>
      <c r="F14509" s="125"/>
      <c r="G14509" s="125">
        <f t="shared" si="232"/>
        <v>-3600</v>
      </c>
      <c r="H14509" s="704" t="s">
        <v>9393</v>
      </c>
    </row>
    <row r="14510" spans="1:8" ht="15" customHeight="1" x14ac:dyDescent="0.2">
      <c r="A14510" s="733">
        <v>45002</v>
      </c>
      <c r="B14510" s="62" t="s">
        <v>9354</v>
      </c>
      <c r="C14510" s="62" t="s">
        <v>5740</v>
      </c>
      <c r="D14510" s="107" t="s">
        <v>9482</v>
      </c>
      <c r="E14510" s="57">
        <v>2000</v>
      </c>
      <c r="F14510" s="125"/>
      <c r="G14510" s="125">
        <f t="shared" si="232"/>
        <v>-2000</v>
      </c>
      <c r="H14510" s="704" t="s">
        <v>9393</v>
      </c>
    </row>
    <row r="14511" spans="1:8" ht="15" customHeight="1" x14ac:dyDescent="0.2">
      <c r="A14511" s="733">
        <v>45002</v>
      </c>
      <c r="B14511" s="62" t="s">
        <v>25</v>
      </c>
      <c r="C14511" s="62" t="s">
        <v>8148</v>
      </c>
      <c r="D14511" s="107" t="s">
        <v>6342</v>
      </c>
      <c r="E14511" s="57">
        <v>2340</v>
      </c>
      <c r="F14511" s="125"/>
      <c r="G14511" s="125">
        <f t="shared" si="232"/>
        <v>-2340</v>
      </c>
      <c r="H14511" s="704" t="s">
        <v>9393</v>
      </c>
    </row>
    <row r="14512" spans="1:8" ht="15" customHeight="1" x14ac:dyDescent="0.2">
      <c r="A14512" s="733">
        <v>45002</v>
      </c>
      <c r="B14512" s="62" t="s">
        <v>16</v>
      </c>
      <c r="C14512" s="62" t="s">
        <v>8148</v>
      </c>
      <c r="D14512" s="107" t="s">
        <v>6342</v>
      </c>
      <c r="E14512" s="57">
        <v>6340</v>
      </c>
      <c r="F14512" s="125"/>
      <c r="G14512" s="125">
        <f t="shared" si="232"/>
        <v>-6340</v>
      </c>
      <c r="H14512" s="704" t="s">
        <v>9393</v>
      </c>
    </row>
    <row r="14513" spans="1:8" ht="15" customHeight="1" x14ac:dyDescent="0.2">
      <c r="A14513" s="733">
        <v>45002</v>
      </c>
      <c r="B14513" s="62" t="s">
        <v>9407</v>
      </c>
      <c r="C14513" s="62" t="s">
        <v>5740</v>
      </c>
      <c r="D14513" s="107" t="s">
        <v>9483</v>
      </c>
      <c r="E14513" s="57">
        <v>500</v>
      </c>
      <c r="F14513" s="125"/>
      <c r="G14513" s="125">
        <f t="shared" si="232"/>
        <v>-500</v>
      </c>
      <c r="H14513" s="704" t="s">
        <v>9393</v>
      </c>
    </row>
    <row r="14514" spans="1:8" ht="15" customHeight="1" x14ac:dyDescent="0.2">
      <c r="A14514" s="733">
        <v>45002</v>
      </c>
      <c r="B14514" s="62" t="s">
        <v>8874</v>
      </c>
      <c r="C14514" s="62" t="s">
        <v>5740</v>
      </c>
      <c r="D14514" s="107" t="s">
        <v>9484</v>
      </c>
      <c r="E14514" s="57">
        <v>500</v>
      </c>
      <c r="F14514" s="125"/>
      <c r="G14514" s="125">
        <f t="shared" si="232"/>
        <v>-500</v>
      </c>
      <c r="H14514" s="704" t="s">
        <v>9393</v>
      </c>
    </row>
    <row r="14515" spans="1:8" ht="15" customHeight="1"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customHeight="1" x14ac:dyDescent="0.2">
      <c r="A14516" s="733">
        <v>45005</v>
      </c>
      <c r="B14516" s="62" t="s">
        <v>8874</v>
      </c>
      <c r="C14516" s="40" t="s">
        <v>3144</v>
      </c>
      <c r="D14516" s="107" t="s">
        <v>9480</v>
      </c>
      <c r="E14516" s="57">
        <v>4560</v>
      </c>
      <c r="F14516" s="125"/>
      <c r="G14516" s="125">
        <f t="shared" si="233"/>
        <v>-4560</v>
      </c>
      <c r="H14516" s="704" t="s">
        <v>9393</v>
      </c>
    </row>
    <row r="14517" spans="1:8" ht="15" customHeight="1"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customHeight="1" x14ac:dyDescent="0.2">
      <c r="A14520" s="733">
        <v>45005</v>
      </c>
      <c r="B14520" s="62" t="s">
        <v>8041</v>
      </c>
      <c r="C14520" s="40" t="s">
        <v>391</v>
      </c>
      <c r="D14520" s="107" t="s">
        <v>9508</v>
      </c>
      <c r="E14520" s="57">
        <v>6160</v>
      </c>
      <c r="F14520" s="125"/>
      <c r="G14520" s="125">
        <f t="shared" si="233"/>
        <v>-6160</v>
      </c>
      <c r="H14520" s="704" t="s">
        <v>9393</v>
      </c>
    </row>
    <row r="14521" spans="1:8" ht="15" customHeight="1" x14ac:dyDescent="0.2">
      <c r="A14521" s="733">
        <v>45005</v>
      </c>
      <c r="B14521" s="62" t="s">
        <v>8655</v>
      </c>
      <c r="C14521" s="40" t="s">
        <v>5740</v>
      </c>
      <c r="D14521" s="107" t="s">
        <v>9509</v>
      </c>
      <c r="E14521" s="57">
        <v>700</v>
      </c>
      <c r="F14521" s="125"/>
      <c r="G14521" s="125">
        <f t="shared" si="233"/>
        <v>-700</v>
      </c>
      <c r="H14521" s="704" t="s">
        <v>9393</v>
      </c>
    </row>
    <row r="14522" spans="1:8" ht="15" customHeight="1" x14ac:dyDescent="0.2">
      <c r="A14522" s="733">
        <v>45005</v>
      </c>
      <c r="B14522" s="62" t="s">
        <v>3945</v>
      </c>
      <c r="C14522" s="40" t="s">
        <v>285</v>
      </c>
      <c r="D14522" s="107" t="s">
        <v>9510</v>
      </c>
      <c r="E14522" s="57">
        <v>1500</v>
      </c>
      <c r="F14522" s="125"/>
      <c r="G14522" s="125">
        <f t="shared" si="233"/>
        <v>-1500</v>
      </c>
      <c r="H14522" s="704" t="s">
        <v>9393</v>
      </c>
    </row>
    <row r="14523" spans="1:8" ht="15" customHeight="1" x14ac:dyDescent="0.2">
      <c r="A14523" s="733">
        <v>45005</v>
      </c>
      <c r="B14523" s="62" t="s">
        <v>9354</v>
      </c>
      <c r="C14523" s="40" t="s">
        <v>391</v>
      </c>
      <c r="D14523" s="107" t="s">
        <v>9511</v>
      </c>
      <c r="E14523" s="57">
        <v>1000</v>
      </c>
      <c r="F14523" s="125"/>
      <c r="G14523" s="125">
        <f t="shared" si="233"/>
        <v>-1000</v>
      </c>
      <c r="H14523" s="704" t="s">
        <v>9393</v>
      </c>
    </row>
    <row r="14524" spans="1:8" ht="15" customHeight="1" x14ac:dyDescent="0.2">
      <c r="A14524" s="733">
        <v>45005</v>
      </c>
      <c r="B14524" s="62" t="s">
        <v>9354</v>
      </c>
      <c r="C14524" s="40" t="s">
        <v>391</v>
      </c>
      <c r="D14524" s="107" t="s">
        <v>9512</v>
      </c>
      <c r="E14524" s="57">
        <v>900</v>
      </c>
      <c r="F14524" s="125"/>
      <c r="G14524" s="125">
        <f t="shared" si="233"/>
        <v>-900</v>
      </c>
      <c r="H14524" s="704" t="s">
        <v>9393</v>
      </c>
    </row>
    <row r="14525" spans="1:8" ht="15" customHeight="1" x14ac:dyDescent="0.2">
      <c r="A14525" s="733">
        <v>45005</v>
      </c>
      <c r="B14525" s="62" t="s">
        <v>16</v>
      </c>
      <c r="C14525" s="40" t="s">
        <v>5409</v>
      </c>
      <c r="D14525" s="107" t="s">
        <v>9538</v>
      </c>
      <c r="E14525" s="57">
        <v>5000</v>
      </c>
      <c r="F14525" s="125"/>
      <c r="G14525" s="125">
        <f t="shared" si="233"/>
        <v>-5000</v>
      </c>
      <c r="H14525" s="704" t="s">
        <v>9393</v>
      </c>
    </row>
    <row r="14526" spans="1:8" ht="15" customHeight="1" x14ac:dyDescent="0.2">
      <c r="A14526" s="733">
        <v>45005</v>
      </c>
      <c r="B14526" s="62" t="s">
        <v>9505</v>
      </c>
      <c r="C14526" s="40" t="s">
        <v>9634</v>
      </c>
      <c r="D14526" s="107" t="s">
        <v>9635</v>
      </c>
      <c r="E14526" s="57">
        <v>100000</v>
      </c>
      <c r="F14526" s="125"/>
      <c r="G14526" s="125">
        <f t="shared" si="233"/>
        <v>-100000</v>
      </c>
      <c r="H14526" s="704" t="s">
        <v>9393</v>
      </c>
    </row>
    <row r="14527" spans="1:8" ht="15" customHeight="1" x14ac:dyDescent="0.2">
      <c r="A14527" s="733">
        <v>45006</v>
      </c>
      <c r="B14527" s="62" t="s">
        <v>16</v>
      </c>
      <c r="C14527" s="40" t="s">
        <v>3842</v>
      </c>
      <c r="D14527" s="107" t="s">
        <v>1156</v>
      </c>
      <c r="E14527" s="57">
        <v>3500</v>
      </c>
      <c r="F14527" s="125"/>
      <c r="G14527" s="125">
        <f t="shared" si="233"/>
        <v>-3500</v>
      </c>
      <c r="H14527" s="704" t="s">
        <v>9393</v>
      </c>
    </row>
    <row r="14528" spans="1:8" ht="15" customHeight="1" x14ac:dyDescent="0.2">
      <c r="A14528" s="733">
        <v>45006</v>
      </c>
      <c r="B14528" s="62" t="s">
        <v>9513</v>
      </c>
      <c r="C14528" s="40" t="s">
        <v>3144</v>
      </c>
      <c r="D14528" s="107" t="s">
        <v>9514</v>
      </c>
      <c r="E14528" s="57">
        <v>45500</v>
      </c>
      <c r="F14528" s="125"/>
      <c r="G14528" s="125">
        <f t="shared" si="233"/>
        <v>-45500</v>
      </c>
      <c r="H14528" s="704" t="s">
        <v>9393</v>
      </c>
    </row>
    <row r="14529" spans="1:8" ht="15" customHeight="1" x14ac:dyDescent="0.2">
      <c r="A14529" s="733">
        <v>45006</v>
      </c>
      <c r="B14529" s="62" t="s">
        <v>9513</v>
      </c>
      <c r="C14529" s="40" t="s">
        <v>3144</v>
      </c>
      <c r="D14529" s="107" t="s">
        <v>9514</v>
      </c>
      <c r="E14529" s="57">
        <v>42500</v>
      </c>
      <c r="F14529" s="125"/>
      <c r="G14529" s="125">
        <f t="shared" si="233"/>
        <v>-42500</v>
      </c>
      <c r="H14529" s="704" t="s">
        <v>9393</v>
      </c>
    </row>
    <row r="14530" spans="1:8" ht="15" customHeight="1" x14ac:dyDescent="0.2">
      <c r="A14530" s="733">
        <v>45006</v>
      </c>
      <c r="B14530" s="62" t="s">
        <v>9513</v>
      </c>
      <c r="C14530" s="40" t="s">
        <v>9458</v>
      </c>
      <c r="D14530" s="107" t="s">
        <v>9515</v>
      </c>
      <c r="E14530" s="57">
        <v>40000</v>
      </c>
      <c r="F14530" s="125"/>
      <c r="G14530" s="125">
        <f t="shared" si="233"/>
        <v>-40000</v>
      </c>
      <c r="H14530" s="704" t="s">
        <v>9393</v>
      </c>
    </row>
    <row r="14531" spans="1:8" ht="15" customHeight="1" x14ac:dyDescent="0.2">
      <c r="A14531" s="733">
        <v>45006</v>
      </c>
      <c r="B14531" s="62" t="s">
        <v>9505</v>
      </c>
      <c r="C14531" s="40" t="s">
        <v>3144</v>
      </c>
      <c r="D14531" s="107" t="s">
        <v>9517</v>
      </c>
      <c r="E14531" s="57">
        <v>57950</v>
      </c>
      <c r="F14531" s="125"/>
      <c r="G14531" s="125">
        <f t="shared" si="233"/>
        <v>-57950</v>
      </c>
      <c r="H14531" s="704" t="s">
        <v>9393</v>
      </c>
    </row>
    <row r="14532" spans="1:8" ht="15" customHeight="1"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customHeight="1" x14ac:dyDescent="0.2">
      <c r="A14534" s="733">
        <v>45006</v>
      </c>
      <c r="B14534" s="62" t="s">
        <v>16</v>
      </c>
      <c r="C14534" s="40" t="s">
        <v>3842</v>
      </c>
      <c r="D14534" s="107" t="s">
        <v>1156</v>
      </c>
      <c r="E14534" s="57">
        <v>4000</v>
      </c>
      <c r="F14534" s="125"/>
      <c r="G14534" s="125">
        <f t="shared" si="233"/>
        <v>-4000</v>
      </c>
      <c r="H14534" s="704" t="s">
        <v>9393</v>
      </c>
    </row>
    <row r="14535" spans="1:8" ht="15" customHeight="1" x14ac:dyDescent="0.2">
      <c r="A14535" s="733">
        <v>45006</v>
      </c>
      <c r="B14535" s="62" t="s">
        <v>9513</v>
      </c>
      <c r="C14535" s="40" t="s">
        <v>3144</v>
      </c>
      <c r="D14535" s="107" t="s">
        <v>9520</v>
      </c>
      <c r="E14535" s="57">
        <v>136000</v>
      </c>
      <c r="F14535" s="125"/>
      <c r="G14535" s="125">
        <f t="shared" si="233"/>
        <v>-136000</v>
      </c>
      <c r="H14535" s="704" t="s">
        <v>9393</v>
      </c>
    </row>
    <row r="14536" spans="1:8" ht="15" customHeight="1" x14ac:dyDescent="0.2">
      <c r="A14536" s="733">
        <v>45007</v>
      </c>
      <c r="B14536" s="62" t="s">
        <v>9513</v>
      </c>
      <c r="C14536" s="40" t="s">
        <v>3144</v>
      </c>
      <c r="D14536" s="107" t="s">
        <v>9521</v>
      </c>
      <c r="E14536" s="57">
        <v>42000</v>
      </c>
      <c r="F14536" s="125"/>
      <c r="G14536" s="125">
        <f t="shared" si="233"/>
        <v>-42000</v>
      </c>
      <c r="H14536" s="704" t="s">
        <v>9393</v>
      </c>
    </row>
    <row r="14537" spans="1:8" ht="15" customHeight="1" x14ac:dyDescent="0.2">
      <c r="A14537" s="733">
        <v>45007</v>
      </c>
      <c r="B14537" s="62" t="s">
        <v>9505</v>
      </c>
      <c r="C14537" s="40" t="s">
        <v>5740</v>
      </c>
      <c r="D14537" s="107" t="s">
        <v>9522</v>
      </c>
      <c r="E14537" s="57">
        <v>300</v>
      </c>
      <c r="F14537" s="125"/>
      <c r="G14537" s="125">
        <f t="shared" si="233"/>
        <v>-300</v>
      </c>
      <c r="H14537" s="704" t="s">
        <v>9393</v>
      </c>
    </row>
    <row r="14538" spans="1:8" ht="15" customHeight="1" x14ac:dyDescent="0.2">
      <c r="A14538" s="733">
        <v>45007</v>
      </c>
      <c r="B14538" s="62" t="s">
        <v>9505</v>
      </c>
      <c r="C14538" s="40" t="s">
        <v>3144</v>
      </c>
      <c r="D14538" s="107" t="s">
        <v>9636</v>
      </c>
      <c r="E14538" s="57">
        <v>1000</v>
      </c>
      <c r="F14538" s="125"/>
      <c r="G14538" s="125">
        <f t="shared" si="233"/>
        <v>-1000</v>
      </c>
      <c r="H14538" s="704" t="s">
        <v>9393</v>
      </c>
    </row>
    <row r="14539" spans="1:8" ht="15" customHeight="1" x14ac:dyDescent="0.2">
      <c r="A14539" s="733">
        <v>45007</v>
      </c>
      <c r="B14539" s="62" t="s">
        <v>8041</v>
      </c>
      <c r="C14539" s="40" t="s">
        <v>8028</v>
      </c>
      <c r="D14539" s="107" t="s">
        <v>9524</v>
      </c>
      <c r="E14539" s="57">
        <v>100000</v>
      </c>
      <c r="F14539" s="125"/>
      <c r="G14539" s="125">
        <f t="shared" si="233"/>
        <v>-100000</v>
      </c>
      <c r="H14539" s="704" t="s">
        <v>9393</v>
      </c>
    </row>
    <row r="14540" spans="1:8" ht="15" customHeight="1" x14ac:dyDescent="0.2">
      <c r="A14540" s="733">
        <v>45007</v>
      </c>
      <c r="B14540" s="62" t="s">
        <v>9354</v>
      </c>
      <c r="C14540" s="40" t="s">
        <v>285</v>
      </c>
      <c r="D14540" s="107" t="s">
        <v>8332</v>
      </c>
      <c r="E14540" s="57">
        <v>1500</v>
      </c>
      <c r="F14540" s="125"/>
      <c r="G14540" s="125">
        <f t="shared" si="233"/>
        <v>-1500</v>
      </c>
      <c r="H14540" s="704" t="s">
        <v>9393</v>
      </c>
    </row>
    <row r="14541" spans="1:8" ht="15" customHeight="1" x14ac:dyDescent="0.2">
      <c r="A14541" s="733">
        <v>45007</v>
      </c>
      <c r="B14541" s="62" t="s">
        <v>9505</v>
      </c>
      <c r="C14541" s="40" t="s">
        <v>285</v>
      </c>
      <c r="D14541" s="107" t="s">
        <v>8332</v>
      </c>
      <c r="E14541" s="57">
        <v>1200</v>
      </c>
      <c r="F14541" s="125"/>
      <c r="G14541" s="125">
        <f t="shared" si="233"/>
        <v>-1200</v>
      </c>
      <c r="H14541" s="704" t="s">
        <v>9393</v>
      </c>
    </row>
    <row r="14542" spans="1:8" ht="15" customHeight="1" x14ac:dyDescent="0.2">
      <c r="A14542" s="733">
        <v>45007</v>
      </c>
      <c r="B14542" s="62" t="s">
        <v>9505</v>
      </c>
      <c r="C14542" s="40" t="s">
        <v>6782</v>
      </c>
      <c r="D14542" s="107" t="s">
        <v>9523</v>
      </c>
      <c r="E14542" s="57">
        <v>100000</v>
      </c>
      <c r="F14542" s="125"/>
      <c r="G14542" s="125">
        <f t="shared" si="233"/>
        <v>-100000</v>
      </c>
      <c r="H14542" s="704" t="s">
        <v>9393</v>
      </c>
    </row>
    <row r="14543" spans="1:8" ht="15" customHeight="1" x14ac:dyDescent="0.2">
      <c r="A14543" s="733">
        <v>45007</v>
      </c>
      <c r="B14543" s="62" t="s">
        <v>9505</v>
      </c>
      <c r="C14543" s="40" t="s">
        <v>3144</v>
      </c>
      <c r="D14543" s="107" t="s">
        <v>9525</v>
      </c>
      <c r="E14543" s="57">
        <v>6000</v>
      </c>
      <c r="F14543" s="125"/>
      <c r="G14543" s="125">
        <f t="shared" si="233"/>
        <v>-6000</v>
      </c>
      <c r="H14543" s="704" t="s">
        <v>9393</v>
      </c>
    </row>
    <row r="14544" spans="1:8" ht="15" customHeight="1" x14ac:dyDescent="0.2">
      <c r="A14544" s="733">
        <v>45007</v>
      </c>
      <c r="B14544" s="62" t="s">
        <v>37</v>
      </c>
      <c r="C14544" s="40" t="s">
        <v>2502</v>
      </c>
      <c r="D14544" s="107" t="s">
        <v>9526</v>
      </c>
      <c r="E14544" s="57">
        <v>31050</v>
      </c>
      <c r="F14544" s="125"/>
      <c r="G14544" s="125">
        <f t="shared" si="233"/>
        <v>-31050</v>
      </c>
      <c r="H14544" s="704" t="s">
        <v>9393</v>
      </c>
    </row>
    <row r="14545" spans="1:8" ht="15" customHeight="1" x14ac:dyDescent="0.2">
      <c r="A14545" s="733">
        <v>45007</v>
      </c>
      <c r="B14545" s="62" t="s">
        <v>9407</v>
      </c>
      <c r="C14545" s="40" t="s">
        <v>3144</v>
      </c>
      <c r="D14545" s="107" t="s">
        <v>5135</v>
      </c>
      <c r="E14545" s="57">
        <v>103998</v>
      </c>
      <c r="F14545" s="125"/>
      <c r="G14545" s="125">
        <f t="shared" si="233"/>
        <v>-103998</v>
      </c>
      <c r="H14545" s="704" t="s">
        <v>9393</v>
      </c>
    </row>
    <row r="14546" spans="1:8" ht="15" customHeight="1" x14ac:dyDescent="0.2">
      <c r="A14546" s="733">
        <v>45007</v>
      </c>
      <c r="B14546" s="62" t="s">
        <v>9407</v>
      </c>
      <c r="C14546" s="40" t="s">
        <v>9472</v>
      </c>
      <c r="D14546" s="107" t="s">
        <v>9527</v>
      </c>
      <c r="E14546" s="57">
        <v>10000</v>
      </c>
      <c r="F14546" s="125"/>
      <c r="G14546" s="125">
        <f t="shared" si="233"/>
        <v>-10000</v>
      </c>
      <c r="H14546" s="704" t="s">
        <v>9393</v>
      </c>
    </row>
    <row r="14547" spans="1:8" ht="15" customHeight="1" x14ac:dyDescent="0.2">
      <c r="A14547" s="733">
        <v>45007</v>
      </c>
      <c r="B14547" s="62" t="s">
        <v>9354</v>
      </c>
      <c r="C14547" s="40" t="s">
        <v>285</v>
      </c>
      <c r="D14547" s="107" t="s">
        <v>9530</v>
      </c>
      <c r="E14547" s="57">
        <v>5000</v>
      </c>
      <c r="F14547" s="125"/>
      <c r="G14547" s="125">
        <f t="shared" si="233"/>
        <v>-5000</v>
      </c>
      <c r="H14547" s="704" t="s">
        <v>9393</v>
      </c>
    </row>
    <row r="14548" spans="1:8" ht="15" customHeight="1" x14ac:dyDescent="0.2">
      <c r="A14548" s="733">
        <v>45007</v>
      </c>
      <c r="B14548" s="62" t="s">
        <v>6506</v>
      </c>
      <c r="C14548" s="40" t="s">
        <v>391</v>
      </c>
      <c r="D14548" s="107" t="s">
        <v>9528</v>
      </c>
      <c r="E14548" s="57">
        <v>5000</v>
      </c>
      <c r="F14548" s="125"/>
      <c r="G14548" s="125">
        <f t="shared" si="233"/>
        <v>-5000</v>
      </c>
      <c r="H14548" s="704" t="s">
        <v>9393</v>
      </c>
    </row>
    <row r="14549" spans="1:8" ht="15" customHeight="1" x14ac:dyDescent="0.2">
      <c r="A14549" s="733">
        <v>45008</v>
      </c>
      <c r="B14549" s="62" t="s">
        <v>25</v>
      </c>
      <c r="C14549" s="40" t="s">
        <v>8148</v>
      </c>
      <c r="D14549" s="107" t="s">
        <v>9529</v>
      </c>
      <c r="E14549" s="57">
        <v>49804</v>
      </c>
      <c r="F14549" s="125"/>
      <c r="G14549" s="125">
        <f t="shared" si="233"/>
        <v>-49804</v>
      </c>
      <c r="H14549" s="704" t="s">
        <v>9393</v>
      </c>
    </row>
    <row r="14550" spans="1:8" ht="15" customHeight="1" x14ac:dyDescent="0.2">
      <c r="A14550" s="733">
        <v>45008</v>
      </c>
      <c r="B14550" s="62" t="s">
        <v>16</v>
      </c>
      <c r="C14550" s="40" t="s">
        <v>8148</v>
      </c>
      <c r="D14550" s="107" t="s">
        <v>9529</v>
      </c>
      <c r="E14550" s="57">
        <v>15613</v>
      </c>
      <c r="F14550" s="125"/>
      <c r="G14550" s="125">
        <f t="shared" si="233"/>
        <v>-15613</v>
      </c>
      <c r="H14550" s="704" t="s">
        <v>9393</v>
      </c>
    </row>
    <row r="14551" spans="1:8" ht="15" customHeight="1" x14ac:dyDescent="0.2">
      <c r="A14551" s="733">
        <v>45008</v>
      </c>
      <c r="B14551" s="62" t="s">
        <v>25</v>
      </c>
      <c r="C14551" s="40" t="s">
        <v>8148</v>
      </c>
      <c r="D14551" s="107" t="s">
        <v>9580</v>
      </c>
      <c r="E14551" s="57">
        <v>500</v>
      </c>
      <c r="F14551" s="125"/>
      <c r="G14551" s="125">
        <f t="shared" si="233"/>
        <v>-500</v>
      </c>
      <c r="H14551" s="704" t="s">
        <v>9393</v>
      </c>
    </row>
    <row r="14552" spans="1:8" ht="15" customHeight="1" x14ac:dyDescent="0.2">
      <c r="A14552" s="733">
        <v>45008</v>
      </c>
      <c r="B14552" s="62" t="s">
        <v>9354</v>
      </c>
      <c r="C14552" s="40" t="s">
        <v>777</v>
      </c>
      <c r="D14552" s="107" t="s">
        <v>9531</v>
      </c>
      <c r="E14552" s="57">
        <v>11000</v>
      </c>
      <c r="F14552" s="125"/>
      <c r="G14552" s="125">
        <f t="shared" si="233"/>
        <v>-11000</v>
      </c>
      <c r="H14552" s="704" t="s">
        <v>9393</v>
      </c>
    </row>
    <row r="14553" spans="1:8" ht="15" customHeight="1" x14ac:dyDescent="0.2">
      <c r="A14553" s="733">
        <v>45008</v>
      </c>
      <c r="B14553" s="62" t="s">
        <v>9354</v>
      </c>
      <c r="C14553" s="40" t="s">
        <v>5740</v>
      </c>
      <c r="D14553" s="107" t="s">
        <v>9532</v>
      </c>
      <c r="E14553" s="57">
        <v>2500</v>
      </c>
      <c r="F14553" s="125"/>
      <c r="G14553" s="125">
        <f t="shared" si="233"/>
        <v>-2500</v>
      </c>
      <c r="H14553" s="704" t="s">
        <v>9393</v>
      </c>
    </row>
    <row r="14554" spans="1:8" ht="15" customHeight="1" x14ac:dyDescent="0.2">
      <c r="A14554" s="733">
        <v>45008</v>
      </c>
      <c r="B14554" s="62" t="s">
        <v>9505</v>
      </c>
      <c r="C14554" s="40" t="s">
        <v>3144</v>
      </c>
      <c r="D14554" s="107" t="s">
        <v>9533</v>
      </c>
      <c r="E14554" s="57">
        <v>5800</v>
      </c>
      <c r="F14554" s="125"/>
      <c r="G14554" s="125">
        <f t="shared" si="233"/>
        <v>-5800</v>
      </c>
      <c r="H14554" s="704" t="s">
        <v>9393</v>
      </c>
    </row>
    <row r="14555" spans="1:8" ht="15" customHeight="1" x14ac:dyDescent="0.2">
      <c r="A14555" s="733">
        <v>45008</v>
      </c>
      <c r="B14555" s="62" t="s">
        <v>9505</v>
      </c>
      <c r="C14555" s="40" t="s">
        <v>3144</v>
      </c>
      <c r="D14555" s="107" t="s">
        <v>9534</v>
      </c>
      <c r="E14555" s="57">
        <v>9000</v>
      </c>
      <c r="F14555" s="125"/>
      <c r="G14555" s="125">
        <f t="shared" si="233"/>
        <v>-9000</v>
      </c>
      <c r="H14555" s="704" t="s">
        <v>9393</v>
      </c>
    </row>
    <row r="14556" spans="1:8" ht="15" customHeight="1" x14ac:dyDescent="0.2">
      <c r="A14556" s="733">
        <v>45008</v>
      </c>
      <c r="B14556" s="62" t="s">
        <v>16</v>
      </c>
      <c r="C14556" s="40" t="s">
        <v>5409</v>
      </c>
      <c r="D14556" s="107" t="s">
        <v>9535</v>
      </c>
      <c r="E14556" s="57">
        <v>8000</v>
      </c>
      <c r="F14556" s="125"/>
      <c r="G14556" s="125">
        <f t="shared" si="233"/>
        <v>-8000</v>
      </c>
      <c r="H14556" s="704" t="s">
        <v>9393</v>
      </c>
    </row>
    <row r="14557" spans="1:8" ht="15" customHeight="1" x14ac:dyDescent="0.2">
      <c r="A14557" s="733">
        <v>45008</v>
      </c>
      <c r="B14557" s="62" t="s">
        <v>9407</v>
      </c>
      <c r="C14557" s="40" t="s">
        <v>3144</v>
      </c>
      <c r="D14557" s="107" t="s">
        <v>4449</v>
      </c>
      <c r="E14557" s="57">
        <v>47730</v>
      </c>
      <c r="F14557" s="125"/>
      <c r="G14557" s="125">
        <f t="shared" si="233"/>
        <v>-47730</v>
      </c>
      <c r="H14557" s="704" t="s">
        <v>9393</v>
      </c>
    </row>
    <row r="14558" spans="1:8" ht="15" customHeight="1" x14ac:dyDescent="0.2">
      <c r="A14558" s="733">
        <v>45012</v>
      </c>
      <c r="B14558" s="173" t="s">
        <v>9505</v>
      </c>
      <c r="C14558" s="121" t="s">
        <v>9542</v>
      </c>
      <c r="D14558" s="811" t="s">
        <v>9543</v>
      </c>
      <c r="E14558" s="122">
        <v>200000</v>
      </c>
      <c r="F14558" s="235"/>
      <c r="G14558" s="235">
        <f t="shared" si="233"/>
        <v>-200000</v>
      </c>
      <c r="H14558" s="708" t="s">
        <v>9393</v>
      </c>
    </row>
    <row r="14559" spans="1:8" ht="15" customHeight="1" x14ac:dyDescent="0.2">
      <c r="A14559" s="733">
        <v>45012</v>
      </c>
      <c r="B14559" s="62" t="s">
        <v>8874</v>
      </c>
      <c r="C14559" s="40" t="s">
        <v>3144</v>
      </c>
      <c r="D14559" s="107" t="s">
        <v>9544</v>
      </c>
      <c r="E14559" s="57">
        <v>14975</v>
      </c>
      <c r="F14559" s="125"/>
      <c r="G14559" s="125">
        <f t="shared" si="233"/>
        <v>-14975</v>
      </c>
      <c r="H14559" s="704" t="s">
        <v>9393</v>
      </c>
    </row>
    <row r="14560" spans="1:8" ht="15" customHeight="1" x14ac:dyDescent="0.2">
      <c r="A14560" s="733">
        <v>45012</v>
      </c>
      <c r="B14560" s="62" t="s">
        <v>8874</v>
      </c>
      <c r="C14560" s="40" t="s">
        <v>3144</v>
      </c>
      <c r="D14560" s="107" t="s">
        <v>9545</v>
      </c>
      <c r="E14560" s="57">
        <v>37000</v>
      </c>
      <c r="F14560" s="125"/>
      <c r="G14560" s="125">
        <f t="shared" si="233"/>
        <v>-37000</v>
      </c>
      <c r="H14560" s="704" t="s">
        <v>9393</v>
      </c>
    </row>
    <row r="14561" spans="1:8" ht="15" customHeight="1" x14ac:dyDescent="0.2">
      <c r="A14561" s="733">
        <v>45012</v>
      </c>
      <c r="B14561" s="62" t="s">
        <v>8866</v>
      </c>
      <c r="C14561" s="40" t="s">
        <v>3144</v>
      </c>
      <c r="D14561" s="107" t="s">
        <v>9546</v>
      </c>
      <c r="E14561" s="57">
        <v>880</v>
      </c>
      <c r="F14561" s="125"/>
      <c r="G14561" s="125">
        <f t="shared" si="233"/>
        <v>-880</v>
      </c>
      <c r="H14561" s="704" t="s">
        <v>9393</v>
      </c>
    </row>
    <row r="14562" spans="1:8" ht="15" customHeight="1" x14ac:dyDescent="0.2">
      <c r="A14562" s="733">
        <v>45012</v>
      </c>
      <c r="B14562" s="62" t="s">
        <v>9505</v>
      </c>
      <c r="C14562" s="40" t="s">
        <v>9547</v>
      </c>
      <c r="D14562" s="107" t="s">
        <v>9523</v>
      </c>
      <c r="E14562" s="57">
        <v>5000</v>
      </c>
      <c r="F14562" s="125"/>
      <c r="G14562" s="125">
        <f t="shared" si="233"/>
        <v>-5000</v>
      </c>
      <c r="H14562" s="704" t="s">
        <v>9393</v>
      </c>
    </row>
    <row r="14563" spans="1:8" ht="15" customHeight="1" x14ac:dyDescent="0.2">
      <c r="A14563" s="733">
        <v>45012</v>
      </c>
      <c r="B14563" s="62" t="s">
        <v>16</v>
      </c>
      <c r="C14563" s="40" t="s">
        <v>391</v>
      </c>
      <c r="D14563" s="107" t="s">
        <v>9548</v>
      </c>
      <c r="E14563" s="57">
        <v>760</v>
      </c>
      <c r="F14563" s="125"/>
      <c r="G14563" s="125">
        <f t="shared" si="233"/>
        <v>-760</v>
      </c>
      <c r="H14563" s="704" t="s">
        <v>9393</v>
      </c>
    </row>
    <row r="14564" spans="1:8" ht="15" customHeight="1"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customHeight="1"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customHeight="1"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customHeight="1"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customHeight="1"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customHeight="1"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customHeight="1"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customHeight="1"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customHeight="1" x14ac:dyDescent="0.2">
      <c r="A16128" s="733">
        <v>45142</v>
      </c>
      <c r="B16128" s="40" t="s">
        <v>7805</v>
      </c>
      <c r="C16128" s="62" t="s">
        <v>6850</v>
      </c>
      <c r="D16128" s="107" t="s">
        <v>10670</v>
      </c>
      <c r="E16128" s="125">
        <v>10000</v>
      </c>
      <c r="F16128" s="57"/>
      <c r="G16128" s="57">
        <f t="shared" si="258"/>
        <v>-10000</v>
      </c>
      <c r="H16128" s="704" t="s">
        <v>10626</v>
      </c>
    </row>
    <row r="16129" spans="1:8" ht="15" customHeight="1"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customHeight="1" x14ac:dyDescent="0.2">
      <c r="A16714" s="733">
        <v>45188</v>
      </c>
      <c r="B16714" s="62" t="s">
        <v>2932</v>
      </c>
      <c r="C16714" s="62" t="s">
        <v>3144</v>
      </c>
      <c r="D16714" s="182" t="s">
        <v>3587</v>
      </c>
      <c r="E16714" s="125">
        <v>9180</v>
      </c>
      <c r="F16714" s="57"/>
      <c r="G16714" s="57">
        <f t="shared" si="267"/>
        <v>-9180</v>
      </c>
      <c r="H16714" s="704" t="s">
        <v>10950</v>
      </c>
    </row>
    <row r="16715" spans="1:8" ht="15" customHeight="1"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customHeight="1" x14ac:dyDescent="0.2">
      <c r="A17168" s="733">
        <v>45223</v>
      </c>
      <c r="B17168" s="40" t="s">
        <v>11022</v>
      </c>
      <c r="C17168" s="62" t="s">
        <v>10975</v>
      </c>
      <c r="D17168" s="790" t="s">
        <v>11448</v>
      </c>
      <c r="E17168" s="57">
        <v>79650</v>
      </c>
      <c r="F17168" s="57"/>
      <c r="G17168" s="125">
        <f t="shared" si="274"/>
        <v>-79650</v>
      </c>
      <c r="H17168" s="704" t="s">
        <v>11240</v>
      </c>
    </row>
    <row r="17169" spans="1:8" ht="15" customHeight="1" x14ac:dyDescent="0.2">
      <c r="A17169" s="733">
        <v>45223</v>
      </c>
      <c r="B17169" s="40" t="s">
        <v>9984</v>
      </c>
      <c r="C17169" s="669" t="s">
        <v>9773</v>
      </c>
      <c r="D17169" s="911" t="s">
        <v>11538</v>
      </c>
      <c r="E17169" s="584">
        <v>73600</v>
      </c>
      <c r="F17169" s="57"/>
      <c r="G17169" s="125">
        <f t="shared" si="274"/>
        <v>-73600</v>
      </c>
      <c r="H17169" s="704" t="s">
        <v>11240</v>
      </c>
    </row>
    <row r="17170" spans="1:8" ht="15" customHeight="1" x14ac:dyDescent="0.2">
      <c r="A17170" s="733">
        <v>45223</v>
      </c>
      <c r="B17170" s="40" t="s">
        <v>9965</v>
      </c>
      <c r="C17170" s="669" t="s">
        <v>9773</v>
      </c>
      <c r="D17170" s="911" t="s">
        <v>11538</v>
      </c>
      <c r="E17170" s="584">
        <v>181880</v>
      </c>
      <c r="F17170" s="57"/>
      <c r="G17170" s="125">
        <f t="shared" si="274"/>
        <v>-181880</v>
      </c>
      <c r="H17170" s="704" t="s">
        <v>11240</v>
      </c>
    </row>
    <row r="17171" spans="1:8" ht="15" customHeight="1" x14ac:dyDescent="0.2">
      <c r="A17171" s="733">
        <v>45223</v>
      </c>
      <c r="B17171" s="40" t="s">
        <v>9984</v>
      </c>
      <c r="C17171" s="62" t="s">
        <v>11451</v>
      </c>
      <c r="D17171" s="790" t="s">
        <v>11374</v>
      </c>
      <c r="E17171" s="57">
        <v>300000</v>
      </c>
      <c r="F17171" s="57"/>
      <c r="G17171" s="125">
        <f t="shared" si="274"/>
        <v>-300000</v>
      </c>
      <c r="H17171" s="704" t="s">
        <v>11240</v>
      </c>
    </row>
    <row r="17172" spans="1:8" ht="15" customHeight="1" x14ac:dyDescent="0.2">
      <c r="A17172" s="733">
        <v>45223</v>
      </c>
      <c r="B17172" s="40" t="s">
        <v>103</v>
      </c>
      <c r="C17172" s="62" t="s">
        <v>103</v>
      </c>
      <c r="D17172" s="790" t="s">
        <v>10209</v>
      </c>
      <c r="E17172" s="57">
        <v>600</v>
      </c>
      <c r="F17172" s="57"/>
      <c r="G17172" s="125">
        <f t="shared" si="274"/>
        <v>-600</v>
      </c>
      <c r="H17172" s="704" t="s">
        <v>11240</v>
      </c>
    </row>
    <row r="17173" spans="1:8" ht="15" customHeight="1" x14ac:dyDescent="0.2">
      <c r="A17173" s="733">
        <v>45223</v>
      </c>
      <c r="B17173" s="40" t="s">
        <v>10230</v>
      </c>
      <c r="C17173" s="62" t="s">
        <v>10989</v>
      </c>
      <c r="D17173" s="790" t="s">
        <v>11452</v>
      </c>
      <c r="E17173" s="57">
        <v>28000</v>
      </c>
      <c r="F17173" s="57"/>
      <c r="G17173" s="125">
        <f t="shared" si="274"/>
        <v>-28000</v>
      </c>
      <c r="H17173" s="704" t="s">
        <v>11240</v>
      </c>
    </row>
    <row r="17174" spans="1:8" ht="15" customHeight="1" x14ac:dyDescent="0.2">
      <c r="A17174" s="733">
        <v>45224</v>
      </c>
      <c r="B17174" s="40" t="s">
        <v>10230</v>
      </c>
      <c r="C17174" s="62" t="s">
        <v>10989</v>
      </c>
      <c r="D17174" s="790" t="s">
        <v>11453</v>
      </c>
      <c r="E17174" s="57">
        <v>45000</v>
      </c>
      <c r="F17174" s="57"/>
      <c r="G17174" s="125">
        <f t="shared" si="274"/>
        <v>-45000</v>
      </c>
      <c r="H17174" s="704" t="s">
        <v>11240</v>
      </c>
    </row>
    <row r="17175" spans="1:8" ht="15" customHeight="1" x14ac:dyDescent="0.2">
      <c r="A17175" s="733">
        <v>45224</v>
      </c>
      <c r="B17175" s="40" t="s">
        <v>10230</v>
      </c>
      <c r="C17175" s="62" t="s">
        <v>5740</v>
      </c>
      <c r="D17175" s="790" t="s">
        <v>369</v>
      </c>
      <c r="E17175" s="57">
        <v>1000</v>
      </c>
      <c r="F17175" s="57"/>
      <c r="G17175" s="125">
        <f t="shared" si="274"/>
        <v>-1000</v>
      </c>
      <c r="H17175" s="704" t="s">
        <v>11240</v>
      </c>
    </row>
    <row r="17176" spans="1:8" ht="15" customHeight="1" x14ac:dyDescent="0.2">
      <c r="A17176" s="733">
        <v>45224</v>
      </c>
      <c r="B17176" s="40" t="s">
        <v>9407</v>
      </c>
      <c r="C17176" s="62" t="s">
        <v>371</v>
      </c>
      <c r="D17176" s="790" t="s">
        <v>2107</v>
      </c>
      <c r="E17176" s="57">
        <v>1000</v>
      </c>
      <c r="F17176" s="57"/>
      <c r="G17176" s="125">
        <f t="shared" si="274"/>
        <v>-1000</v>
      </c>
      <c r="H17176" s="704" t="s">
        <v>11240</v>
      </c>
    </row>
    <row r="17177" spans="1:8" ht="15" customHeight="1" x14ac:dyDescent="0.2">
      <c r="A17177" s="733">
        <v>45224</v>
      </c>
      <c r="B17177" s="40" t="s">
        <v>10230</v>
      </c>
      <c r="C17177" s="62" t="s">
        <v>10989</v>
      </c>
      <c r="D17177" s="790" t="s">
        <v>11454</v>
      </c>
      <c r="E17177" s="57">
        <v>25380</v>
      </c>
      <c r="F17177" s="57"/>
      <c r="G17177" s="125">
        <f t="shared" si="274"/>
        <v>-25380</v>
      </c>
      <c r="H17177" s="704" t="s">
        <v>11240</v>
      </c>
    </row>
    <row r="17178" spans="1:8" ht="15" customHeight="1" x14ac:dyDescent="0.2">
      <c r="A17178" s="733">
        <v>45224</v>
      </c>
      <c r="B17178" s="40" t="s">
        <v>10574</v>
      </c>
      <c r="C17178" s="62" t="s">
        <v>10989</v>
      </c>
      <c r="D17178" s="790" t="s">
        <v>11455</v>
      </c>
      <c r="E17178" s="57">
        <v>34000</v>
      </c>
      <c r="F17178" s="57"/>
      <c r="G17178" s="125">
        <f t="shared" si="274"/>
        <v>-34000</v>
      </c>
      <c r="H17178" s="704" t="s">
        <v>11240</v>
      </c>
    </row>
    <row r="17179" spans="1:8" ht="15" customHeight="1" x14ac:dyDescent="0.2">
      <c r="A17179" s="733">
        <v>45224</v>
      </c>
      <c r="B17179" s="40" t="s">
        <v>11089</v>
      </c>
      <c r="C17179" s="62" t="s">
        <v>10989</v>
      </c>
      <c r="D17179" s="790" t="s">
        <v>11418</v>
      </c>
      <c r="E17179" s="57">
        <v>14025</v>
      </c>
      <c r="F17179" s="57"/>
      <c r="G17179" s="125">
        <f t="shared" si="274"/>
        <v>-14025</v>
      </c>
      <c r="H17179" s="704" t="s">
        <v>11240</v>
      </c>
    </row>
    <row r="17180" spans="1:8" ht="15" customHeight="1" x14ac:dyDescent="0.2">
      <c r="A17180" s="733">
        <v>45224</v>
      </c>
      <c r="B17180" s="40" t="s">
        <v>10906</v>
      </c>
      <c r="C17180" s="62" t="s">
        <v>10989</v>
      </c>
      <c r="D17180" s="790" t="s">
        <v>11454</v>
      </c>
      <c r="E17180" s="57">
        <v>4485</v>
      </c>
      <c r="F17180" s="57"/>
      <c r="G17180" s="125">
        <f t="shared" si="274"/>
        <v>-4485</v>
      </c>
      <c r="H17180" s="704" t="s">
        <v>11240</v>
      </c>
    </row>
    <row r="17181" spans="1:8" ht="15" customHeight="1"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customHeight="1" x14ac:dyDescent="0.2">
      <c r="A17187" s="733">
        <v>45224</v>
      </c>
      <c r="B17187" s="40" t="s">
        <v>10574</v>
      </c>
      <c r="C17187" s="62" t="s">
        <v>5740</v>
      </c>
      <c r="D17187" s="790" t="s">
        <v>10335</v>
      </c>
      <c r="E17187" s="57">
        <v>250</v>
      </c>
      <c r="F17187" s="57"/>
      <c r="G17187" s="125">
        <f t="shared" si="274"/>
        <v>-250</v>
      </c>
      <c r="H17187" s="704" t="s">
        <v>11240</v>
      </c>
    </row>
    <row r="17188" spans="1:8" ht="15" customHeight="1" x14ac:dyDescent="0.2">
      <c r="A17188" s="733">
        <v>45224</v>
      </c>
      <c r="B17188" s="40" t="s">
        <v>37</v>
      </c>
      <c r="C17188" s="62" t="s">
        <v>5740</v>
      </c>
      <c r="D17188" s="790" t="s">
        <v>10335</v>
      </c>
      <c r="E17188" s="57">
        <v>250</v>
      </c>
      <c r="F17188" s="57"/>
      <c r="G17188" s="125">
        <f t="shared" si="274"/>
        <v>-250</v>
      </c>
      <c r="H17188" s="704" t="s">
        <v>11240</v>
      </c>
    </row>
    <row r="17189" spans="1:8" ht="15" customHeight="1" x14ac:dyDescent="0.2">
      <c r="A17189" s="733">
        <v>45224</v>
      </c>
      <c r="B17189" s="40" t="s">
        <v>11022</v>
      </c>
      <c r="C17189" s="62" t="s">
        <v>2795</v>
      </c>
      <c r="D17189" s="790" t="s">
        <v>8290</v>
      </c>
      <c r="E17189" s="57">
        <v>1000</v>
      </c>
      <c r="F17189" s="57"/>
      <c r="G17189" s="125">
        <f t="shared" si="274"/>
        <v>-1000</v>
      </c>
      <c r="H17189" s="704" t="s">
        <v>11240</v>
      </c>
    </row>
    <row r="17190" spans="1:8" ht="15" customHeight="1" x14ac:dyDescent="0.2">
      <c r="A17190" s="733">
        <v>45224</v>
      </c>
      <c r="B17190" s="40" t="s">
        <v>10574</v>
      </c>
      <c r="C17190" s="62" t="s">
        <v>11461</v>
      </c>
      <c r="D17190" s="790" t="s">
        <v>11462</v>
      </c>
      <c r="E17190" s="57">
        <v>2000</v>
      </c>
      <c r="F17190" s="57"/>
      <c r="G17190" s="125">
        <f t="shared" si="274"/>
        <v>-2000</v>
      </c>
      <c r="H17190" s="704" t="s">
        <v>11240</v>
      </c>
    </row>
    <row r="17191" spans="1:8" ht="15" customHeight="1" x14ac:dyDescent="0.2">
      <c r="A17191" s="733">
        <v>45225</v>
      </c>
      <c r="B17191" s="40" t="s">
        <v>103</v>
      </c>
      <c r="C17191" s="62" t="s">
        <v>103</v>
      </c>
      <c r="D17191" s="790" t="s">
        <v>10209</v>
      </c>
      <c r="E17191" s="57">
        <v>900</v>
      </c>
      <c r="F17191" s="57"/>
      <c r="G17191" s="125">
        <f t="shared" si="274"/>
        <v>-900</v>
      </c>
      <c r="H17191" s="704" t="s">
        <v>11240</v>
      </c>
    </row>
    <row r="17192" spans="1:8" ht="15" customHeight="1" x14ac:dyDescent="0.2">
      <c r="A17192" s="733">
        <v>45225</v>
      </c>
      <c r="B17192" s="40" t="s">
        <v>9984</v>
      </c>
      <c r="C17192" s="669" t="s">
        <v>10989</v>
      </c>
      <c r="D17192" s="911" t="s">
        <v>4221</v>
      </c>
      <c r="E17192" s="584">
        <v>24860</v>
      </c>
      <c r="F17192" s="57"/>
      <c r="G17192" s="125">
        <f t="shared" si="274"/>
        <v>-24860</v>
      </c>
      <c r="H17192" s="704" t="s">
        <v>11240</v>
      </c>
    </row>
    <row r="17193" spans="1:8" ht="15" customHeight="1" x14ac:dyDescent="0.2">
      <c r="A17193" s="733">
        <v>45225</v>
      </c>
      <c r="B17193" s="40" t="s">
        <v>11131</v>
      </c>
      <c r="C17193" s="669" t="s">
        <v>10989</v>
      </c>
      <c r="D17193" s="911" t="s">
        <v>4221</v>
      </c>
      <c r="E17193" s="584">
        <v>28870</v>
      </c>
      <c r="F17193" s="57"/>
      <c r="G17193" s="125">
        <f t="shared" si="274"/>
        <v>-28870</v>
      </c>
      <c r="H17193" s="704" t="s">
        <v>11240</v>
      </c>
    </row>
    <row r="17194" spans="1:8" ht="15" customHeight="1"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customHeight="1"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customHeight="1" x14ac:dyDescent="0.2">
      <c r="A17422" s="733">
        <v>45241</v>
      </c>
      <c r="B17422" s="40" t="s">
        <v>103</v>
      </c>
      <c r="C17422" s="62" t="s">
        <v>10061</v>
      </c>
      <c r="D17422" s="790" t="s">
        <v>11631</v>
      </c>
      <c r="E17422" s="57">
        <v>3000</v>
      </c>
      <c r="F17422" s="57"/>
      <c r="G17422" s="125">
        <f t="shared" si="278"/>
        <v>-3000</v>
      </c>
      <c r="H17422" s="704" t="s">
        <v>11519</v>
      </c>
    </row>
    <row r="17423" spans="1:8" ht="15" customHeight="1" x14ac:dyDescent="0.2">
      <c r="A17423" s="733">
        <v>45241</v>
      </c>
      <c r="B17423" s="40" t="s">
        <v>11303</v>
      </c>
      <c r="C17423" s="62" t="s">
        <v>14</v>
      </c>
      <c r="D17423" s="790" t="s">
        <v>11632</v>
      </c>
      <c r="E17423" s="57">
        <v>2080</v>
      </c>
      <c r="F17423" s="57"/>
      <c r="G17423" s="125">
        <f t="shared" si="278"/>
        <v>-2080</v>
      </c>
      <c r="H17423" s="704" t="s">
        <v>11519</v>
      </c>
    </row>
    <row r="17424" spans="1:8" ht="15" customHeight="1" x14ac:dyDescent="0.2">
      <c r="A17424" s="733">
        <v>45241</v>
      </c>
      <c r="B17424" s="40" t="s">
        <v>103</v>
      </c>
      <c r="C17424" s="62" t="s">
        <v>2995</v>
      </c>
      <c r="D17424" s="790" t="s">
        <v>369</v>
      </c>
      <c r="E17424" s="57">
        <v>5000</v>
      </c>
      <c r="F17424" s="57"/>
      <c r="G17424" s="125">
        <f t="shared" si="278"/>
        <v>-5000</v>
      </c>
      <c r="H17424" s="704" t="s">
        <v>11519</v>
      </c>
    </row>
    <row r="17425" spans="1:8" ht="15" customHeight="1" x14ac:dyDescent="0.2">
      <c r="A17425" s="733">
        <v>45241</v>
      </c>
      <c r="B17425" s="40" t="s">
        <v>9984</v>
      </c>
      <c r="C17425" s="62" t="s">
        <v>10989</v>
      </c>
      <c r="D17425" s="790" t="s">
        <v>11633</v>
      </c>
      <c r="E17425" s="57">
        <v>4500</v>
      </c>
      <c r="F17425" s="57"/>
      <c r="G17425" s="125">
        <f t="shared" si="278"/>
        <v>-4500</v>
      </c>
      <c r="H17425" s="704" t="s">
        <v>11519</v>
      </c>
    </row>
    <row r="17426" spans="1:8" ht="15" customHeight="1" x14ac:dyDescent="0.2">
      <c r="A17426" s="733">
        <v>45241</v>
      </c>
      <c r="B17426" s="40" t="s">
        <v>103</v>
      </c>
      <c r="C17426" s="62" t="s">
        <v>10989</v>
      </c>
      <c r="D17426" s="790" t="s">
        <v>11633</v>
      </c>
      <c r="E17426" s="57">
        <v>5440</v>
      </c>
      <c r="F17426" s="57"/>
      <c r="G17426" s="125">
        <f t="shared" si="278"/>
        <v>-5440</v>
      </c>
      <c r="H17426" s="704" t="s">
        <v>11519</v>
      </c>
    </row>
    <row r="17427" spans="1:8" ht="15" customHeight="1" x14ac:dyDescent="0.2">
      <c r="A17427" s="733">
        <v>45241</v>
      </c>
      <c r="B17427" s="40" t="s">
        <v>11267</v>
      </c>
      <c r="C17427" s="62" t="s">
        <v>10989</v>
      </c>
      <c r="D17427" s="790" t="s">
        <v>11633</v>
      </c>
      <c r="E17427" s="57">
        <v>3500</v>
      </c>
      <c r="F17427" s="57"/>
      <c r="G17427" s="125">
        <f t="shared" si="278"/>
        <v>-3500</v>
      </c>
      <c r="H17427" s="704" t="s">
        <v>11519</v>
      </c>
    </row>
    <row r="17428" spans="1:8" ht="15" customHeight="1"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customHeight="1"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customHeight="1"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customHeight="1"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customHeight="1"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2"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 t="shared" si="281"/>
        <v>-147980</v>
      </c>
      <c r="H17619" s="704" t="s">
        <v>11823</v>
      </c>
    </row>
    <row r="17620" spans="1:8" ht="15" x14ac:dyDescent="0.2">
      <c r="A17620" s="733">
        <v>45271</v>
      </c>
      <c r="B17620" s="62" t="s">
        <v>9984</v>
      </c>
      <c r="C17620" s="1082" t="s">
        <v>793</v>
      </c>
      <c r="D17620" s="1085" t="s">
        <v>11867</v>
      </c>
      <c r="E17620" s="1084">
        <v>70690</v>
      </c>
      <c r="F17620" s="125"/>
      <c r="G17620" s="125">
        <f t="shared" si="281"/>
        <v>-70690</v>
      </c>
      <c r="H17620" s="704" t="s">
        <v>11823</v>
      </c>
    </row>
    <row r="17621" spans="1:8" ht="15" x14ac:dyDescent="0.2">
      <c r="A17621" s="733">
        <v>45271</v>
      </c>
      <c r="B17621" s="62" t="s">
        <v>3944</v>
      </c>
      <c r="C17621" s="1082" t="s">
        <v>793</v>
      </c>
      <c r="D17621" s="1085" t="s">
        <v>11935</v>
      </c>
      <c r="E17621" s="1084">
        <v>136964.58333333334</v>
      </c>
      <c r="F17621" s="125"/>
      <c r="G17621" s="125">
        <f t="shared" si="281"/>
        <v>-136964.58333333334</v>
      </c>
      <c r="H17621" s="704" t="s">
        <v>11823</v>
      </c>
    </row>
    <row r="17622" spans="1:8" ht="15" customHeight="1" x14ac:dyDescent="0.2">
      <c r="A17622" s="733">
        <v>45271</v>
      </c>
      <c r="B17622" s="40" t="s">
        <v>10149</v>
      </c>
      <c r="C17622" s="1082" t="s">
        <v>793</v>
      </c>
      <c r="D17622" s="1085" t="s">
        <v>6701</v>
      </c>
      <c r="E17622" s="1084">
        <v>25050</v>
      </c>
      <c r="F17622" s="125"/>
      <c r="G17622" s="125">
        <f t="shared" si="281"/>
        <v>-25050</v>
      </c>
      <c r="H17622" s="704" t="s">
        <v>11823</v>
      </c>
    </row>
    <row r="17623" spans="1:8" ht="15" customHeight="1" x14ac:dyDescent="0.2">
      <c r="A17623" s="733">
        <v>45271</v>
      </c>
      <c r="B17623" s="62" t="s">
        <v>10906</v>
      </c>
      <c r="C17623" s="1082" t="s">
        <v>793</v>
      </c>
      <c r="D17623" s="1085" t="s">
        <v>11868</v>
      </c>
      <c r="E17623" s="1084">
        <v>30750</v>
      </c>
      <c r="F17623" s="125"/>
      <c r="G17623" s="125">
        <f t="shared" si="281"/>
        <v>-30750</v>
      </c>
      <c r="H17623" s="704" t="s">
        <v>11823</v>
      </c>
    </row>
    <row r="17624" spans="1:8" ht="15" customHeight="1" x14ac:dyDescent="0.2">
      <c r="A17624" s="733">
        <v>45271</v>
      </c>
      <c r="B17624" s="62" t="s">
        <v>9984</v>
      </c>
      <c r="C17624" s="1082" t="s">
        <v>793</v>
      </c>
      <c r="D17624" s="1083" t="s">
        <v>11841</v>
      </c>
      <c r="E17624" s="1084">
        <v>40500</v>
      </c>
      <c r="F17624" s="125"/>
      <c r="G17624" s="125">
        <f t="shared" si="281"/>
        <v>-40500</v>
      </c>
      <c r="H17624" s="704" t="s">
        <v>11823</v>
      </c>
    </row>
    <row r="17625" spans="1:8" ht="15" customHeight="1" x14ac:dyDescent="0.2">
      <c r="A17625" s="732">
        <v>45231</v>
      </c>
      <c r="B17625" s="173" t="s">
        <v>9354</v>
      </c>
      <c r="C17625" s="173" t="s">
        <v>7465</v>
      </c>
      <c r="D17625" s="227" t="s">
        <v>11536</v>
      </c>
      <c r="E17625" s="235">
        <v>350000</v>
      </c>
      <c r="F17625" s="235"/>
      <c r="G17625" s="235">
        <f t="shared" si="281"/>
        <v>-350000</v>
      </c>
      <c r="H17625" s="708" t="s">
        <v>11519</v>
      </c>
    </row>
    <row r="17626" spans="1:8" ht="15" customHeight="1"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customHeight="1" x14ac:dyDescent="0.2">
      <c r="A17632" s="732">
        <v>45233</v>
      </c>
      <c r="B17632" s="173" t="s">
        <v>10574</v>
      </c>
      <c r="C17632" s="550" t="s">
        <v>7465</v>
      </c>
      <c r="D17632" s="739" t="s">
        <v>11544</v>
      </c>
      <c r="E17632" s="551">
        <v>173681</v>
      </c>
      <c r="F17632" s="235"/>
      <c r="G17632" s="235">
        <f t="shared" si="281"/>
        <v>-173681</v>
      </c>
      <c r="H17632" s="708" t="s">
        <v>11519</v>
      </c>
    </row>
    <row r="17633" spans="1:8" ht="15" customHeight="1" x14ac:dyDescent="0.2">
      <c r="A17633" s="732">
        <v>45233</v>
      </c>
      <c r="B17633" s="173" t="s">
        <v>10574</v>
      </c>
      <c r="C17633" s="173" t="s">
        <v>10856</v>
      </c>
      <c r="D17633" s="227" t="s">
        <v>11545</v>
      </c>
      <c r="E17633" s="235">
        <v>400000</v>
      </c>
      <c r="F17633" s="235"/>
      <c r="G17633" s="235">
        <f t="shared" si="281"/>
        <v>-400000</v>
      </c>
      <c r="H17633" s="708" t="s">
        <v>11519</v>
      </c>
    </row>
    <row r="17634" spans="1:8" ht="15" customHeight="1" x14ac:dyDescent="0.2">
      <c r="A17634" s="732">
        <v>45233</v>
      </c>
      <c r="B17634" s="173" t="s">
        <v>10574</v>
      </c>
      <c r="C17634" s="173" t="s">
        <v>10856</v>
      </c>
      <c r="D17634" s="227" t="s">
        <v>11546</v>
      </c>
      <c r="E17634" s="235">
        <v>485000</v>
      </c>
      <c r="F17634" s="235"/>
      <c r="G17634" s="235">
        <f t="shared" si="281"/>
        <v>-485000</v>
      </c>
      <c r="H17634" s="708" t="s">
        <v>11519</v>
      </c>
    </row>
    <row r="17635" spans="1:8" ht="15" customHeight="1" x14ac:dyDescent="0.2">
      <c r="A17635" s="732">
        <v>45237</v>
      </c>
      <c r="B17635" s="173" t="s">
        <v>10574</v>
      </c>
      <c r="C17635" s="173" t="s">
        <v>8249</v>
      </c>
      <c r="D17635" s="227" t="s">
        <v>11634</v>
      </c>
      <c r="E17635" s="235">
        <v>225000</v>
      </c>
      <c r="F17635" s="235"/>
      <c r="G17635" s="235">
        <f t="shared" si="281"/>
        <v>-225000</v>
      </c>
      <c r="H17635" s="708" t="s">
        <v>11519</v>
      </c>
    </row>
    <row r="17636" spans="1:8" ht="15" customHeight="1" x14ac:dyDescent="0.2">
      <c r="A17636" s="732">
        <v>45237</v>
      </c>
      <c r="B17636" s="173" t="s">
        <v>10230</v>
      </c>
      <c r="C17636" s="173" t="s">
        <v>7465</v>
      </c>
      <c r="D17636" s="227" t="s">
        <v>11636</v>
      </c>
      <c r="E17636" s="235">
        <v>350000</v>
      </c>
      <c r="F17636" s="235"/>
      <c r="G17636" s="235">
        <f t="shared" si="281"/>
        <v>-350000</v>
      </c>
      <c r="H17636" s="708" t="s">
        <v>11519</v>
      </c>
    </row>
    <row r="17637" spans="1:8" ht="15" customHeight="1" x14ac:dyDescent="0.2">
      <c r="A17637" s="732">
        <v>45237</v>
      </c>
      <c r="B17637" s="173" t="s">
        <v>10230</v>
      </c>
      <c r="C17637" s="173" t="s">
        <v>7465</v>
      </c>
      <c r="D17637" s="227" t="s">
        <v>11635</v>
      </c>
      <c r="E17637" s="235">
        <v>350000</v>
      </c>
      <c r="F17637" s="235"/>
      <c r="G17637" s="235">
        <f t="shared" si="281"/>
        <v>-350000</v>
      </c>
      <c r="H17637" s="708" t="s">
        <v>11519</v>
      </c>
    </row>
    <row r="17638" spans="1:8" ht="15" customHeight="1" x14ac:dyDescent="0.2">
      <c r="A17638" s="732">
        <v>45243</v>
      </c>
      <c r="B17638" s="173" t="s">
        <v>10230</v>
      </c>
      <c r="C17638" s="173" t="s">
        <v>11382</v>
      </c>
      <c r="D17638" s="227" t="s">
        <v>11660</v>
      </c>
      <c r="E17638" s="235">
        <v>300000</v>
      </c>
      <c r="F17638" s="235"/>
      <c r="G17638" s="235">
        <f t="shared" si="281"/>
        <v>-300000</v>
      </c>
      <c r="H17638" s="708" t="s">
        <v>11519</v>
      </c>
    </row>
    <row r="17639" spans="1:8" ht="15" customHeight="1" x14ac:dyDescent="0.2">
      <c r="A17639" s="732">
        <v>45243</v>
      </c>
      <c r="B17639" s="173" t="s">
        <v>10574</v>
      </c>
      <c r="C17639" s="173" t="s">
        <v>11287</v>
      </c>
      <c r="D17639" s="227" t="s">
        <v>11661</v>
      </c>
      <c r="E17639" s="235">
        <v>100000</v>
      </c>
      <c r="F17639" s="235"/>
      <c r="G17639" s="235">
        <f t="shared" si="281"/>
        <v>-100000</v>
      </c>
      <c r="H17639" s="708" t="s">
        <v>11519</v>
      </c>
    </row>
    <row r="17640" spans="1:8" ht="15" customHeight="1" x14ac:dyDescent="0.2">
      <c r="A17640" s="732">
        <v>45243</v>
      </c>
      <c r="B17640" s="173" t="s">
        <v>10469</v>
      </c>
      <c r="C17640" s="173" t="s">
        <v>9458</v>
      </c>
      <c r="D17640" s="227" t="s">
        <v>11662</v>
      </c>
      <c r="E17640" s="235">
        <v>200000</v>
      </c>
      <c r="F17640" s="235"/>
      <c r="G17640" s="235">
        <f t="shared" si="281"/>
        <v>-200000</v>
      </c>
      <c r="H17640" s="708" t="s">
        <v>11519</v>
      </c>
    </row>
    <row r="17641" spans="1:8" ht="15" customHeight="1" x14ac:dyDescent="0.2">
      <c r="A17641" s="732">
        <v>45243</v>
      </c>
      <c r="B17641" s="173" t="s">
        <v>9984</v>
      </c>
      <c r="C17641" s="173" t="s">
        <v>6475</v>
      </c>
      <c r="D17641" s="227" t="s">
        <v>11663</v>
      </c>
      <c r="E17641" s="235">
        <v>100000</v>
      </c>
      <c r="F17641" s="235"/>
      <c r="G17641" s="235">
        <f t="shared" si="281"/>
        <v>-100000</v>
      </c>
      <c r="H17641" s="708" t="s">
        <v>11519</v>
      </c>
    </row>
    <row r="17642" spans="1:8" ht="15" customHeight="1"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ref="G17663:G17726" si="282">F17663-E17663</f>
        <v>-250000</v>
      </c>
      <c r="H17663" s="708" t="s">
        <v>11519</v>
      </c>
    </row>
    <row r="17664" spans="1:8" ht="19.5" customHeight="1" x14ac:dyDescent="0.2">
      <c r="A17664" s="732">
        <v>45248</v>
      </c>
      <c r="B17664" s="173" t="s">
        <v>10906</v>
      </c>
      <c r="C17664" s="173" t="s">
        <v>1197</v>
      </c>
      <c r="D17664" s="227" t="s">
        <v>11737</v>
      </c>
      <c r="E17664" s="235">
        <v>400000</v>
      </c>
      <c r="F17664" s="235"/>
      <c r="G17664" s="235">
        <f t="shared" si="282"/>
        <v>-400000</v>
      </c>
      <c r="H17664" s="708" t="s">
        <v>11519</v>
      </c>
    </row>
    <row r="17665" spans="1:8" ht="19.5" customHeight="1" x14ac:dyDescent="0.2">
      <c r="A17665" s="732">
        <v>45248</v>
      </c>
      <c r="B17665" s="173" t="s">
        <v>10230</v>
      </c>
      <c r="C17665" s="173" t="s">
        <v>1197</v>
      </c>
      <c r="D17665" s="227" t="s">
        <v>11737</v>
      </c>
      <c r="E17665" s="235">
        <v>300000</v>
      </c>
      <c r="F17665" s="235"/>
      <c r="G17665" s="235">
        <f t="shared" si="282"/>
        <v>-300000</v>
      </c>
      <c r="H17665" s="708" t="s">
        <v>11519</v>
      </c>
    </row>
    <row r="17666" spans="1:8" ht="19.5" customHeight="1" x14ac:dyDescent="0.2">
      <c r="A17666" s="732">
        <v>45248</v>
      </c>
      <c r="B17666" s="173" t="s">
        <v>9984</v>
      </c>
      <c r="C17666" s="173" t="s">
        <v>1197</v>
      </c>
      <c r="D17666" s="227" t="s">
        <v>11737</v>
      </c>
      <c r="E17666" s="235">
        <v>300000</v>
      </c>
      <c r="F17666" s="235"/>
      <c r="G17666" s="235">
        <f t="shared" si="282"/>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2"/>
        <v>-200000</v>
      </c>
      <c r="H17667" s="708" t="s">
        <v>11519</v>
      </c>
    </row>
    <row r="17668" spans="1:8" ht="19.5" customHeight="1" x14ac:dyDescent="0.2">
      <c r="A17668" s="732">
        <v>45251</v>
      </c>
      <c r="B17668" s="173" t="s">
        <v>10149</v>
      </c>
      <c r="C17668" s="173" t="s">
        <v>9748</v>
      </c>
      <c r="D17668" s="227" t="s">
        <v>11738</v>
      </c>
      <c r="E17668" s="235">
        <v>107000</v>
      </c>
      <c r="F17668" s="235"/>
      <c r="G17668" s="235">
        <f t="shared" si="282"/>
        <v>-107000</v>
      </c>
      <c r="H17668" s="708" t="s">
        <v>11519</v>
      </c>
    </row>
    <row r="17669" spans="1:8" ht="19.5" customHeight="1" x14ac:dyDescent="0.2">
      <c r="A17669" s="732">
        <v>45251</v>
      </c>
      <c r="B17669" s="173" t="s">
        <v>11085</v>
      </c>
      <c r="C17669" s="550" t="s">
        <v>6782</v>
      </c>
      <c r="D17669" s="739" t="s">
        <v>11956</v>
      </c>
      <c r="E17669" s="551">
        <v>70000</v>
      </c>
      <c r="F17669" s="235"/>
      <c r="G17669" s="235">
        <f t="shared" si="282"/>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customHeight="1" x14ac:dyDescent="0.2">
      <c r="A17698" s="729">
        <v>45254</v>
      </c>
      <c r="B17698" s="90" t="s">
        <v>10906</v>
      </c>
      <c r="C17698" s="93" t="s">
        <v>558</v>
      </c>
      <c r="D17698" s="800" t="s">
        <v>11808</v>
      </c>
      <c r="E17698" s="91"/>
      <c r="F17698" s="91">
        <v>850000</v>
      </c>
      <c r="G17698" s="91">
        <f t="shared" si="282"/>
        <v>850000</v>
      </c>
      <c r="H17698" s="701" t="s">
        <v>11519</v>
      </c>
    </row>
    <row r="17699" spans="1:8" ht="15" customHeight="1"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ref="G17727:G17790" si="283">F17727-E17727</f>
        <v>-5000</v>
      </c>
      <c r="H17727" s="704" t="s">
        <v>11823</v>
      </c>
    </row>
    <row r="17728" spans="1:8" ht="15" customHeight="1" x14ac:dyDescent="0.2">
      <c r="A17728" s="733">
        <v>45264</v>
      </c>
      <c r="B17728" s="62" t="s">
        <v>103</v>
      </c>
      <c r="C17728" s="62" t="s">
        <v>103</v>
      </c>
      <c r="D17728" s="790" t="s">
        <v>11757</v>
      </c>
      <c r="E17728" s="125">
        <v>2000</v>
      </c>
      <c r="F17728" s="125"/>
      <c r="G17728" s="125">
        <f t="shared" si="283"/>
        <v>-2000</v>
      </c>
      <c r="H17728" s="704" t="s">
        <v>11823</v>
      </c>
    </row>
    <row r="17729" spans="1:8" ht="15" customHeight="1" x14ac:dyDescent="0.2">
      <c r="A17729" s="733">
        <v>45264</v>
      </c>
      <c r="B17729" s="62" t="s">
        <v>11623</v>
      </c>
      <c r="C17729" s="62" t="s">
        <v>5740</v>
      </c>
      <c r="D17729" s="790" t="s">
        <v>369</v>
      </c>
      <c r="E17729" s="125">
        <v>1700</v>
      </c>
      <c r="F17729" s="125"/>
      <c r="G17729" s="125">
        <f t="shared" si="283"/>
        <v>-1700</v>
      </c>
      <c r="H17729" s="704" t="s">
        <v>11823</v>
      </c>
    </row>
    <row r="17730" spans="1:8" ht="15" customHeight="1" x14ac:dyDescent="0.2">
      <c r="A17730" s="733">
        <v>45265</v>
      </c>
      <c r="B17730" s="62" t="s">
        <v>11623</v>
      </c>
      <c r="C17730" s="62" t="s">
        <v>11287</v>
      </c>
      <c r="D17730" s="790" t="s">
        <v>11826</v>
      </c>
      <c r="E17730" s="125">
        <v>100000</v>
      </c>
      <c r="F17730" s="125"/>
      <c r="G17730" s="125">
        <f t="shared" si="283"/>
        <v>-100000</v>
      </c>
      <c r="H17730" s="704" t="s">
        <v>11823</v>
      </c>
    </row>
    <row r="17731" spans="1:8" ht="15" customHeight="1" x14ac:dyDescent="0.2">
      <c r="A17731" s="733">
        <v>45265</v>
      </c>
      <c r="B17731" s="62" t="s">
        <v>11623</v>
      </c>
      <c r="C17731" s="62" t="s">
        <v>8370</v>
      </c>
      <c r="D17731" s="790" t="s">
        <v>11828</v>
      </c>
      <c r="E17731" s="125">
        <v>11000</v>
      </c>
      <c r="F17731" s="125"/>
      <c r="G17731" s="125">
        <f t="shared" si="283"/>
        <v>-11000</v>
      </c>
      <c r="H17731" s="704" t="s">
        <v>11823</v>
      </c>
    </row>
    <row r="17732" spans="1:8" ht="15" customHeight="1" x14ac:dyDescent="0.2">
      <c r="A17732" s="733">
        <v>45265</v>
      </c>
      <c r="B17732" s="62" t="s">
        <v>11613</v>
      </c>
      <c r="C17732" s="62" t="s">
        <v>11614</v>
      </c>
      <c r="D17732" s="790" t="s">
        <v>1156</v>
      </c>
      <c r="E17732" s="125">
        <v>30000</v>
      </c>
      <c r="F17732" s="125"/>
      <c r="G17732" s="125">
        <f t="shared" si="283"/>
        <v>-30000</v>
      </c>
      <c r="H17732" s="704" t="s">
        <v>11823</v>
      </c>
    </row>
    <row r="17733" spans="1:8" ht="15" customHeight="1" x14ac:dyDescent="0.2">
      <c r="A17733" s="733">
        <v>45265</v>
      </c>
      <c r="B17733" s="62" t="s">
        <v>103</v>
      </c>
      <c r="C17733" s="62" t="s">
        <v>391</v>
      </c>
      <c r="D17733" s="790" t="s">
        <v>10984</v>
      </c>
      <c r="E17733" s="125">
        <v>1600</v>
      </c>
      <c r="F17733" s="125"/>
      <c r="G17733" s="125">
        <f t="shared" si="283"/>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customHeight="1"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854"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si="284"/>
        <v>-142070</v>
      </c>
      <c r="H17796" s="704" t="s">
        <v>11823</v>
      </c>
    </row>
    <row r="17797" spans="1:8" ht="15" customHeight="1" x14ac:dyDescent="0.2">
      <c r="A17797" s="733">
        <v>45271</v>
      </c>
      <c r="B17797" s="1082" t="s">
        <v>3945</v>
      </c>
      <c r="C17797" s="1082" t="s">
        <v>793</v>
      </c>
      <c r="D17797" s="1085" t="s">
        <v>12091</v>
      </c>
      <c r="E17797" s="1084">
        <v>131700</v>
      </c>
      <c r="F17797" s="125"/>
      <c r="G17797" s="125">
        <f t="shared" si="284"/>
        <v>-131700</v>
      </c>
      <c r="H17797" s="704" t="s">
        <v>11823</v>
      </c>
    </row>
    <row r="17798" spans="1:8" ht="15" customHeight="1" x14ac:dyDescent="0.2">
      <c r="A17798" s="733">
        <v>45271</v>
      </c>
      <c r="B17798" s="1082" t="s">
        <v>10230</v>
      </c>
      <c r="C17798" s="1082" t="s">
        <v>793</v>
      </c>
      <c r="D17798" s="1085" t="s">
        <v>11612</v>
      </c>
      <c r="E17798" s="1084">
        <v>65000</v>
      </c>
      <c r="F17798" s="125"/>
      <c r="G17798" s="125">
        <f t="shared" si="284"/>
        <v>-65000</v>
      </c>
      <c r="H17798" s="704" t="s">
        <v>11823</v>
      </c>
    </row>
    <row r="17799" spans="1:8" ht="15" customHeight="1" x14ac:dyDescent="0.2">
      <c r="A17799" s="733">
        <v>45271</v>
      </c>
      <c r="B17799" s="1082" t="s">
        <v>103</v>
      </c>
      <c r="C17799" s="1082" t="s">
        <v>793</v>
      </c>
      <c r="D17799" s="1085" t="s">
        <v>10135</v>
      </c>
      <c r="E17799" s="1084">
        <v>241520</v>
      </c>
      <c r="F17799" s="125"/>
      <c r="G17799" s="125">
        <f t="shared" si="284"/>
        <v>-241520</v>
      </c>
      <c r="H17799" s="704" t="s">
        <v>11823</v>
      </c>
    </row>
    <row r="17800" spans="1:8" ht="15" customHeight="1" x14ac:dyDescent="0.2">
      <c r="A17800" s="733">
        <v>45271</v>
      </c>
      <c r="B17800" s="1082" t="s">
        <v>11085</v>
      </c>
      <c r="C17800" s="1082" t="s">
        <v>793</v>
      </c>
      <c r="D17800" s="1085" t="s">
        <v>12100</v>
      </c>
      <c r="E17800" s="1084">
        <v>37260</v>
      </c>
      <c r="F17800" s="125"/>
      <c r="G17800" s="125">
        <f t="shared" si="284"/>
        <v>-37260</v>
      </c>
      <c r="H17800" s="704" t="s">
        <v>11823</v>
      </c>
    </row>
    <row r="17801" spans="1:8" ht="15" customHeight="1" x14ac:dyDescent="0.2">
      <c r="A17801" s="733">
        <v>45271</v>
      </c>
      <c r="B17801" s="1082" t="s">
        <v>11085</v>
      </c>
      <c r="C17801" s="1082" t="s">
        <v>793</v>
      </c>
      <c r="D17801" s="1085" t="s">
        <v>11837</v>
      </c>
      <c r="E17801" s="1084">
        <v>43000</v>
      </c>
      <c r="F17801" s="125"/>
      <c r="G17801" s="125">
        <f t="shared" si="284"/>
        <v>-43000</v>
      </c>
      <c r="H17801" s="704" t="s">
        <v>11823</v>
      </c>
    </row>
    <row r="17802" spans="1:8" ht="15" customHeight="1" x14ac:dyDescent="0.2">
      <c r="A17802" s="733">
        <v>45271</v>
      </c>
      <c r="B17802" s="1082" t="s">
        <v>9984</v>
      </c>
      <c r="C17802" s="1082" t="s">
        <v>793</v>
      </c>
      <c r="D17802" s="1085" t="s">
        <v>12102</v>
      </c>
      <c r="E17802" s="1084">
        <v>24570</v>
      </c>
      <c r="F17802" s="125"/>
      <c r="G17802" s="125">
        <f t="shared" si="284"/>
        <v>-24570</v>
      </c>
      <c r="H17802" s="704" t="s">
        <v>11823</v>
      </c>
    </row>
    <row r="17803" spans="1:8" ht="15" customHeight="1" x14ac:dyDescent="0.2">
      <c r="A17803" s="733">
        <v>45271</v>
      </c>
      <c r="B17803" s="1082" t="s">
        <v>11623</v>
      </c>
      <c r="C17803" s="1082" t="s">
        <v>793</v>
      </c>
      <c r="D17803" s="1085" t="s">
        <v>10747</v>
      </c>
      <c r="E17803" s="1084">
        <v>98800</v>
      </c>
      <c r="F17803" s="125"/>
      <c r="G17803" s="125">
        <f t="shared" si="284"/>
        <v>-98800</v>
      </c>
      <c r="H17803" s="704" t="s">
        <v>11823</v>
      </c>
    </row>
    <row r="17804" spans="1:8" ht="15" x14ac:dyDescent="0.2">
      <c r="A17804" s="733">
        <v>45271</v>
      </c>
      <c r="B17804" s="1082" t="s">
        <v>9984</v>
      </c>
      <c r="C17804" s="1082" t="s">
        <v>793</v>
      </c>
      <c r="D17804" s="1085" t="s">
        <v>12106</v>
      </c>
      <c r="E17804" s="1084">
        <v>161680</v>
      </c>
      <c r="F17804" s="125"/>
      <c r="G17804" s="125">
        <f t="shared" si="284"/>
        <v>-161680</v>
      </c>
      <c r="H17804" s="704" t="s">
        <v>11823</v>
      </c>
    </row>
    <row r="17805" spans="1:8" ht="15" x14ac:dyDescent="0.2">
      <c r="A17805" s="733">
        <v>45271</v>
      </c>
      <c r="B17805" s="1082" t="s">
        <v>9354</v>
      </c>
      <c r="C17805" s="1082" t="s">
        <v>793</v>
      </c>
      <c r="D17805" s="1085" t="s">
        <v>12107</v>
      </c>
      <c r="E17805" s="1084">
        <v>54780</v>
      </c>
      <c r="F17805" s="125"/>
      <c r="G17805" s="125">
        <f t="shared" si="284"/>
        <v>-54780</v>
      </c>
      <c r="H17805" s="704" t="s">
        <v>11823</v>
      </c>
    </row>
    <row r="17806" spans="1:8" ht="15" x14ac:dyDescent="0.2">
      <c r="A17806" s="733">
        <v>45271</v>
      </c>
      <c r="B17806" s="1082" t="s">
        <v>11085</v>
      </c>
      <c r="C17806" s="1082" t="s">
        <v>793</v>
      </c>
      <c r="D17806" s="1085" t="s">
        <v>12108</v>
      </c>
      <c r="E17806" s="1084">
        <v>51850</v>
      </c>
      <c r="F17806" s="125"/>
      <c r="G17806" s="125">
        <f t="shared" si="284"/>
        <v>-51850</v>
      </c>
      <c r="H17806" s="704" t="s">
        <v>11823</v>
      </c>
    </row>
    <row r="17807" spans="1:8" ht="15" x14ac:dyDescent="0.2">
      <c r="A17807" s="733">
        <v>45271</v>
      </c>
      <c r="B17807" s="1082" t="s">
        <v>3945</v>
      </c>
      <c r="C17807" s="1082" t="s">
        <v>793</v>
      </c>
      <c r="D17807" s="1085" t="s">
        <v>12109</v>
      </c>
      <c r="E17807" s="1084">
        <v>28000</v>
      </c>
      <c r="F17807" s="125"/>
      <c r="G17807" s="125">
        <f t="shared" si="284"/>
        <v>-28000</v>
      </c>
      <c r="H17807" s="704" t="s">
        <v>11823</v>
      </c>
    </row>
    <row r="17808" spans="1:8" ht="15" x14ac:dyDescent="0.2">
      <c r="A17808" s="733">
        <v>45271</v>
      </c>
      <c r="B17808" s="1082" t="s">
        <v>11336</v>
      </c>
      <c r="C17808" s="1082" t="s">
        <v>793</v>
      </c>
      <c r="D17808" s="1085" t="s">
        <v>11841</v>
      </c>
      <c r="E17808" s="1084">
        <v>29580</v>
      </c>
      <c r="F17808" s="125"/>
      <c r="G17808" s="125">
        <f t="shared" si="284"/>
        <v>-29580</v>
      </c>
      <c r="H17808" s="704" t="s">
        <v>11823</v>
      </c>
    </row>
    <row r="17809" spans="1:8" ht="15" x14ac:dyDescent="0.2">
      <c r="A17809" s="733">
        <v>45271</v>
      </c>
      <c r="B17809" s="1082" t="s">
        <v>11085</v>
      </c>
      <c r="C17809" s="1082" t="s">
        <v>793</v>
      </c>
      <c r="D17809" s="1085" t="s">
        <v>11834</v>
      </c>
      <c r="E17809" s="1084">
        <v>36000</v>
      </c>
      <c r="F17809" s="125"/>
      <c r="G17809" s="125">
        <f t="shared" si="284"/>
        <v>-36000</v>
      </c>
      <c r="H17809" s="704" t="s">
        <v>11823</v>
      </c>
    </row>
    <row r="17810" spans="1:8" ht="15" x14ac:dyDescent="0.2">
      <c r="A17810" s="733">
        <v>45271</v>
      </c>
      <c r="B17810" s="1082" t="s">
        <v>3944</v>
      </c>
      <c r="C17810" s="1082" t="s">
        <v>793</v>
      </c>
      <c r="D17810" s="1085" t="s">
        <v>12155</v>
      </c>
      <c r="E17810" s="1084">
        <v>25000</v>
      </c>
      <c r="F17810" s="125"/>
      <c r="G17810" s="125">
        <f t="shared" si="284"/>
        <v>-25000</v>
      </c>
      <c r="H17810" s="704" t="s">
        <v>11823</v>
      </c>
    </row>
    <row r="17811" spans="1:8" ht="15" x14ac:dyDescent="0.2">
      <c r="A17811" s="733">
        <v>45271</v>
      </c>
      <c r="B17811" s="1082" t="s">
        <v>3944</v>
      </c>
      <c r="C17811" s="1082" t="s">
        <v>793</v>
      </c>
      <c r="D17811" s="1085" t="s">
        <v>12156</v>
      </c>
      <c r="E17811" s="1084">
        <v>25000</v>
      </c>
      <c r="F17811" s="125"/>
      <c r="G17811" s="125">
        <f t="shared" si="284"/>
        <v>-25000</v>
      </c>
      <c r="H17811" s="704" t="s">
        <v>11823</v>
      </c>
    </row>
    <row r="17812" spans="1:8" ht="15" x14ac:dyDescent="0.2">
      <c r="A17812" s="733">
        <v>45271</v>
      </c>
      <c r="B17812" s="1082" t="s">
        <v>3944</v>
      </c>
      <c r="C17812" s="1082" t="s">
        <v>793</v>
      </c>
      <c r="D17812" s="1085" t="s">
        <v>12157</v>
      </c>
      <c r="E17812" s="1084">
        <v>25000</v>
      </c>
      <c r="F17812" s="125"/>
      <c r="G17812" s="125">
        <f t="shared" si="284"/>
        <v>-25000</v>
      </c>
      <c r="H17812" s="704" t="s">
        <v>11823</v>
      </c>
    </row>
    <row r="17813" spans="1:8" ht="15" x14ac:dyDescent="0.2">
      <c r="A17813" s="733">
        <v>45271</v>
      </c>
      <c r="B17813" s="1082" t="s">
        <v>3944</v>
      </c>
      <c r="C17813" s="1082" t="s">
        <v>793</v>
      </c>
      <c r="D17813" s="1085" t="s">
        <v>12158</v>
      </c>
      <c r="E17813" s="1084">
        <v>25000</v>
      </c>
      <c r="F17813" s="125"/>
      <c r="G17813" s="125">
        <f t="shared" si="284"/>
        <v>-25000</v>
      </c>
      <c r="H17813" s="704" t="s">
        <v>11823</v>
      </c>
    </row>
    <row r="17814" spans="1:8" ht="15" x14ac:dyDescent="0.2">
      <c r="A17814" s="733">
        <v>45271</v>
      </c>
      <c r="B17814" s="1082" t="s">
        <v>11726</v>
      </c>
      <c r="C17814" s="1082" t="s">
        <v>793</v>
      </c>
      <c r="D17814" s="1085" t="s">
        <v>12146</v>
      </c>
      <c r="E17814" s="1084">
        <v>31410</v>
      </c>
      <c r="F17814" s="125"/>
      <c r="G17814" s="125">
        <f t="shared" si="284"/>
        <v>-31410</v>
      </c>
      <c r="H17814" s="704" t="s">
        <v>11823</v>
      </c>
    </row>
    <row r="17815" spans="1:8" ht="15" x14ac:dyDescent="0.2">
      <c r="A17815" s="733">
        <v>45271</v>
      </c>
      <c r="B17815" s="1082" t="s">
        <v>11623</v>
      </c>
      <c r="C17815" s="1082" t="s">
        <v>793</v>
      </c>
      <c r="D17815" s="1085" t="s">
        <v>11585</v>
      </c>
      <c r="E17815" s="1084">
        <v>42100</v>
      </c>
      <c r="F17815" s="125"/>
      <c r="G17815" s="125">
        <f t="shared" si="284"/>
        <v>-42100</v>
      </c>
      <c r="H17815" s="704" t="s">
        <v>11823</v>
      </c>
    </row>
    <row r="17816" spans="1:8" ht="15" x14ac:dyDescent="0.2">
      <c r="A17816" s="733">
        <v>45271</v>
      </c>
      <c r="B17816" s="1082" t="s">
        <v>3944</v>
      </c>
      <c r="C17816" s="1082" t="s">
        <v>793</v>
      </c>
      <c r="D17816" s="1085" t="s">
        <v>12161</v>
      </c>
      <c r="E17816" s="1084">
        <v>35050</v>
      </c>
      <c r="F17816" s="125"/>
      <c r="G17816" s="125">
        <f t="shared" si="284"/>
        <v>-35050</v>
      </c>
      <c r="H17816" s="704" t="s">
        <v>11823</v>
      </c>
    </row>
    <row r="17817" spans="1:8" ht="15" x14ac:dyDescent="0.2">
      <c r="A17817" s="733">
        <v>45271</v>
      </c>
      <c r="B17817" s="1082" t="s">
        <v>10906</v>
      </c>
      <c r="C17817" s="1082" t="s">
        <v>793</v>
      </c>
      <c r="D17817" s="1085" t="s">
        <v>12162</v>
      </c>
      <c r="E17817" s="1084">
        <v>48385</v>
      </c>
      <c r="F17817" s="125"/>
      <c r="G17817" s="125">
        <f t="shared" si="284"/>
        <v>-48385</v>
      </c>
      <c r="H17817" s="704" t="s">
        <v>11823</v>
      </c>
    </row>
    <row r="17818" spans="1:8" ht="15" x14ac:dyDescent="0.2">
      <c r="A17818" s="733">
        <v>45271</v>
      </c>
      <c r="B17818" s="1082" t="s">
        <v>11726</v>
      </c>
      <c r="C17818" s="1082" t="s">
        <v>793</v>
      </c>
      <c r="D17818" s="1085" t="s">
        <v>12173</v>
      </c>
      <c r="E17818" s="1084">
        <v>100000</v>
      </c>
      <c r="F17818" s="125"/>
      <c r="G17818" s="125">
        <f t="shared" si="284"/>
        <v>-100000</v>
      </c>
      <c r="H17818" s="704" t="s">
        <v>11823</v>
      </c>
    </row>
    <row r="17819" spans="1:8" ht="15" x14ac:dyDescent="0.2">
      <c r="A17819" s="733">
        <v>45271</v>
      </c>
      <c r="B17819" s="1082" t="s">
        <v>11726</v>
      </c>
      <c r="C17819" s="1082" t="s">
        <v>793</v>
      </c>
      <c r="D17819" s="1085" t="s">
        <v>12194</v>
      </c>
      <c r="E17819" s="1084">
        <v>42302.419354838712</v>
      </c>
      <c r="F17819" s="125"/>
      <c r="G17819" s="125">
        <f t="shared" si="284"/>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4"/>
        <v>-57903.225806451621</v>
      </c>
      <c r="H17820" s="704" t="s">
        <v>11823</v>
      </c>
    </row>
    <row r="17821" spans="1:8" ht="15" customHeight="1" x14ac:dyDescent="0.2">
      <c r="A17821" s="733">
        <v>45271</v>
      </c>
      <c r="B17821" s="1082" t="s">
        <v>11726</v>
      </c>
      <c r="C17821" s="1082" t="s">
        <v>793</v>
      </c>
      <c r="D17821" s="1085" t="s">
        <v>12196</v>
      </c>
      <c r="E17821" s="1084">
        <v>45725.806451612902</v>
      </c>
      <c r="F17821" s="125"/>
      <c r="G17821" s="125">
        <f t="shared" si="284"/>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4"/>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4"/>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4"/>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4"/>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4"/>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4"/>
        <v>-34129.032258064515</v>
      </c>
      <c r="H17827" s="704" t="s">
        <v>11823</v>
      </c>
    </row>
    <row r="17828" spans="1:8" ht="15" x14ac:dyDescent="0.2">
      <c r="A17828" s="733">
        <v>45271</v>
      </c>
      <c r="B17828" s="1082" t="s">
        <v>12068</v>
      </c>
      <c r="C17828" s="1082" t="s">
        <v>793</v>
      </c>
      <c r="D17828" s="1085" t="s">
        <v>9010</v>
      </c>
      <c r="E17828" s="1084">
        <v>5000</v>
      </c>
      <c r="F17828" s="125"/>
      <c r="G17828" s="125">
        <f t="shared" si="284"/>
        <v>-5000</v>
      </c>
      <c r="H17828" s="704" t="s">
        <v>11823</v>
      </c>
    </row>
    <row r="17829" spans="1:8" ht="23.25" customHeight="1" x14ac:dyDescent="0.2">
      <c r="A17829" s="733">
        <v>45271</v>
      </c>
      <c r="B17829" s="1082" t="s">
        <v>11726</v>
      </c>
      <c r="C17829" s="1082" t="s">
        <v>793</v>
      </c>
      <c r="D17829" s="1085" t="s">
        <v>12219</v>
      </c>
      <c r="E17829" s="1084">
        <v>70000</v>
      </c>
      <c r="F17829" s="125"/>
      <c r="G17829" s="125">
        <f t="shared" si="284"/>
        <v>-70000</v>
      </c>
      <c r="H17829" s="704" t="s">
        <v>11823</v>
      </c>
    </row>
    <row r="17830" spans="1:8" ht="15" x14ac:dyDescent="0.2">
      <c r="A17830" s="733">
        <v>45271</v>
      </c>
      <c r="B17830" s="62" t="s">
        <v>9984</v>
      </c>
      <c r="C17830" s="550" t="s">
        <v>437</v>
      </c>
      <c r="D17830" s="739" t="s">
        <v>11876</v>
      </c>
      <c r="E17830" s="551">
        <v>7000</v>
      </c>
      <c r="F17830" s="125"/>
      <c r="G17830" s="125">
        <f t="shared" si="284"/>
        <v>-7000</v>
      </c>
      <c r="H17830" s="704" t="s">
        <v>11823</v>
      </c>
    </row>
    <row r="17831" spans="1:8" ht="15" customHeight="1" x14ac:dyDescent="0.2">
      <c r="A17831" s="733">
        <v>45271</v>
      </c>
      <c r="B17831" s="62" t="s">
        <v>10469</v>
      </c>
      <c r="C17831" s="550" t="s">
        <v>437</v>
      </c>
      <c r="D17831" s="739" t="s">
        <v>11876</v>
      </c>
      <c r="E17831" s="551">
        <v>52000</v>
      </c>
      <c r="F17831" s="125"/>
      <c r="G17831" s="125">
        <f t="shared" si="284"/>
        <v>-52000</v>
      </c>
      <c r="H17831" s="704" t="s">
        <v>11823</v>
      </c>
    </row>
    <row r="17832" spans="1:8" ht="15" customHeight="1" x14ac:dyDescent="0.2">
      <c r="A17832" s="733">
        <v>45271</v>
      </c>
      <c r="B17832" s="62" t="s">
        <v>11085</v>
      </c>
      <c r="C17832" s="62" t="s">
        <v>13117</v>
      </c>
      <c r="D17832" s="182" t="s">
        <v>11167</v>
      </c>
      <c r="E17832" s="125">
        <v>400000</v>
      </c>
      <c r="F17832" s="125"/>
      <c r="G17832" s="125">
        <f t="shared" si="284"/>
        <v>-400000</v>
      </c>
      <c r="H17832" s="704" t="s">
        <v>11823</v>
      </c>
    </row>
    <row r="17833" spans="1:8" ht="15" customHeight="1" x14ac:dyDescent="0.2">
      <c r="A17833" s="733">
        <v>45271</v>
      </c>
      <c r="B17833" s="62" t="s">
        <v>11085</v>
      </c>
      <c r="C17833" s="62" t="s">
        <v>13117</v>
      </c>
      <c r="D17833" s="182" t="s">
        <v>11167</v>
      </c>
      <c r="E17833" s="125">
        <v>600000</v>
      </c>
      <c r="F17833" s="125"/>
      <c r="G17833" s="125">
        <f t="shared" si="284"/>
        <v>-600000</v>
      </c>
      <c r="H17833" s="704" t="s">
        <v>11823</v>
      </c>
    </row>
    <row r="17834" spans="1:8" ht="15" customHeight="1" x14ac:dyDescent="0.2">
      <c r="A17834" s="733">
        <v>45271</v>
      </c>
      <c r="B17834" s="62" t="s">
        <v>11883</v>
      </c>
      <c r="C17834" s="62" t="s">
        <v>11884</v>
      </c>
      <c r="D17834" s="182" t="s">
        <v>11885</v>
      </c>
      <c r="E17834" s="125">
        <v>1500000</v>
      </c>
      <c r="F17834" s="125"/>
      <c r="G17834" s="125">
        <f t="shared" si="284"/>
        <v>-1500000</v>
      </c>
      <c r="H17834" s="704" t="s">
        <v>11823</v>
      </c>
    </row>
    <row r="17835" spans="1:8" ht="15" customHeight="1" x14ac:dyDescent="0.2">
      <c r="A17835" s="733">
        <v>45271</v>
      </c>
      <c r="B17835" s="62" t="s">
        <v>103</v>
      </c>
      <c r="C17835" s="62" t="s">
        <v>103</v>
      </c>
      <c r="D17835" s="182" t="s">
        <v>11886</v>
      </c>
      <c r="E17835" s="125">
        <v>15000</v>
      </c>
      <c r="F17835" s="125"/>
      <c r="G17835" s="125">
        <f t="shared" si="284"/>
        <v>-15000</v>
      </c>
      <c r="H17835" s="704" t="s">
        <v>11823</v>
      </c>
    </row>
    <row r="17836" spans="1:8" ht="15" customHeight="1" x14ac:dyDescent="0.2">
      <c r="A17836" s="733">
        <v>45271</v>
      </c>
      <c r="B17836" s="62" t="s">
        <v>11883</v>
      </c>
      <c r="C17836" s="62" t="s">
        <v>5409</v>
      </c>
      <c r="D17836" s="182" t="s">
        <v>11887</v>
      </c>
      <c r="E17836" s="125">
        <v>10000</v>
      </c>
      <c r="F17836" s="125"/>
      <c r="G17836" s="125">
        <f t="shared" si="284"/>
        <v>-10000</v>
      </c>
      <c r="H17836" s="704" t="s">
        <v>11823</v>
      </c>
    </row>
    <row r="17837" spans="1:8" ht="15" customHeight="1" x14ac:dyDescent="0.2">
      <c r="A17837" s="733">
        <v>45271</v>
      </c>
      <c r="B17837" s="62" t="s">
        <v>11716</v>
      </c>
      <c r="C17837" s="62" t="s">
        <v>10989</v>
      </c>
      <c r="D17837" s="182" t="s">
        <v>11888</v>
      </c>
      <c r="E17837" s="125">
        <v>3900</v>
      </c>
      <c r="F17837" s="125"/>
      <c r="G17837" s="125">
        <f t="shared" si="284"/>
        <v>-3900</v>
      </c>
      <c r="H17837" s="704" t="s">
        <v>11823</v>
      </c>
    </row>
    <row r="17838" spans="1:8" ht="15" customHeight="1" x14ac:dyDescent="0.2">
      <c r="A17838" s="733">
        <v>45271</v>
      </c>
      <c r="B17838" s="62" t="s">
        <v>10906</v>
      </c>
      <c r="C17838" s="62" t="s">
        <v>5740</v>
      </c>
      <c r="D17838" s="182" t="s">
        <v>1156</v>
      </c>
      <c r="E17838" s="125">
        <v>1000</v>
      </c>
      <c r="F17838" s="125"/>
      <c r="G17838" s="125">
        <f t="shared" si="284"/>
        <v>-1000</v>
      </c>
      <c r="H17838" s="704" t="s">
        <v>11823</v>
      </c>
    </row>
    <row r="17839" spans="1:8" ht="15" customHeight="1" x14ac:dyDescent="0.2">
      <c r="A17839" s="733">
        <v>45271</v>
      </c>
      <c r="B17839" s="62" t="s">
        <v>11623</v>
      </c>
      <c r="C17839" s="62" t="s">
        <v>11025</v>
      </c>
      <c r="D17839" s="182" t="s">
        <v>11889</v>
      </c>
      <c r="E17839" s="125">
        <v>40000</v>
      </c>
      <c r="F17839" s="125"/>
      <c r="G17839" s="125">
        <f t="shared" si="284"/>
        <v>-40000</v>
      </c>
      <c r="H17839" s="704" t="s">
        <v>11823</v>
      </c>
    </row>
    <row r="17840" spans="1:8" ht="15" customHeight="1" x14ac:dyDescent="0.2">
      <c r="A17840" s="733">
        <v>45271</v>
      </c>
      <c r="B17840" s="62" t="s">
        <v>10906</v>
      </c>
      <c r="C17840" s="62" t="s">
        <v>5740</v>
      </c>
      <c r="D17840" s="182" t="s">
        <v>11890</v>
      </c>
      <c r="E17840" s="125">
        <v>2000</v>
      </c>
      <c r="F17840" s="125"/>
      <c r="G17840" s="125">
        <f t="shared" si="284"/>
        <v>-2000</v>
      </c>
      <c r="H17840" s="704" t="s">
        <v>11823</v>
      </c>
    </row>
    <row r="17841" spans="1:8" ht="15" customHeight="1" x14ac:dyDescent="0.2">
      <c r="A17841" s="733">
        <v>45274</v>
      </c>
      <c r="B17841" s="62" t="s">
        <v>11716</v>
      </c>
      <c r="C17841" s="62" t="s">
        <v>5740</v>
      </c>
      <c r="D17841" s="182" t="s">
        <v>10335</v>
      </c>
      <c r="E17841" s="125">
        <v>250</v>
      </c>
      <c r="F17841" s="125"/>
      <c r="G17841" s="125">
        <f t="shared" si="284"/>
        <v>-250</v>
      </c>
      <c r="H17841" s="704" t="s">
        <v>11823</v>
      </c>
    </row>
    <row r="17842" spans="1:8" ht="15" customHeight="1" x14ac:dyDescent="0.2">
      <c r="A17842" s="733">
        <v>45274</v>
      </c>
      <c r="B17842" s="62" t="s">
        <v>11085</v>
      </c>
      <c r="C17842" s="62" t="s">
        <v>11891</v>
      </c>
      <c r="D17842" s="182" t="s">
        <v>11916</v>
      </c>
      <c r="E17842" s="125">
        <v>155000</v>
      </c>
      <c r="F17842" s="125"/>
      <c r="G17842" s="125">
        <f t="shared" si="284"/>
        <v>-155000</v>
      </c>
      <c r="H17842" s="704" t="s">
        <v>11823</v>
      </c>
    </row>
    <row r="17843" spans="1:8" ht="15" customHeight="1" x14ac:dyDescent="0.2">
      <c r="A17843" s="733">
        <v>45274</v>
      </c>
      <c r="B17843" s="62" t="s">
        <v>11605</v>
      </c>
      <c r="C17843" s="550" t="s">
        <v>669</v>
      </c>
      <c r="D17843" s="739" t="s">
        <v>11892</v>
      </c>
      <c r="E17843" s="551">
        <v>23750</v>
      </c>
      <c r="F17843" s="125"/>
      <c r="G17843" s="125">
        <f t="shared" si="284"/>
        <v>-23750</v>
      </c>
      <c r="H17843" s="704" t="s">
        <v>11823</v>
      </c>
    </row>
    <row r="17844" spans="1:8" ht="15" customHeight="1" x14ac:dyDescent="0.2">
      <c r="A17844" s="733">
        <v>45274</v>
      </c>
      <c r="B17844" s="62" t="s">
        <v>10906</v>
      </c>
      <c r="C17844" s="550" t="s">
        <v>669</v>
      </c>
      <c r="D17844" s="739" t="s">
        <v>11892</v>
      </c>
      <c r="E17844" s="551">
        <v>23750</v>
      </c>
      <c r="F17844" s="125"/>
      <c r="G17844" s="125">
        <f t="shared" si="284"/>
        <v>-23750</v>
      </c>
      <c r="H17844" s="704" t="s">
        <v>11823</v>
      </c>
    </row>
    <row r="17845" spans="1:8" ht="15" customHeight="1" x14ac:dyDescent="0.2">
      <c r="A17845" s="733">
        <v>45274</v>
      </c>
      <c r="B17845" s="62" t="s">
        <v>11611</v>
      </c>
      <c r="C17845" s="550" t="s">
        <v>669</v>
      </c>
      <c r="D17845" s="739" t="s">
        <v>11892</v>
      </c>
      <c r="E17845" s="551">
        <v>23750</v>
      </c>
      <c r="F17845" s="125"/>
      <c r="G17845" s="125">
        <f t="shared" si="284"/>
        <v>-23750</v>
      </c>
      <c r="H17845" s="704" t="s">
        <v>11823</v>
      </c>
    </row>
    <row r="17846" spans="1:8" ht="15" customHeight="1" x14ac:dyDescent="0.2">
      <c r="A17846" s="733">
        <v>45274</v>
      </c>
      <c r="B17846" s="62" t="s">
        <v>10230</v>
      </c>
      <c r="C17846" s="550" t="s">
        <v>669</v>
      </c>
      <c r="D17846" s="739" t="s">
        <v>11892</v>
      </c>
      <c r="E17846" s="551">
        <v>23750</v>
      </c>
      <c r="F17846" s="125"/>
      <c r="G17846" s="125">
        <f t="shared" si="284"/>
        <v>-23750</v>
      </c>
      <c r="H17846" s="704" t="s">
        <v>11823</v>
      </c>
    </row>
    <row r="17847" spans="1:8" ht="24" customHeight="1" x14ac:dyDescent="0.2">
      <c r="A17847" s="733">
        <v>45275</v>
      </c>
      <c r="B17847" s="62" t="s">
        <v>11605</v>
      </c>
      <c r="C17847" s="669" t="s">
        <v>10989</v>
      </c>
      <c r="D17847" s="906" t="s">
        <v>11917</v>
      </c>
      <c r="E17847" s="671">
        <v>20000</v>
      </c>
      <c r="F17847" s="125"/>
      <c r="G17847" s="125">
        <f t="shared" si="284"/>
        <v>-20000</v>
      </c>
      <c r="H17847" s="704" t="s">
        <v>11823</v>
      </c>
    </row>
    <row r="17848" spans="1:8" ht="24" customHeight="1" x14ac:dyDescent="0.2">
      <c r="A17848" s="733">
        <v>45275</v>
      </c>
      <c r="B17848" s="62" t="s">
        <v>11611</v>
      </c>
      <c r="C17848" s="669" t="s">
        <v>10989</v>
      </c>
      <c r="D17848" s="906" t="s">
        <v>11917</v>
      </c>
      <c r="E17848" s="671">
        <v>9600</v>
      </c>
      <c r="F17848" s="125"/>
      <c r="G17848" s="125">
        <f t="shared" si="284"/>
        <v>-9600</v>
      </c>
      <c r="H17848" s="704" t="s">
        <v>11823</v>
      </c>
    </row>
    <row r="17849" spans="1:8" ht="15" customHeight="1" x14ac:dyDescent="0.2">
      <c r="A17849" s="733">
        <v>45275</v>
      </c>
      <c r="B17849" s="62" t="s">
        <v>11716</v>
      </c>
      <c r="C17849" s="62" t="s">
        <v>11451</v>
      </c>
      <c r="D17849" s="182" t="s">
        <v>11918</v>
      </c>
      <c r="E17849" s="125">
        <v>143500</v>
      </c>
      <c r="F17849" s="125"/>
      <c r="G17849" s="125">
        <f t="shared" si="284"/>
        <v>-143500</v>
      </c>
      <c r="H17849" s="704" t="s">
        <v>11823</v>
      </c>
    </row>
    <row r="17850" spans="1:8" ht="15" customHeight="1" x14ac:dyDescent="0.2">
      <c r="A17850" s="733">
        <v>45275</v>
      </c>
      <c r="B17850" s="62" t="s">
        <v>11883</v>
      </c>
      <c r="C17850" s="62" t="s">
        <v>255</v>
      </c>
      <c r="D17850" s="182" t="s">
        <v>11919</v>
      </c>
      <c r="E17850" s="125">
        <v>1500000</v>
      </c>
      <c r="F17850" s="125"/>
      <c r="G17850" s="125">
        <f t="shared" si="284"/>
        <v>-1500000</v>
      </c>
      <c r="H17850" s="704" t="s">
        <v>11823</v>
      </c>
    </row>
    <row r="17851" spans="1:8" ht="15" customHeight="1" x14ac:dyDescent="0.2">
      <c r="A17851" s="733">
        <v>45275</v>
      </c>
      <c r="B17851" s="62" t="s">
        <v>11623</v>
      </c>
      <c r="C17851" s="62" t="s">
        <v>11740</v>
      </c>
      <c r="D17851" s="182" t="s">
        <v>11919</v>
      </c>
      <c r="E17851" s="125">
        <v>1000000</v>
      </c>
      <c r="F17851" s="125"/>
      <c r="G17851" s="125">
        <f t="shared" si="284"/>
        <v>-1000000</v>
      </c>
      <c r="H17851" s="704" t="s">
        <v>11823</v>
      </c>
    </row>
    <row r="17852" spans="1:8" ht="15" customHeight="1" x14ac:dyDescent="0.2">
      <c r="A17852" s="733">
        <v>45275</v>
      </c>
      <c r="B17852" s="62" t="s">
        <v>11883</v>
      </c>
      <c r="C17852" s="62" t="s">
        <v>10856</v>
      </c>
      <c r="D17852" s="182" t="s">
        <v>11919</v>
      </c>
      <c r="E17852" s="125">
        <v>1000000</v>
      </c>
      <c r="F17852" s="125"/>
      <c r="G17852" s="125">
        <f t="shared" si="284"/>
        <v>-1000000</v>
      </c>
      <c r="H17852" s="704" t="s">
        <v>11823</v>
      </c>
    </row>
    <row r="17853" spans="1:8" ht="24" customHeight="1" x14ac:dyDescent="0.2">
      <c r="A17853" s="733">
        <v>45275</v>
      </c>
      <c r="B17853" s="62" t="s">
        <v>10230</v>
      </c>
      <c r="C17853" s="550" t="s">
        <v>8392</v>
      </c>
      <c r="D17853" s="739" t="s">
        <v>11920</v>
      </c>
      <c r="E17853" s="551">
        <v>250000</v>
      </c>
      <c r="F17853" s="125"/>
      <c r="G17853" s="125">
        <f t="shared" si="284"/>
        <v>-250000</v>
      </c>
      <c r="H17853" s="704" t="s">
        <v>11823</v>
      </c>
    </row>
    <row r="17854" spans="1:8" ht="24" customHeight="1" x14ac:dyDescent="0.2">
      <c r="A17854" s="733">
        <v>45275</v>
      </c>
      <c r="B17854" s="62" t="s">
        <v>10574</v>
      </c>
      <c r="C17854" s="550" t="s">
        <v>8392</v>
      </c>
      <c r="D17854" s="739" t="s">
        <v>11920</v>
      </c>
      <c r="E17854" s="551">
        <v>250000</v>
      </c>
      <c r="F17854" s="125"/>
      <c r="G17854" s="125">
        <f t="shared" si="284"/>
        <v>-250000</v>
      </c>
      <c r="H17854" s="704" t="s">
        <v>11823</v>
      </c>
    </row>
    <row r="17855" spans="1:8" ht="24" customHeight="1" x14ac:dyDescent="0.2">
      <c r="A17855" s="733">
        <v>45275</v>
      </c>
      <c r="B17855" s="62" t="s">
        <v>10907</v>
      </c>
      <c r="C17855" s="550" t="s">
        <v>8392</v>
      </c>
      <c r="D17855" s="739" t="s">
        <v>11920</v>
      </c>
      <c r="E17855" s="551">
        <v>250000</v>
      </c>
      <c r="F17855" s="125"/>
      <c r="G17855" s="125">
        <f t="shared" ref="G17855:G17918" si="285">F17855-E17855</f>
        <v>-250000</v>
      </c>
      <c r="H17855" s="704" t="s">
        <v>11823</v>
      </c>
    </row>
    <row r="17856" spans="1:8" ht="24" customHeight="1" x14ac:dyDescent="0.2">
      <c r="A17856" s="733">
        <v>45275</v>
      </c>
      <c r="B17856" s="62" t="s">
        <v>11442</v>
      </c>
      <c r="C17856" s="550" t="s">
        <v>8392</v>
      </c>
      <c r="D17856" s="739" t="s">
        <v>11920</v>
      </c>
      <c r="E17856" s="551">
        <v>250000</v>
      </c>
      <c r="F17856" s="125"/>
      <c r="G17856" s="125">
        <f t="shared" si="285"/>
        <v>-250000</v>
      </c>
      <c r="H17856" s="704" t="s">
        <v>11823</v>
      </c>
    </row>
    <row r="17857" spans="1:8" ht="15" customHeight="1" x14ac:dyDescent="0.2">
      <c r="A17857" s="733">
        <v>45275</v>
      </c>
      <c r="B17857" s="62" t="s">
        <v>10230</v>
      </c>
      <c r="C17857" s="62" t="s">
        <v>7465</v>
      </c>
      <c r="D17857" s="182" t="s">
        <v>11919</v>
      </c>
      <c r="E17857" s="125">
        <v>1000000</v>
      </c>
      <c r="F17857" s="125"/>
      <c r="G17857" s="125">
        <f t="shared" si="285"/>
        <v>-1000000</v>
      </c>
      <c r="H17857" s="704" t="s">
        <v>11823</v>
      </c>
    </row>
    <row r="17858" spans="1:8" ht="15" x14ac:dyDescent="0.2">
      <c r="A17858" s="733">
        <v>45275</v>
      </c>
      <c r="B17858" s="62" t="s">
        <v>11716</v>
      </c>
      <c r="C17858" s="62" t="s">
        <v>10989</v>
      </c>
      <c r="D17858" s="182" t="s">
        <v>11921</v>
      </c>
      <c r="E17858" s="125">
        <v>4150</v>
      </c>
      <c r="F17858" s="125"/>
      <c r="G17858" s="125">
        <f t="shared" si="285"/>
        <v>-4150</v>
      </c>
      <c r="H17858" s="704" t="s">
        <v>11823</v>
      </c>
    </row>
    <row r="17859" spans="1:8" ht="15" x14ac:dyDescent="0.2">
      <c r="A17859" s="733">
        <v>45275</v>
      </c>
      <c r="B17859" s="62" t="s">
        <v>11716</v>
      </c>
      <c r="C17859" s="62" t="s">
        <v>5740</v>
      </c>
      <c r="D17859" s="182" t="s">
        <v>369</v>
      </c>
      <c r="E17859" s="125">
        <v>800</v>
      </c>
      <c r="F17859" s="125"/>
      <c r="G17859" s="125">
        <f t="shared" si="285"/>
        <v>-800</v>
      </c>
      <c r="H17859" s="704" t="s">
        <v>11823</v>
      </c>
    </row>
    <row r="17860" spans="1:8" ht="15" x14ac:dyDescent="0.2">
      <c r="A17860" s="733">
        <v>45275</v>
      </c>
      <c r="B17860" s="62" t="s">
        <v>11716</v>
      </c>
      <c r="C17860" s="62" t="s">
        <v>391</v>
      </c>
      <c r="D17860" s="182" t="s">
        <v>11922</v>
      </c>
      <c r="E17860" s="125">
        <v>50</v>
      </c>
      <c r="F17860" s="125"/>
      <c r="G17860" s="125">
        <f t="shared" si="285"/>
        <v>-50</v>
      </c>
      <c r="H17860" s="704" t="s">
        <v>11823</v>
      </c>
    </row>
    <row r="17861" spans="1:8" ht="15" x14ac:dyDescent="0.2">
      <c r="A17861" s="733">
        <v>45275</v>
      </c>
      <c r="B17861" s="62" t="s">
        <v>25</v>
      </c>
      <c r="C17861" s="62" t="s">
        <v>8148</v>
      </c>
      <c r="D17861" s="182" t="s">
        <v>7588</v>
      </c>
      <c r="E17861" s="125">
        <v>2060</v>
      </c>
      <c r="F17861" s="125"/>
      <c r="G17861" s="125">
        <f t="shared" si="285"/>
        <v>-2060</v>
      </c>
      <c r="H17861" s="704" t="s">
        <v>11823</v>
      </c>
    </row>
    <row r="17862" spans="1:8" ht="15" x14ac:dyDescent="0.2">
      <c r="A17862" s="733">
        <v>45275</v>
      </c>
      <c r="B17862" s="62" t="s">
        <v>103</v>
      </c>
      <c r="C17862" s="62" t="s">
        <v>8148</v>
      </c>
      <c r="D17862" s="182" t="s">
        <v>7588</v>
      </c>
      <c r="E17862" s="125">
        <v>7550</v>
      </c>
      <c r="F17862" s="125"/>
      <c r="G17862" s="125">
        <f t="shared" si="285"/>
        <v>-7550</v>
      </c>
      <c r="H17862" s="704" t="s">
        <v>11823</v>
      </c>
    </row>
    <row r="17863" spans="1:8" ht="15" x14ac:dyDescent="0.2">
      <c r="A17863" s="733">
        <v>45275</v>
      </c>
      <c r="B17863" s="62" t="s">
        <v>11623</v>
      </c>
      <c r="C17863" s="62" t="s">
        <v>391</v>
      </c>
      <c r="D17863" s="182" t="s">
        <v>11923</v>
      </c>
      <c r="E17863" s="125">
        <v>3000</v>
      </c>
      <c r="F17863" s="125"/>
      <c r="G17863" s="125">
        <f t="shared" si="285"/>
        <v>-3000</v>
      </c>
      <c r="H17863" s="704" t="s">
        <v>11823</v>
      </c>
    </row>
    <row r="17864" spans="1:8" ht="15" x14ac:dyDescent="0.2">
      <c r="A17864" s="733">
        <v>45275</v>
      </c>
      <c r="B17864" s="62" t="s">
        <v>11883</v>
      </c>
      <c r="C17864" s="62" t="s">
        <v>5386</v>
      </c>
      <c r="D17864" s="182" t="s">
        <v>10519</v>
      </c>
      <c r="E17864" s="125">
        <v>9000</v>
      </c>
      <c r="F17864" s="125"/>
      <c r="G17864" s="125">
        <f t="shared" si="285"/>
        <v>-9000</v>
      </c>
      <c r="H17864" s="704" t="s">
        <v>11823</v>
      </c>
    </row>
    <row r="17865" spans="1:8" ht="15" x14ac:dyDescent="0.2">
      <c r="A17865" s="733">
        <v>45275</v>
      </c>
      <c r="B17865" s="62" t="s">
        <v>11883</v>
      </c>
      <c r="C17865" s="62" t="s">
        <v>5740</v>
      </c>
      <c r="D17865" s="182" t="s">
        <v>11924</v>
      </c>
      <c r="E17865" s="125">
        <v>7500</v>
      </c>
      <c r="F17865" s="125"/>
      <c r="G17865" s="125">
        <f t="shared" si="285"/>
        <v>-7500</v>
      </c>
      <c r="H17865" s="704" t="s">
        <v>11823</v>
      </c>
    </row>
    <row r="17866" spans="1:8" ht="15" x14ac:dyDescent="0.2">
      <c r="A17866" s="733">
        <v>45275</v>
      </c>
      <c r="B17866" s="62" t="s">
        <v>11716</v>
      </c>
      <c r="C17866" s="62" t="s">
        <v>10989</v>
      </c>
      <c r="D17866" s="182" t="s">
        <v>11925</v>
      </c>
      <c r="E17866" s="125">
        <v>40500</v>
      </c>
      <c r="F17866" s="125"/>
      <c r="G17866" s="125">
        <f t="shared" si="285"/>
        <v>-40500</v>
      </c>
      <c r="H17866" s="704" t="s">
        <v>11823</v>
      </c>
    </row>
    <row r="17867" spans="1:8" ht="15" x14ac:dyDescent="0.2">
      <c r="A17867" s="733">
        <v>45275</v>
      </c>
      <c r="B17867" s="62" t="s">
        <v>11716</v>
      </c>
      <c r="C17867" s="62" t="s">
        <v>10989</v>
      </c>
      <c r="D17867" s="182" t="s">
        <v>11926</v>
      </c>
      <c r="E17867" s="125">
        <v>28000</v>
      </c>
      <c r="F17867" s="125"/>
      <c r="G17867" s="125">
        <f t="shared" si="285"/>
        <v>-28000</v>
      </c>
      <c r="H17867" s="704" t="s">
        <v>11823</v>
      </c>
    </row>
    <row r="17868" spans="1:8" ht="15" customHeight="1" x14ac:dyDescent="0.2">
      <c r="A17868" s="733">
        <v>45275</v>
      </c>
      <c r="B17868" s="62" t="s">
        <v>11085</v>
      </c>
      <c r="C17868" s="62" t="s">
        <v>10989</v>
      </c>
      <c r="D17868" s="182" t="s">
        <v>11927</v>
      </c>
      <c r="E17868" s="125">
        <v>4000</v>
      </c>
      <c r="F17868" s="125"/>
      <c r="G17868" s="125">
        <f t="shared" si="285"/>
        <v>-4000</v>
      </c>
      <c r="H17868" s="704" t="s">
        <v>11823</v>
      </c>
    </row>
    <row r="17869" spans="1:8" ht="15" x14ac:dyDescent="0.2">
      <c r="A17869" s="733">
        <v>45275</v>
      </c>
      <c r="B17869" s="62" t="s">
        <v>11085</v>
      </c>
      <c r="C17869" s="62" t="s">
        <v>10989</v>
      </c>
      <c r="D17869" s="182" t="s">
        <v>11928</v>
      </c>
      <c r="E17869" s="125">
        <v>1500</v>
      </c>
      <c r="F17869" s="125"/>
      <c r="G17869" s="125">
        <f t="shared" si="285"/>
        <v>-1500</v>
      </c>
      <c r="H17869" s="704" t="s">
        <v>11823</v>
      </c>
    </row>
    <row r="17870" spans="1:8" ht="15" x14ac:dyDescent="0.2">
      <c r="A17870" s="733">
        <v>45275</v>
      </c>
      <c r="B17870" s="62" t="s">
        <v>10906</v>
      </c>
      <c r="C17870" s="62" t="s">
        <v>10989</v>
      </c>
      <c r="D17870" s="182" t="s">
        <v>10822</v>
      </c>
      <c r="E17870" s="125">
        <v>1800</v>
      </c>
      <c r="F17870" s="125"/>
      <c r="G17870" s="125">
        <f t="shared" si="285"/>
        <v>-1800</v>
      </c>
      <c r="H17870" s="704" t="s">
        <v>11823</v>
      </c>
    </row>
    <row r="17871" spans="1:8" ht="15" x14ac:dyDescent="0.2">
      <c r="A17871" s="733">
        <v>45275</v>
      </c>
      <c r="B17871" s="62" t="s">
        <v>10230</v>
      </c>
      <c r="C17871" s="62" t="s">
        <v>10989</v>
      </c>
      <c r="D17871" s="182" t="s">
        <v>11273</v>
      </c>
      <c r="E17871" s="125">
        <v>3000</v>
      </c>
      <c r="F17871" s="125"/>
      <c r="G17871" s="125">
        <f t="shared" si="285"/>
        <v>-3000</v>
      </c>
      <c r="H17871" s="704" t="s">
        <v>11823</v>
      </c>
    </row>
    <row r="17872" spans="1:8" ht="15" x14ac:dyDescent="0.2">
      <c r="A17872" s="733">
        <v>45275</v>
      </c>
      <c r="B17872" s="62" t="s">
        <v>11883</v>
      </c>
      <c r="C17872" s="62" t="s">
        <v>391</v>
      </c>
      <c r="D17872" s="182" t="s">
        <v>11929</v>
      </c>
      <c r="E17872" s="125">
        <v>1500</v>
      </c>
      <c r="F17872" s="125"/>
      <c r="G17872" s="125">
        <f t="shared" si="285"/>
        <v>-1500</v>
      </c>
      <c r="H17872" s="704" t="s">
        <v>11823</v>
      </c>
    </row>
    <row r="17873" spans="1:8" ht="15" x14ac:dyDescent="0.2">
      <c r="A17873" s="733">
        <v>45275</v>
      </c>
      <c r="B17873" s="62" t="s">
        <v>11085</v>
      </c>
      <c r="C17873" s="62" t="s">
        <v>5740</v>
      </c>
      <c r="D17873" s="182" t="s">
        <v>369</v>
      </c>
      <c r="E17873" s="125">
        <v>1500</v>
      </c>
      <c r="F17873" s="125"/>
      <c r="G17873" s="125">
        <f t="shared" si="285"/>
        <v>-1500</v>
      </c>
      <c r="H17873" s="704" t="s">
        <v>11823</v>
      </c>
    </row>
    <row r="17874" spans="1:8" ht="15" x14ac:dyDescent="0.2">
      <c r="A17874" s="733">
        <v>45275</v>
      </c>
      <c r="B17874" s="62" t="s">
        <v>11085</v>
      </c>
      <c r="C17874" s="62" t="s">
        <v>391</v>
      </c>
      <c r="D17874" s="182" t="s">
        <v>4451</v>
      </c>
      <c r="E17874" s="125">
        <v>10600</v>
      </c>
      <c r="F17874" s="125"/>
      <c r="G17874" s="125">
        <f t="shared" si="285"/>
        <v>-10600</v>
      </c>
      <c r="H17874" s="704" t="s">
        <v>11823</v>
      </c>
    </row>
    <row r="17875" spans="1:8" ht="15" x14ac:dyDescent="0.2">
      <c r="A17875" s="733">
        <v>45275</v>
      </c>
      <c r="B17875" s="62" t="s">
        <v>11336</v>
      </c>
      <c r="C17875" s="62" t="s">
        <v>391</v>
      </c>
      <c r="D17875" s="182" t="s">
        <v>4451</v>
      </c>
      <c r="E17875" s="125">
        <v>12000</v>
      </c>
      <c r="F17875" s="125"/>
      <c r="G17875" s="125">
        <f t="shared" si="285"/>
        <v>-12000</v>
      </c>
      <c r="H17875" s="704" t="s">
        <v>11823</v>
      </c>
    </row>
    <row r="17876" spans="1:8" ht="15" x14ac:dyDescent="0.2">
      <c r="A17876" s="733">
        <v>45275</v>
      </c>
      <c r="B17876" s="40" t="s">
        <v>6503</v>
      </c>
      <c r="C17876" s="62" t="s">
        <v>11678</v>
      </c>
      <c r="D17876" s="182" t="s">
        <v>11930</v>
      </c>
      <c r="E17876" s="125">
        <v>6000</v>
      </c>
      <c r="F17876" s="125"/>
      <c r="G17876" s="125">
        <f t="shared" si="285"/>
        <v>-6000</v>
      </c>
      <c r="H17876" s="704" t="s">
        <v>11823</v>
      </c>
    </row>
    <row r="17877" spans="1:8" ht="15" x14ac:dyDescent="0.2">
      <c r="A17877" s="733">
        <v>45275</v>
      </c>
      <c r="B17877" s="62" t="s">
        <v>11131</v>
      </c>
      <c r="C17877" s="62" t="s">
        <v>11678</v>
      </c>
      <c r="D17877" s="182" t="s">
        <v>11930</v>
      </c>
      <c r="E17877" s="125">
        <v>24000</v>
      </c>
      <c r="F17877" s="125"/>
      <c r="G17877" s="125">
        <f t="shared" si="285"/>
        <v>-24000</v>
      </c>
      <c r="H17877" s="704" t="s">
        <v>11823</v>
      </c>
    </row>
    <row r="17878" spans="1:8" ht="15" x14ac:dyDescent="0.2">
      <c r="A17878" s="733">
        <v>45275</v>
      </c>
      <c r="B17878" s="40" t="s">
        <v>6503</v>
      </c>
      <c r="C17878" s="62" t="s">
        <v>4875</v>
      </c>
      <c r="D17878" s="182" t="s">
        <v>11931</v>
      </c>
      <c r="E17878" s="125">
        <v>4000</v>
      </c>
      <c r="F17878" s="125"/>
      <c r="G17878" s="125">
        <f t="shared" si="285"/>
        <v>-4000</v>
      </c>
      <c r="H17878" s="704" t="s">
        <v>11823</v>
      </c>
    </row>
    <row r="17879" spans="1:8" ht="15" x14ac:dyDescent="0.2">
      <c r="A17879" s="733">
        <v>45275</v>
      </c>
      <c r="B17879" s="62" t="s">
        <v>11716</v>
      </c>
      <c r="C17879" s="62" t="s">
        <v>285</v>
      </c>
      <c r="D17879" s="182" t="s">
        <v>8661</v>
      </c>
      <c r="E17879" s="125">
        <v>1600</v>
      </c>
      <c r="F17879" s="125"/>
      <c r="G17879" s="125">
        <f t="shared" si="285"/>
        <v>-1600</v>
      </c>
      <c r="H17879" s="704" t="s">
        <v>11823</v>
      </c>
    </row>
    <row r="17880" spans="1:8" ht="15" x14ac:dyDescent="0.2">
      <c r="A17880" s="733">
        <v>45276</v>
      </c>
      <c r="B17880" s="62" t="s">
        <v>10230</v>
      </c>
      <c r="C17880" s="62" t="s">
        <v>10989</v>
      </c>
      <c r="D17880" s="182" t="s">
        <v>1616</v>
      </c>
      <c r="E17880" s="125">
        <v>700</v>
      </c>
      <c r="F17880" s="125"/>
      <c r="G17880" s="125">
        <f t="shared" si="285"/>
        <v>-700</v>
      </c>
      <c r="H17880" s="704" t="s">
        <v>11823</v>
      </c>
    </row>
    <row r="17881" spans="1:8" ht="15" x14ac:dyDescent="0.2">
      <c r="A17881" s="733">
        <v>45276</v>
      </c>
      <c r="B17881" s="62" t="s">
        <v>11442</v>
      </c>
      <c r="C17881" s="62" t="s">
        <v>10989</v>
      </c>
      <c r="D17881" s="182" t="s">
        <v>11942</v>
      </c>
      <c r="E17881" s="125">
        <v>2000</v>
      </c>
      <c r="F17881" s="125"/>
      <c r="G17881" s="125">
        <f t="shared" si="285"/>
        <v>-2000</v>
      </c>
      <c r="H17881" s="704" t="s">
        <v>11823</v>
      </c>
    </row>
    <row r="17882" spans="1:8" ht="15" x14ac:dyDescent="0.2">
      <c r="A17882" s="733">
        <v>45276</v>
      </c>
      <c r="B17882" s="62" t="s">
        <v>10230</v>
      </c>
      <c r="C17882" s="62" t="s">
        <v>5740</v>
      </c>
      <c r="D17882" s="182" t="s">
        <v>369</v>
      </c>
      <c r="E17882" s="125">
        <v>1500</v>
      </c>
      <c r="F17882" s="125"/>
      <c r="G17882" s="125">
        <f t="shared" si="285"/>
        <v>-1500</v>
      </c>
      <c r="H17882" s="704" t="s">
        <v>11823</v>
      </c>
    </row>
    <row r="17883" spans="1:8" ht="15" x14ac:dyDescent="0.2">
      <c r="A17883" s="733">
        <v>45276</v>
      </c>
      <c r="B17883" s="62" t="s">
        <v>11716</v>
      </c>
      <c r="C17883" s="62" t="s">
        <v>5740</v>
      </c>
      <c r="D17883" s="182" t="s">
        <v>11932</v>
      </c>
      <c r="E17883" s="125">
        <v>1500</v>
      </c>
      <c r="F17883" s="125"/>
      <c r="G17883" s="125">
        <f t="shared" si="285"/>
        <v>-1500</v>
      </c>
      <c r="H17883" s="704" t="s">
        <v>11823</v>
      </c>
    </row>
    <row r="17884" spans="1:8" ht="15" x14ac:dyDescent="0.2">
      <c r="A17884" s="733">
        <v>45276</v>
      </c>
      <c r="B17884" s="62" t="s">
        <v>11623</v>
      </c>
      <c r="C17884" s="62" t="s">
        <v>10989</v>
      </c>
      <c r="D17884" s="182" t="s">
        <v>11943</v>
      </c>
      <c r="E17884" s="125">
        <v>6000</v>
      </c>
      <c r="F17884" s="125"/>
      <c r="G17884" s="125">
        <f t="shared" si="285"/>
        <v>-6000</v>
      </c>
      <c r="H17884" s="704" t="s">
        <v>11823</v>
      </c>
    </row>
    <row r="17885" spans="1:8" ht="15" x14ac:dyDescent="0.2">
      <c r="A17885" s="733">
        <v>45276</v>
      </c>
      <c r="B17885" s="62" t="s">
        <v>10906</v>
      </c>
      <c r="C17885" s="62" t="s">
        <v>5740</v>
      </c>
      <c r="D17885" s="182" t="s">
        <v>369</v>
      </c>
      <c r="E17885" s="125">
        <v>250</v>
      </c>
      <c r="F17885" s="125"/>
      <c r="G17885" s="125">
        <f t="shared" si="285"/>
        <v>-250</v>
      </c>
      <c r="H17885" s="704" t="s">
        <v>11823</v>
      </c>
    </row>
    <row r="17886" spans="1:8" ht="15" x14ac:dyDescent="0.2">
      <c r="A17886" s="733">
        <v>45276</v>
      </c>
      <c r="B17886" s="62" t="s">
        <v>9965</v>
      </c>
      <c r="C17886" s="550" t="s">
        <v>378</v>
      </c>
      <c r="D17886" s="739" t="s">
        <v>11945</v>
      </c>
      <c r="E17886" s="551">
        <v>14707</v>
      </c>
      <c r="F17886" s="125"/>
      <c r="G17886" s="125">
        <f t="shared" si="285"/>
        <v>-14707</v>
      </c>
      <c r="H17886" s="704" t="s">
        <v>11823</v>
      </c>
    </row>
    <row r="17887" spans="1:8" ht="15" x14ac:dyDescent="0.2">
      <c r="A17887" s="733">
        <v>45276</v>
      </c>
      <c r="B17887" s="62" t="s">
        <v>9984</v>
      </c>
      <c r="C17887" s="550" t="s">
        <v>378</v>
      </c>
      <c r="D17887" s="739" t="s">
        <v>11945</v>
      </c>
      <c r="E17887" s="551">
        <v>41074</v>
      </c>
      <c r="F17887" s="125"/>
      <c r="G17887" s="125">
        <f t="shared" si="285"/>
        <v>-41074</v>
      </c>
      <c r="H17887" s="704" t="s">
        <v>11823</v>
      </c>
    </row>
    <row r="17888" spans="1:8" ht="15" x14ac:dyDescent="0.2">
      <c r="A17888" s="733">
        <v>45276</v>
      </c>
      <c r="B17888" s="62" t="s">
        <v>10230</v>
      </c>
      <c r="C17888" s="550" t="s">
        <v>378</v>
      </c>
      <c r="D17888" s="739" t="s">
        <v>11945</v>
      </c>
      <c r="E17888" s="551">
        <v>32306</v>
      </c>
      <c r="F17888" s="125"/>
      <c r="G17888" s="125">
        <f t="shared" si="285"/>
        <v>-32306</v>
      </c>
      <c r="H17888" s="704" t="s">
        <v>11823</v>
      </c>
    </row>
    <row r="17889" spans="1:8" ht="15" x14ac:dyDescent="0.2">
      <c r="A17889" s="733">
        <v>45276</v>
      </c>
      <c r="B17889" s="62" t="s">
        <v>10574</v>
      </c>
      <c r="C17889" s="550" t="s">
        <v>378</v>
      </c>
      <c r="D17889" s="739" t="s">
        <v>11945</v>
      </c>
      <c r="E17889" s="551">
        <v>5887</v>
      </c>
      <c r="F17889" s="125"/>
      <c r="G17889" s="125">
        <f t="shared" si="285"/>
        <v>-5887</v>
      </c>
      <c r="H17889" s="704" t="s">
        <v>11823</v>
      </c>
    </row>
    <row r="17890" spans="1:8" ht="15" x14ac:dyDescent="0.2">
      <c r="A17890" s="733">
        <v>45276</v>
      </c>
      <c r="B17890" s="62" t="s">
        <v>11442</v>
      </c>
      <c r="C17890" s="550" t="s">
        <v>378</v>
      </c>
      <c r="D17890" s="739" t="s">
        <v>11945</v>
      </c>
      <c r="E17890" s="551">
        <v>52104</v>
      </c>
      <c r="F17890" s="125"/>
      <c r="G17890" s="125">
        <f t="shared" si="285"/>
        <v>-52104</v>
      </c>
      <c r="H17890" s="704" t="s">
        <v>11823</v>
      </c>
    </row>
    <row r="17891" spans="1:8" ht="15" x14ac:dyDescent="0.2">
      <c r="A17891" s="733">
        <v>45276</v>
      </c>
      <c r="B17891" s="62" t="s">
        <v>11267</v>
      </c>
      <c r="C17891" s="550" t="s">
        <v>378</v>
      </c>
      <c r="D17891" s="739" t="s">
        <v>11945</v>
      </c>
      <c r="E17891" s="551">
        <v>1420</v>
      </c>
      <c r="F17891" s="125"/>
      <c r="G17891" s="125">
        <f t="shared" si="285"/>
        <v>-1420</v>
      </c>
      <c r="H17891" s="704" t="s">
        <v>11823</v>
      </c>
    </row>
    <row r="17892" spans="1:8" ht="15" x14ac:dyDescent="0.2">
      <c r="A17892" s="733">
        <v>45276</v>
      </c>
      <c r="B17892" s="62" t="s">
        <v>11605</v>
      </c>
      <c r="C17892" s="550" t="s">
        <v>378</v>
      </c>
      <c r="D17892" s="739" t="s">
        <v>11945</v>
      </c>
      <c r="E17892" s="551">
        <v>12502</v>
      </c>
      <c r="F17892" s="125"/>
      <c r="G17892" s="125">
        <f t="shared" si="285"/>
        <v>-12502</v>
      </c>
      <c r="H17892" s="704" t="s">
        <v>11823</v>
      </c>
    </row>
    <row r="17893" spans="1:8" ht="15" x14ac:dyDescent="0.2">
      <c r="A17893" s="733">
        <v>45276</v>
      </c>
      <c r="B17893" s="62" t="s">
        <v>11623</v>
      </c>
      <c r="C17893" s="62" t="s">
        <v>10989</v>
      </c>
      <c r="D17893" s="182" t="s">
        <v>11946</v>
      </c>
      <c r="E17893" s="125">
        <v>29000</v>
      </c>
      <c r="F17893" s="125"/>
      <c r="G17893" s="125">
        <f t="shared" si="285"/>
        <v>-29000</v>
      </c>
      <c r="H17893" s="704" t="s">
        <v>11823</v>
      </c>
    </row>
    <row r="17894" spans="1:8" ht="15" x14ac:dyDescent="0.2">
      <c r="A17894" s="733">
        <v>45276</v>
      </c>
      <c r="B17894" s="62" t="s">
        <v>10906</v>
      </c>
      <c r="C17894" s="62" t="s">
        <v>285</v>
      </c>
      <c r="D17894" s="182" t="s">
        <v>9893</v>
      </c>
      <c r="E17894" s="125">
        <v>400</v>
      </c>
      <c r="F17894" s="125"/>
      <c r="G17894" s="125">
        <f t="shared" si="285"/>
        <v>-400</v>
      </c>
      <c r="H17894" s="704" t="s">
        <v>11823</v>
      </c>
    </row>
    <row r="17895" spans="1:8" ht="15" x14ac:dyDescent="0.2">
      <c r="A17895" s="733">
        <v>45278</v>
      </c>
      <c r="B17895" s="62" t="s">
        <v>10906</v>
      </c>
      <c r="C17895" s="62" t="s">
        <v>10989</v>
      </c>
      <c r="D17895" s="182" t="s">
        <v>10822</v>
      </c>
      <c r="E17895" s="125">
        <v>450</v>
      </c>
      <c r="F17895" s="125"/>
      <c r="G17895" s="125">
        <f t="shared" si="285"/>
        <v>-450</v>
      </c>
      <c r="H17895" s="704" t="s">
        <v>11823</v>
      </c>
    </row>
    <row r="17896" spans="1:8" ht="15" x14ac:dyDescent="0.2">
      <c r="A17896" s="733">
        <v>45278</v>
      </c>
      <c r="B17896" s="62" t="s">
        <v>103</v>
      </c>
      <c r="C17896" s="62" t="s">
        <v>103</v>
      </c>
      <c r="D17896" s="182" t="s">
        <v>3258</v>
      </c>
      <c r="E17896" s="125">
        <v>1000</v>
      </c>
      <c r="F17896" s="125"/>
      <c r="G17896" s="125">
        <f t="shared" si="285"/>
        <v>-1000</v>
      </c>
      <c r="H17896" s="704" t="s">
        <v>11823</v>
      </c>
    </row>
    <row r="17897" spans="1:8" ht="15" x14ac:dyDescent="0.2">
      <c r="A17897" s="733">
        <v>45278</v>
      </c>
      <c r="B17897" s="62" t="s">
        <v>9984</v>
      </c>
      <c r="C17897" s="62" t="s">
        <v>5740</v>
      </c>
      <c r="D17897" s="182" t="s">
        <v>369</v>
      </c>
      <c r="E17897" s="125">
        <v>1700</v>
      </c>
      <c r="F17897" s="125"/>
      <c r="G17897" s="125">
        <f t="shared" si="285"/>
        <v>-1700</v>
      </c>
      <c r="H17897" s="704" t="s">
        <v>11823</v>
      </c>
    </row>
    <row r="17898" spans="1:8" ht="15" x14ac:dyDescent="0.2">
      <c r="A17898" s="733">
        <v>45278</v>
      </c>
      <c r="B17898" s="62" t="s">
        <v>11623</v>
      </c>
      <c r="C17898" s="62" t="s">
        <v>10989</v>
      </c>
      <c r="D17898" s="182" t="s">
        <v>4308</v>
      </c>
      <c r="E17898" s="125">
        <v>420</v>
      </c>
      <c r="F17898" s="125"/>
      <c r="G17898" s="125">
        <f t="shared" si="285"/>
        <v>-420</v>
      </c>
      <c r="H17898" s="704" t="s">
        <v>11823</v>
      </c>
    </row>
    <row r="17899" spans="1:8" ht="15" x14ac:dyDescent="0.2">
      <c r="A17899" s="733">
        <v>45278</v>
      </c>
      <c r="B17899" s="62" t="s">
        <v>10230</v>
      </c>
      <c r="C17899" s="62" t="s">
        <v>10989</v>
      </c>
      <c r="D17899" s="182" t="s">
        <v>11947</v>
      </c>
      <c r="E17899" s="125">
        <v>3450</v>
      </c>
      <c r="F17899" s="125"/>
      <c r="G17899" s="125">
        <f t="shared" si="285"/>
        <v>-3450</v>
      </c>
      <c r="H17899" s="704" t="s">
        <v>11823</v>
      </c>
    </row>
    <row r="17900" spans="1:8" ht="15" x14ac:dyDescent="0.2">
      <c r="A17900" s="733">
        <v>45279</v>
      </c>
      <c r="B17900" s="62" t="s">
        <v>11623</v>
      </c>
      <c r="C17900" s="62" t="s">
        <v>5740</v>
      </c>
      <c r="D17900" s="182" t="s">
        <v>369</v>
      </c>
      <c r="E17900" s="125">
        <v>1500</v>
      </c>
      <c r="F17900" s="125"/>
      <c r="G17900" s="125">
        <f t="shared" si="285"/>
        <v>-1500</v>
      </c>
      <c r="H17900" s="704" t="s">
        <v>11823</v>
      </c>
    </row>
    <row r="17901" spans="1:8" ht="15" x14ac:dyDescent="0.2">
      <c r="A17901" s="733">
        <v>45279</v>
      </c>
      <c r="B17901" s="62" t="s">
        <v>11623</v>
      </c>
      <c r="C17901" s="62" t="s">
        <v>5740</v>
      </c>
      <c r="D17901" s="182" t="s">
        <v>369</v>
      </c>
      <c r="E17901" s="125">
        <v>1000</v>
      </c>
      <c r="F17901" s="125"/>
      <c r="G17901" s="125">
        <f t="shared" si="285"/>
        <v>-1000</v>
      </c>
      <c r="H17901" s="704" t="s">
        <v>11823</v>
      </c>
    </row>
    <row r="17902" spans="1:8" ht="15" x14ac:dyDescent="0.2">
      <c r="A17902" s="733">
        <v>45279</v>
      </c>
      <c r="B17902" s="62" t="s">
        <v>11623</v>
      </c>
      <c r="C17902" s="62" t="s">
        <v>10989</v>
      </c>
      <c r="D17902" s="182" t="s">
        <v>11948</v>
      </c>
      <c r="E17902" s="125">
        <v>6700</v>
      </c>
      <c r="F17902" s="125"/>
      <c r="G17902" s="125">
        <f t="shared" si="285"/>
        <v>-6700</v>
      </c>
      <c r="H17902" s="704" t="s">
        <v>11823</v>
      </c>
    </row>
    <row r="17903" spans="1:8" ht="15" x14ac:dyDescent="0.2">
      <c r="A17903" s="733">
        <v>45279</v>
      </c>
      <c r="B17903" s="62" t="s">
        <v>25</v>
      </c>
      <c r="C17903" s="62" t="s">
        <v>391</v>
      </c>
      <c r="D17903" s="182" t="s">
        <v>11949</v>
      </c>
      <c r="E17903" s="125">
        <v>2350</v>
      </c>
      <c r="F17903" s="125"/>
      <c r="G17903" s="125">
        <f t="shared" si="285"/>
        <v>-2350</v>
      </c>
      <c r="H17903" s="704" t="s">
        <v>11823</v>
      </c>
    </row>
    <row r="17904" spans="1:8" ht="15" x14ac:dyDescent="0.2">
      <c r="A17904" s="733">
        <v>45279</v>
      </c>
      <c r="B17904" s="62" t="s">
        <v>11613</v>
      </c>
      <c r="C17904" s="62" t="s">
        <v>5740</v>
      </c>
      <c r="D17904" s="182" t="s">
        <v>10335</v>
      </c>
      <c r="E17904" s="125">
        <v>250</v>
      </c>
      <c r="F17904" s="125"/>
      <c r="G17904" s="125">
        <f t="shared" si="285"/>
        <v>-250</v>
      </c>
      <c r="H17904" s="704" t="s">
        <v>11823</v>
      </c>
    </row>
    <row r="17905" spans="1:8" ht="15" x14ac:dyDescent="0.2">
      <c r="A17905" s="733">
        <v>45279</v>
      </c>
      <c r="B17905" s="62" t="s">
        <v>103</v>
      </c>
      <c r="C17905" s="62" t="s">
        <v>793</v>
      </c>
      <c r="D17905" s="182" t="s">
        <v>11950</v>
      </c>
      <c r="E17905" s="125">
        <v>11000</v>
      </c>
      <c r="F17905" s="125"/>
      <c r="G17905" s="125">
        <f t="shared" si="285"/>
        <v>-11000</v>
      </c>
      <c r="H17905" s="704" t="s">
        <v>11823</v>
      </c>
    </row>
    <row r="17906" spans="1:8" ht="15" x14ac:dyDescent="0.2">
      <c r="A17906" s="733">
        <v>45279</v>
      </c>
      <c r="B17906" s="62" t="s">
        <v>103</v>
      </c>
      <c r="C17906" s="62" t="s">
        <v>103</v>
      </c>
      <c r="D17906" s="182" t="s">
        <v>3258</v>
      </c>
      <c r="E17906" s="125">
        <v>1000</v>
      </c>
      <c r="F17906" s="125"/>
      <c r="G17906" s="125">
        <f t="shared" si="285"/>
        <v>-1000</v>
      </c>
      <c r="H17906" s="704" t="s">
        <v>11823</v>
      </c>
    </row>
    <row r="17907" spans="1:8" ht="15" x14ac:dyDescent="0.2">
      <c r="A17907" s="733">
        <v>45279</v>
      </c>
      <c r="B17907" s="62" t="s">
        <v>11883</v>
      </c>
      <c r="C17907" s="62" t="s">
        <v>10989</v>
      </c>
      <c r="D17907" s="182" t="s">
        <v>11951</v>
      </c>
      <c r="E17907" s="125">
        <v>35300</v>
      </c>
      <c r="F17907" s="125"/>
      <c r="G17907" s="125">
        <f t="shared" si="285"/>
        <v>-35300</v>
      </c>
      <c r="H17907" s="704" t="s">
        <v>11823</v>
      </c>
    </row>
    <row r="17908" spans="1:8" ht="15" x14ac:dyDescent="0.2">
      <c r="A17908" s="733">
        <v>45279</v>
      </c>
      <c r="B17908" s="62" t="s">
        <v>11883</v>
      </c>
      <c r="C17908" s="62" t="s">
        <v>5740</v>
      </c>
      <c r="D17908" s="182" t="s">
        <v>369</v>
      </c>
      <c r="E17908" s="125">
        <v>1400</v>
      </c>
      <c r="F17908" s="125"/>
      <c r="G17908" s="125">
        <f t="shared" si="285"/>
        <v>-1400</v>
      </c>
      <c r="H17908" s="704" t="s">
        <v>11823</v>
      </c>
    </row>
    <row r="17909" spans="1:8" ht="15" customHeight="1" x14ac:dyDescent="0.2">
      <c r="A17909" s="733">
        <v>45279</v>
      </c>
      <c r="B17909" s="62" t="s">
        <v>3945</v>
      </c>
      <c r="C17909" s="62" t="s">
        <v>793</v>
      </c>
      <c r="D17909" s="182" t="s">
        <v>11959</v>
      </c>
      <c r="E17909" s="125">
        <v>28000</v>
      </c>
      <c r="F17909" s="125"/>
      <c r="G17909" s="125">
        <f t="shared" si="285"/>
        <v>-28000</v>
      </c>
      <c r="H17909" s="704" t="s">
        <v>11823</v>
      </c>
    </row>
    <row r="17910" spans="1:8" ht="15" customHeight="1" x14ac:dyDescent="0.2">
      <c r="A17910" s="733">
        <v>45279</v>
      </c>
      <c r="B17910" s="62" t="s">
        <v>103</v>
      </c>
      <c r="C17910" s="62"/>
      <c r="D17910" s="182" t="s">
        <v>11960</v>
      </c>
      <c r="E17910" s="125">
        <v>600</v>
      </c>
      <c r="F17910" s="125"/>
      <c r="G17910" s="125">
        <f t="shared" si="285"/>
        <v>-600</v>
      </c>
      <c r="H17910" s="704" t="s">
        <v>11823</v>
      </c>
    </row>
    <row r="17911" spans="1:8" ht="15" customHeight="1" x14ac:dyDescent="0.2">
      <c r="A17911" s="733">
        <v>45279</v>
      </c>
      <c r="B17911" s="62" t="s">
        <v>10230</v>
      </c>
      <c r="C17911" s="62" t="s">
        <v>5740</v>
      </c>
      <c r="D17911" s="182" t="s">
        <v>369</v>
      </c>
      <c r="E17911" s="125">
        <v>1500</v>
      </c>
      <c r="F17911" s="125"/>
      <c r="G17911" s="125">
        <f t="shared" si="285"/>
        <v>-1500</v>
      </c>
      <c r="H17911" s="704" t="s">
        <v>11823</v>
      </c>
    </row>
    <row r="17912" spans="1:8" ht="15" customHeight="1" x14ac:dyDescent="0.2">
      <c r="A17912" s="733">
        <v>45279</v>
      </c>
      <c r="B17912" s="62" t="s">
        <v>103</v>
      </c>
      <c r="C17912" s="62" t="s">
        <v>103</v>
      </c>
      <c r="D17912" s="182" t="s">
        <v>3258</v>
      </c>
      <c r="E17912" s="125">
        <v>3000</v>
      </c>
      <c r="F17912" s="125"/>
      <c r="G17912" s="125">
        <f t="shared" si="285"/>
        <v>-3000</v>
      </c>
      <c r="H17912" s="704" t="s">
        <v>11823</v>
      </c>
    </row>
    <row r="17913" spans="1:8" ht="15" customHeight="1" x14ac:dyDescent="0.2">
      <c r="A17913" s="733">
        <v>45279</v>
      </c>
      <c r="B17913" s="62" t="s">
        <v>11085</v>
      </c>
      <c r="C17913" s="62" t="s">
        <v>11961</v>
      </c>
      <c r="D17913" s="182" t="s">
        <v>11962</v>
      </c>
      <c r="E17913" s="125">
        <v>20000</v>
      </c>
      <c r="F17913" s="125"/>
      <c r="G17913" s="125">
        <f t="shared" si="285"/>
        <v>-20000</v>
      </c>
      <c r="H17913" s="704" t="s">
        <v>11823</v>
      </c>
    </row>
    <row r="17914" spans="1:8" ht="15" customHeight="1" x14ac:dyDescent="0.2">
      <c r="A17914" s="733">
        <v>45279</v>
      </c>
      <c r="B17914" s="62" t="s">
        <v>10230</v>
      </c>
      <c r="C17914" s="62" t="s">
        <v>6782</v>
      </c>
      <c r="D17914" s="182" t="s">
        <v>10719</v>
      </c>
      <c r="E17914" s="125">
        <v>150000</v>
      </c>
      <c r="F17914" s="125"/>
      <c r="G17914" s="125">
        <f t="shared" si="285"/>
        <v>-150000</v>
      </c>
      <c r="H17914" s="704" t="s">
        <v>11823</v>
      </c>
    </row>
    <row r="17915" spans="1:8" ht="15" customHeight="1" x14ac:dyDescent="0.2">
      <c r="A17915" s="733">
        <v>45279</v>
      </c>
      <c r="B17915" s="62" t="s">
        <v>11085</v>
      </c>
      <c r="C17915" s="62" t="s">
        <v>10989</v>
      </c>
      <c r="D17915" s="182" t="s">
        <v>11864</v>
      </c>
      <c r="E17915" s="125">
        <v>6080</v>
      </c>
      <c r="F17915" s="125"/>
      <c r="G17915" s="125">
        <f t="shared" si="285"/>
        <v>-6080</v>
      </c>
      <c r="H17915" s="704" t="s">
        <v>11823</v>
      </c>
    </row>
    <row r="17916" spans="1:8" ht="15" x14ac:dyDescent="0.2">
      <c r="A17916" s="733">
        <v>45280</v>
      </c>
      <c r="B17916" s="62" t="s">
        <v>11085</v>
      </c>
      <c r="C17916" s="62" t="s">
        <v>391</v>
      </c>
      <c r="D17916" s="182" t="s">
        <v>11963</v>
      </c>
      <c r="E17916" s="125">
        <v>1000</v>
      </c>
      <c r="F17916" s="125"/>
      <c r="G17916" s="125">
        <f t="shared" si="285"/>
        <v>-1000</v>
      </c>
      <c r="H17916" s="704" t="s">
        <v>11823</v>
      </c>
    </row>
    <row r="17917" spans="1:8" ht="15" x14ac:dyDescent="0.2">
      <c r="A17917" s="733">
        <v>45280</v>
      </c>
      <c r="B17917" s="62" t="s">
        <v>11085</v>
      </c>
      <c r="C17917" s="62" t="s">
        <v>10989</v>
      </c>
      <c r="D17917" s="182" t="s">
        <v>11964</v>
      </c>
      <c r="E17917" s="125">
        <v>900</v>
      </c>
      <c r="F17917" s="125"/>
      <c r="G17917" s="125">
        <f t="shared" si="285"/>
        <v>-900</v>
      </c>
      <c r="H17917" s="704" t="s">
        <v>11823</v>
      </c>
    </row>
    <row r="17918" spans="1:8" ht="15" x14ac:dyDescent="0.2">
      <c r="A17918" s="733">
        <v>45280</v>
      </c>
      <c r="B17918" s="62" t="s">
        <v>103</v>
      </c>
      <c r="C17918" s="62" t="s">
        <v>103</v>
      </c>
      <c r="D17918" s="182" t="s">
        <v>3258</v>
      </c>
      <c r="E17918" s="125">
        <v>1500</v>
      </c>
      <c r="F17918" s="125"/>
      <c r="G17918" s="125">
        <f t="shared" si="285"/>
        <v>-1500</v>
      </c>
      <c r="H17918" s="704" t="s">
        <v>11823</v>
      </c>
    </row>
    <row r="17919" spans="1:8" ht="15" customHeight="1" x14ac:dyDescent="0.2">
      <c r="A17919" s="733">
        <v>45280</v>
      </c>
      <c r="B17919" s="62" t="s">
        <v>11623</v>
      </c>
      <c r="C17919" s="669" t="s">
        <v>2189</v>
      </c>
      <c r="D17919" s="906" t="s">
        <v>11965</v>
      </c>
      <c r="E17919" s="671">
        <v>3400</v>
      </c>
      <c r="F17919" s="125"/>
      <c r="G17919" s="125">
        <f t="shared" ref="G17919:G17982" si="286">F17919-E17919</f>
        <v>-3400</v>
      </c>
      <c r="H17919" s="704" t="s">
        <v>11823</v>
      </c>
    </row>
    <row r="17920" spans="1:8" ht="15" customHeight="1" x14ac:dyDescent="0.2">
      <c r="A17920" s="733">
        <v>45280</v>
      </c>
      <c r="B17920" s="62" t="s">
        <v>11716</v>
      </c>
      <c r="C17920" s="669" t="s">
        <v>2189</v>
      </c>
      <c r="D17920" s="906" t="s">
        <v>11965</v>
      </c>
      <c r="E17920" s="671">
        <v>3400</v>
      </c>
      <c r="F17920" s="125"/>
      <c r="G17920" s="125">
        <f t="shared" si="286"/>
        <v>-3400</v>
      </c>
      <c r="H17920" s="704" t="s">
        <v>11823</v>
      </c>
    </row>
    <row r="17921" spans="1:8" ht="15" customHeight="1" x14ac:dyDescent="0.2">
      <c r="A17921" s="733">
        <v>45280</v>
      </c>
      <c r="B17921" s="62" t="s">
        <v>10230</v>
      </c>
      <c r="C17921" s="669" t="s">
        <v>2189</v>
      </c>
      <c r="D17921" s="906" t="s">
        <v>11965</v>
      </c>
      <c r="E17921" s="671">
        <v>3400</v>
      </c>
      <c r="F17921" s="125"/>
      <c r="G17921" s="125">
        <f t="shared" si="286"/>
        <v>-3400</v>
      </c>
      <c r="H17921" s="704" t="s">
        <v>11823</v>
      </c>
    </row>
    <row r="17922" spans="1:8" ht="15" customHeight="1" x14ac:dyDescent="0.2">
      <c r="A17922" s="733">
        <v>45280</v>
      </c>
      <c r="B17922" s="62" t="s">
        <v>11883</v>
      </c>
      <c r="C17922" s="669" t="s">
        <v>2189</v>
      </c>
      <c r="D17922" s="906" t="s">
        <v>11965</v>
      </c>
      <c r="E17922" s="671">
        <v>3400</v>
      </c>
      <c r="F17922" s="125"/>
      <c r="G17922" s="125">
        <f t="shared" si="286"/>
        <v>-3400</v>
      </c>
      <c r="H17922" s="704" t="s">
        <v>11823</v>
      </c>
    </row>
    <row r="17923" spans="1:8" ht="15" customHeight="1" x14ac:dyDescent="0.2">
      <c r="A17923" s="733">
        <v>45280</v>
      </c>
      <c r="B17923" s="62" t="s">
        <v>11085</v>
      </c>
      <c r="C17923" s="669" t="s">
        <v>2189</v>
      </c>
      <c r="D17923" s="906" t="s">
        <v>11965</v>
      </c>
      <c r="E17923" s="671">
        <v>3400</v>
      </c>
      <c r="F17923" s="125"/>
      <c r="G17923" s="125">
        <f t="shared" si="286"/>
        <v>-3400</v>
      </c>
      <c r="H17923" s="704" t="s">
        <v>11823</v>
      </c>
    </row>
    <row r="17924" spans="1:8" ht="15" customHeight="1" x14ac:dyDescent="0.2">
      <c r="A17924" s="733">
        <v>45281</v>
      </c>
      <c r="B17924" s="62" t="s">
        <v>11966</v>
      </c>
      <c r="C17924" s="62" t="s">
        <v>391</v>
      </c>
      <c r="D17924" s="182" t="s">
        <v>11967</v>
      </c>
      <c r="E17924" s="125">
        <v>300</v>
      </c>
      <c r="F17924" s="125"/>
      <c r="G17924" s="125">
        <f t="shared" si="286"/>
        <v>-300</v>
      </c>
      <c r="H17924" s="704" t="s">
        <v>11823</v>
      </c>
    </row>
    <row r="17925" spans="1:8" ht="15" customHeight="1" x14ac:dyDescent="0.2">
      <c r="A17925" s="733">
        <v>45281</v>
      </c>
      <c r="B17925" s="62" t="s">
        <v>11623</v>
      </c>
      <c r="C17925" s="62" t="s">
        <v>285</v>
      </c>
      <c r="D17925" s="182" t="s">
        <v>9893</v>
      </c>
      <c r="E17925" s="125">
        <v>200</v>
      </c>
      <c r="F17925" s="125"/>
      <c r="G17925" s="125">
        <f t="shared" si="286"/>
        <v>-200</v>
      </c>
      <c r="H17925" s="704" t="s">
        <v>11823</v>
      </c>
    </row>
    <row r="17926" spans="1:8" ht="15" customHeight="1" x14ac:dyDescent="0.2">
      <c r="A17926" s="733">
        <v>45281</v>
      </c>
      <c r="B17926" s="62" t="s">
        <v>11623</v>
      </c>
      <c r="C17926" s="62" t="s">
        <v>5740</v>
      </c>
      <c r="D17926" s="182" t="s">
        <v>369</v>
      </c>
      <c r="E17926" s="125">
        <v>1000</v>
      </c>
      <c r="F17926" s="125"/>
      <c r="G17926" s="125">
        <f t="shared" si="286"/>
        <v>-1000</v>
      </c>
      <c r="H17926" s="704" t="s">
        <v>11823</v>
      </c>
    </row>
    <row r="17927" spans="1:8" ht="15" customHeight="1" x14ac:dyDescent="0.2">
      <c r="A17927" s="733">
        <v>45281</v>
      </c>
      <c r="B17927" s="62" t="s">
        <v>11442</v>
      </c>
      <c r="C17927" s="62" t="s">
        <v>11871</v>
      </c>
      <c r="D17927" s="182" t="s">
        <v>11973</v>
      </c>
      <c r="E17927" s="125">
        <v>50000</v>
      </c>
      <c r="F17927" s="125"/>
      <c r="G17927" s="125">
        <f t="shared" si="286"/>
        <v>-50000</v>
      </c>
      <c r="H17927" s="704" t="s">
        <v>11823</v>
      </c>
    </row>
    <row r="17928" spans="1:8" ht="15" customHeight="1" x14ac:dyDescent="0.2">
      <c r="A17928" s="733">
        <v>45281</v>
      </c>
      <c r="B17928" s="62" t="s">
        <v>11623</v>
      </c>
      <c r="C17928" s="62" t="s">
        <v>5740</v>
      </c>
      <c r="D17928" s="182" t="s">
        <v>11974</v>
      </c>
      <c r="E17928" s="125">
        <v>300</v>
      </c>
      <c r="F17928" s="125"/>
      <c r="G17928" s="125">
        <f t="shared" si="286"/>
        <v>-300</v>
      </c>
      <c r="H17928" s="704" t="s">
        <v>11823</v>
      </c>
    </row>
    <row r="17929" spans="1:8" ht="15" customHeight="1" x14ac:dyDescent="0.2">
      <c r="A17929" s="733">
        <v>45281</v>
      </c>
      <c r="B17929" s="62" t="s">
        <v>11716</v>
      </c>
      <c r="C17929" s="62" t="s">
        <v>10989</v>
      </c>
      <c r="D17929" s="182" t="s">
        <v>11975</v>
      </c>
      <c r="E17929" s="125">
        <v>5400</v>
      </c>
      <c r="F17929" s="125"/>
      <c r="G17929" s="125">
        <f t="shared" si="286"/>
        <v>-5400</v>
      </c>
      <c r="H17929" s="704" t="s">
        <v>11823</v>
      </c>
    </row>
    <row r="17930" spans="1:8" ht="15" customHeight="1" x14ac:dyDescent="0.2">
      <c r="A17930" s="733">
        <v>45281</v>
      </c>
      <c r="B17930" s="62" t="s">
        <v>11022</v>
      </c>
      <c r="C17930" s="62" t="s">
        <v>5740</v>
      </c>
      <c r="D17930" s="182" t="s">
        <v>369</v>
      </c>
      <c r="E17930" s="125">
        <v>1800</v>
      </c>
      <c r="F17930" s="125"/>
      <c r="G17930" s="125">
        <f t="shared" si="286"/>
        <v>-1800</v>
      </c>
      <c r="H17930" s="704" t="s">
        <v>11823</v>
      </c>
    </row>
    <row r="17931" spans="1:8" ht="15" customHeight="1" x14ac:dyDescent="0.2">
      <c r="A17931" s="733">
        <v>45281</v>
      </c>
      <c r="B17931" s="62" t="s">
        <v>11883</v>
      </c>
      <c r="C17931" s="62" t="s">
        <v>5740</v>
      </c>
      <c r="D17931" s="182" t="s">
        <v>369</v>
      </c>
      <c r="E17931" s="125">
        <v>1500</v>
      </c>
      <c r="F17931" s="125"/>
      <c r="G17931" s="125">
        <f t="shared" si="286"/>
        <v>-1500</v>
      </c>
      <c r="H17931" s="704" t="s">
        <v>11823</v>
      </c>
    </row>
    <row r="17932" spans="1:8" ht="15" customHeight="1" x14ac:dyDescent="0.2">
      <c r="A17932" s="733">
        <v>45281</v>
      </c>
      <c r="B17932" s="62" t="s">
        <v>103</v>
      </c>
      <c r="C17932" s="62" t="s">
        <v>391</v>
      </c>
      <c r="D17932" s="182" t="s">
        <v>11976</v>
      </c>
      <c r="E17932" s="125">
        <v>1300</v>
      </c>
      <c r="F17932" s="125"/>
      <c r="G17932" s="125">
        <f t="shared" si="286"/>
        <v>-1300</v>
      </c>
      <c r="H17932" s="704" t="s">
        <v>11823</v>
      </c>
    </row>
    <row r="17933" spans="1:8" ht="15" customHeight="1" x14ac:dyDescent="0.2">
      <c r="A17933" s="733">
        <v>45281</v>
      </c>
      <c r="B17933" s="62" t="s">
        <v>103</v>
      </c>
      <c r="C17933" s="62" t="s">
        <v>391</v>
      </c>
      <c r="D17933" s="182" t="s">
        <v>11982</v>
      </c>
      <c r="E17933" s="125">
        <v>3700</v>
      </c>
      <c r="F17933" s="125"/>
      <c r="G17933" s="125">
        <f t="shared" si="286"/>
        <v>-3700</v>
      </c>
      <c r="H17933" s="704" t="s">
        <v>11823</v>
      </c>
    </row>
    <row r="17934" spans="1:8" ht="15" customHeight="1" x14ac:dyDescent="0.2">
      <c r="A17934" s="733">
        <v>45281</v>
      </c>
      <c r="B17934" s="62" t="s">
        <v>11883</v>
      </c>
      <c r="C17934" s="62" t="s">
        <v>10989</v>
      </c>
      <c r="D17934" s="182" t="s">
        <v>11977</v>
      </c>
      <c r="E17934" s="125">
        <v>59500</v>
      </c>
      <c r="F17934" s="125"/>
      <c r="G17934" s="125">
        <f t="shared" si="286"/>
        <v>-59500</v>
      </c>
      <c r="H17934" s="704" t="s">
        <v>11823</v>
      </c>
    </row>
    <row r="17935" spans="1:8" ht="15" x14ac:dyDescent="0.2">
      <c r="A17935" s="733">
        <v>45281</v>
      </c>
      <c r="B17935" s="40" t="s">
        <v>6503</v>
      </c>
      <c r="C17935" s="62" t="s">
        <v>793</v>
      </c>
      <c r="D17935" s="182" t="s">
        <v>11978</v>
      </c>
      <c r="E17935" s="125">
        <v>21600</v>
      </c>
      <c r="F17935" s="125"/>
      <c r="G17935" s="125">
        <f t="shared" si="286"/>
        <v>-21600</v>
      </c>
      <c r="H17935" s="704" t="s">
        <v>11823</v>
      </c>
    </row>
    <row r="17936" spans="1:8" ht="15" x14ac:dyDescent="0.2">
      <c r="A17936" s="733">
        <v>45282</v>
      </c>
      <c r="B17936" s="62" t="s">
        <v>11623</v>
      </c>
      <c r="C17936" s="62" t="s">
        <v>10989</v>
      </c>
      <c r="D17936" s="182" t="s">
        <v>11979</v>
      </c>
      <c r="E17936" s="125">
        <v>3050</v>
      </c>
      <c r="F17936" s="125"/>
      <c r="G17936" s="125">
        <f t="shared" si="286"/>
        <v>-3050</v>
      </c>
      <c r="H17936" s="704" t="s">
        <v>11823</v>
      </c>
    </row>
    <row r="17937" spans="1:8" ht="15" x14ac:dyDescent="0.2">
      <c r="A17937" s="733">
        <v>45282</v>
      </c>
      <c r="B17937" s="62" t="s">
        <v>103</v>
      </c>
      <c r="C17937" s="62" t="s">
        <v>103</v>
      </c>
      <c r="D17937" s="182" t="s">
        <v>11980</v>
      </c>
      <c r="E17937" s="125">
        <v>3000</v>
      </c>
      <c r="F17937" s="125"/>
      <c r="G17937" s="125">
        <f t="shared" si="286"/>
        <v>-3000</v>
      </c>
      <c r="H17937" s="704" t="s">
        <v>11823</v>
      </c>
    </row>
    <row r="17938" spans="1:8" ht="15" x14ac:dyDescent="0.2">
      <c r="A17938" s="733">
        <v>45282</v>
      </c>
      <c r="B17938" s="62" t="s">
        <v>10906</v>
      </c>
      <c r="C17938" s="62" t="s">
        <v>5740</v>
      </c>
      <c r="D17938" s="182" t="s">
        <v>369</v>
      </c>
      <c r="E17938" s="125">
        <v>600</v>
      </c>
      <c r="F17938" s="125"/>
      <c r="G17938" s="125">
        <f t="shared" si="286"/>
        <v>-600</v>
      </c>
      <c r="H17938" s="704" t="s">
        <v>11823</v>
      </c>
    </row>
    <row r="17939" spans="1:8" ht="15" x14ac:dyDescent="0.2">
      <c r="A17939" s="733">
        <v>45282</v>
      </c>
      <c r="B17939" s="62" t="s">
        <v>10906</v>
      </c>
      <c r="C17939" s="62" t="s">
        <v>391</v>
      </c>
      <c r="D17939" s="182" t="s">
        <v>11981</v>
      </c>
      <c r="E17939" s="125">
        <v>5000</v>
      </c>
      <c r="F17939" s="125"/>
      <c r="G17939" s="125">
        <f t="shared" si="286"/>
        <v>-5000</v>
      </c>
      <c r="H17939" s="704" t="s">
        <v>11823</v>
      </c>
    </row>
    <row r="17940" spans="1:8" ht="15" x14ac:dyDescent="0.2">
      <c r="A17940" s="733">
        <v>45283</v>
      </c>
      <c r="B17940" s="62" t="s">
        <v>10230</v>
      </c>
      <c r="C17940" s="62" t="s">
        <v>6782</v>
      </c>
      <c r="D17940" s="182" t="s">
        <v>12025</v>
      </c>
      <c r="E17940" s="125">
        <v>100000</v>
      </c>
      <c r="F17940" s="125"/>
      <c r="G17940" s="125">
        <f t="shared" si="286"/>
        <v>-100000</v>
      </c>
      <c r="H17940" s="704" t="s">
        <v>11823</v>
      </c>
    </row>
    <row r="17941" spans="1:8" ht="15" x14ac:dyDescent="0.2">
      <c r="A17941" s="733">
        <v>45283</v>
      </c>
      <c r="B17941" s="62" t="s">
        <v>11883</v>
      </c>
      <c r="C17941" s="62" t="s">
        <v>5740</v>
      </c>
      <c r="D17941" s="182" t="s">
        <v>11991</v>
      </c>
      <c r="E17941" s="125">
        <v>11000</v>
      </c>
      <c r="F17941" s="125"/>
      <c r="G17941" s="125">
        <f t="shared" si="286"/>
        <v>-11000</v>
      </c>
      <c r="H17941" s="704" t="s">
        <v>11823</v>
      </c>
    </row>
    <row r="17942" spans="1:8" ht="15" x14ac:dyDescent="0.2">
      <c r="A17942" s="733">
        <v>45283</v>
      </c>
      <c r="B17942" s="62" t="s">
        <v>11716</v>
      </c>
      <c r="C17942" s="62" t="s">
        <v>5740</v>
      </c>
      <c r="D17942" s="182" t="s">
        <v>10335</v>
      </c>
      <c r="E17942" s="125">
        <v>800</v>
      </c>
      <c r="F17942" s="125"/>
      <c r="G17942" s="125">
        <f t="shared" si="286"/>
        <v>-800</v>
      </c>
      <c r="H17942" s="704" t="s">
        <v>11823</v>
      </c>
    </row>
    <row r="17943" spans="1:8" ht="15" customHeight="1" x14ac:dyDescent="0.2">
      <c r="A17943" s="733">
        <v>45286</v>
      </c>
      <c r="B17943" s="62" t="s">
        <v>10906</v>
      </c>
      <c r="C17943" s="62" t="s">
        <v>5740</v>
      </c>
      <c r="D17943" s="182" t="s">
        <v>11992</v>
      </c>
      <c r="E17943" s="125">
        <v>200</v>
      </c>
      <c r="F17943" s="125"/>
      <c r="G17943" s="125">
        <f t="shared" si="286"/>
        <v>-200</v>
      </c>
      <c r="H17943" s="704" t="s">
        <v>11823</v>
      </c>
    </row>
    <row r="17944" spans="1:8" ht="15" x14ac:dyDescent="0.2">
      <c r="A17944" s="733">
        <v>45286</v>
      </c>
      <c r="B17944" s="62" t="s">
        <v>11623</v>
      </c>
      <c r="C17944" s="62" t="s">
        <v>5409</v>
      </c>
      <c r="D17944" s="182" t="s">
        <v>369</v>
      </c>
      <c r="E17944" s="125">
        <v>9500</v>
      </c>
      <c r="F17944" s="125"/>
      <c r="G17944" s="125">
        <f t="shared" si="286"/>
        <v>-9500</v>
      </c>
      <c r="H17944" s="704" t="s">
        <v>11823</v>
      </c>
    </row>
    <row r="17945" spans="1:8" ht="15" x14ac:dyDescent="0.2">
      <c r="A17945" s="733">
        <v>45286</v>
      </c>
      <c r="B17945" s="62" t="s">
        <v>9984</v>
      </c>
      <c r="C17945" s="62" t="s">
        <v>10989</v>
      </c>
      <c r="D17945" s="182" t="s">
        <v>4965</v>
      </c>
      <c r="E17945" s="125">
        <v>18830</v>
      </c>
      <c r="F17945" s="125"/>
      <c r="G17945" s="125">
        <f t="shared" si="286"/>
        <v>-18830</v>
      </c>
      <c r="H17945" s="704" t="s">
        <v>11823</v>
      </c>
    </row>
    <row r="17946" spans="1:8" ht="15" x14ac:dyDescent="0.2">
      <c r="A17946" s="733">
        <v>45286</v>
      </c>
      <c r="B17946" s="62" t="s">
        <v>10230</v>
      </c>
      <c r="C17946" s="62" t="s">
        <v>9547</v>
      </c>
      <c r="D17946" s="182" t="s">
        <v>11988</v>
      </c>
      <c r="E17946" s="125">
        <v>125000</v>
      </c>
      <c r="F17946" s="125"/>
      <c r="G17946" s="125">
        <f t="shared" si="286"/>
        <v>-125000</v>
      </c>
      <c r="H17946" s="704" t="s">
        <v>11823</v>
      </c>
    </row>
    <row r="17947" spans="1:8" ht="15" x14ac:dyDescent="0.2">
      <c r="A17947" s="733">
        <v>45286</v>
      </c>
      <c r="B17947" s="62" t="s">
        <v>9984</v>
      </c>
      <c r="C17947" s="62" t="s">
        <v>6475</v>
      </c>
      <c r="D17947" s="182" t="s">
        <v>11989</v>
      </c>
      <c r="E17947" s="125">
        <v>200000</v>
      </c>
      <c r="F17947" s="125"/>
      <c r="G17947" s="125">
        <f t="shared" si="286"/>
        <v>-200000</v>
      </c>
      <c r="H17947" s="704" t="s">
        <v>11823</v>
      </c>
    </row>
    <row r="17948" spans="1:8" ht="15" x14ac:dyDescent="0.2">
      <c r="A17948" s="733">
        <v>45286</v>
      </c>
      <c r="B17948" s="62" t="s">
        <v>11605</v>
      </c>
      <c r="C17948" s="62" t="s">
        <v>11095</v>
      </c>
      <c r="D17948" s="182" t="s">
        <v>11989</v>
      </c>
      <c r="E17948" s="125">
        <v>100000</v>
      </c>
      <c r="F17948" s="125"/>
      <c r="G17948" s="125">
        <f t="shared" si="286"/>
        <v>-100000</v>
      </c>
      <c r="H17948" s="704" t="s">
        <v>11823</v>
      </c>
    </row>
    <row r="17949" spans="1:8" ht="15" customHeight="1" x14ac:dyDescent="0.2">
      <c r="A17949" s="733">
        <v>45286</v>
      </c>
      <c r="B17949" s="62" t="s">
        <v>9354</v>
      </c>
      <c r="C17949" s="62" t="s">
        <v>5680</v>
      </c>
      <c r="D17949" s="182" t="s">
        <v>11989</v>
      </c>
      <c r="E17949" s="125">
        <v>500000</v>
      </c>
      <c r="F17949" s="125"/>
      <c r="G17949" s="125">
        <f t="shared" si="286"/>
        <v>-500000</v>
      </c>
      <c r="H17949" s="704" t="s">
        <v>11823</v>
      </c>
    </row>
    <row r="17950" spans="1:8" ht="24" customHeight="1" x14ac:dyDescent="0.2">
      <c r="A17950" s="733">
        <v>45286</v>
      </c>
      <c r="B17950" s="62" t="s">
        <v>11605</v>
      </c>
      <c r="C17950" s="62" t="s">
        <v>10989</v>
      </c>
      <c r="D17950" s="182" t="s">
        <v>11990</v>
      </c>
      <c r="E17950" s="125">
        <v>42000</v>
      </c>
      <c r="F17950" s="125"/>
      <c r="G17950" s="125">
        <f t="shared" si="286"/>
        <v>-42000</v>
      </c>
      <c r="H17950" s="704" t="s">
        <v>11823</v>
      </c>
    </row>
    <row r="17951" spans="1:8" ht="15" x14ac:dyDescent="0.2">
      <c r="A17951" s="733">
        <v>45286</v>
      </c>
      <c r="B17951" s="62" t="s">
        <v>11883</v>
      </c>
      <c r="C17951" s="565" t="s">
        <v>11996</v>
      </c>
      <c r="D17951" s="874" t="s">
        <v>11997</v>
      </c>
      <c r="E17951" s="566">
        <v>40000</v>
      </c>
      <c r="F17951" s="125"/>
      <c r="G17951" s="125">
        <f t="shared" si="286"/>
        <v>-40000</v>
      </c>
      <c r="H17951" s="704" t="s">
        <v>11823</v>
      </c>
    </row>
    <row r="17952" spans="1:8" ht="15" x14ac:dyDescent="0.2">
      <c r="A17952" s="733">
        <v>45286</v>
      </c>
      <c r="B17952" s="62" t="s">
        <v>10906</v>
      </c>
      <c r="C17952" s="565" t="s">
        <v>11996</v>
      </c>
      <c r="D17952" s="874" t="s">
        <v>11997</v>
      </c>
      <c r="E17952" s="566">
        <v>15000</v>
      </c>
      <c r="F17952" s="125"/>
      <c r="G17952" s="125">
        <f t="shared" si="286"/>
        <v>-15000</v>
      </c>
      <c r="H17952" s="704" t="s">
        <v>11823</v>
      </c>
    </row>
    <row r="17953" spans="1:8" ht="15" x14ac:dyDescent="0.2">
      <c r="A17953" s="733">
        <v>45286</v>
      </c>
      <c r="B17953" s="62" t="s">
        <v>11623</v>
      </c>
      <c r="C17953" s="565" t="s">
        <v>11996</v>
      </c>
      <c r="D17953" s="874" t="s">
        <v>11997</v>
      </c>
      <c r="E17953" s="566">
        <v>2000</v>
      </c>
      <c r="F17953" s="125"/>
      <c r="G17953" s="125">
        <f t="shared" si="286"/>
        <v>-2000</v>
      </c>
      <c r="H17953" s="704" t="s">
        <v>11823</v>
      </c>
    </row>
    <row r="17954" spans="1:8" ht="15" x14ac:dyDescent="0.2">
      <c r="A17954" s="733">
        <v>45286</v>
      </c>
      <c r="B17954" s="62" t="s">
        <v>9965</v>
      </c>
      <c r="C17954" s="565" t="s">
        <v>11996</v>
      </c>
      <c r="D17954" s="874" t="s">
        <v>11997</v>
      </c>
      <c r="E17954" s="566">
        <v>17000</v>
      </c>
      <c r="F17954" s="125"/>
      <c r="G17954" s="125">
        <f t="shared" si="286"/>
        <v>-17000</v>
      </c>
      <c r="H17954" s="704" t="s">
        <v>11823</v>
      </c>
    </row>
    <row r="17955" spans="1:8" ht="15" x14ac:dyDescent="0.2">
      <c r="A17955" s="733">
        <v>45286</v>
      </c>
      <c r="B17955" s="62" t="s">
        <v>11623</v>
      </c>
      <c r="C17955" s="669" t="s">
        <v>11548</v>
      </c>
      <c r="D17955" s="906" t="s">
        <v>11998</v>
      </c>
      <c r="E17955" s="671">
        <v>25500</v>
      </c>
      <c r="F17955" s="125"/>
      <c r="G17955" s="125">
        <f t="shared" si="286"/>
        <v>-25500</v>
      </c>
      <c r="H17955" s="704" t="s">
        <v>11823</v>
      </c>
    </row>
    <row r="17956" spans="1:8" ht="15" x14ac:dyDescent="0.2">
      <c r="A17956" s="733">
        <v>45286</v>
      </c>
      <c r="B17956" s="62" t="s">
        <v>10230</v>
      </c>
      <c r="C17956" s="669" t="s">
        <v>11548</v>
      </c>
      <c r="D17956" s="906" t="s">
        <v>11998</v>
      </c>
      <c r="E17956" s="671">
        <v>14000</v>
      </c>
      <c r="F17956" s="125"/>
      <c r="G17956" s="125">
        <f t="shared" si="286"/>
        <v>-14000</v>
      </c>
      <c r="H17956" s="704" t="s">
        <v>11823</v>
      </c>
    </row>
    <row r="17957" spans="1:8" ht="15" x14ac:dyDescent="0.2">
      <c r="A17957" s="733">
        <v>45286</v>
      </c>
      <c r="B17957" s="62" t="s">
        <v>11442</v>
      </c>
      <c r="C17957" s="669" t="s">
        <v>11548</v>
      </c>
      <c r="D17957" s="906" t="s">
        <v>11998</v>
      </c>
      <c r="E17957" s="671">
        <v>11500</v>
      </c>
      <c r="F17957" s="125"/>
      <c r="G17957" s="125">
        <f t="shared" si="286"/>
        <v>-11500</v>
      </c>
      <c r="H17957" s="704" t="s">
        <v>11823</v>
      </c>
    </row>
    <row r="17958" spans="1:8" ht="15" x14ac:dyDescent="0.2">
      <c r="A17958" s="733">
        <v>45286</v>
      </c>
      <c r="B17958" s="62" t="s">
        <v>11623</v>
      </c>
      <c r="C17958" s="565" t="s">
        <v>10989</v>
      </c>
      <c r="D17958" s="874" t="s">
        <v>11999</v>
      </c>
      <c r="E17958" s="566">
        <v>36000</v>
      </c>
      <c r="F17958" s="125"/>
      <c r="G17958" s="125">
        <f t="shared" si="286"/>
        <v>-36000</v>
      </c>
      <c r="H17958" s="704" t="s">
        <v>11823</v>
      </c>
    </row>
    <row r="17959" spans="1:8" ht="15" x14ac:dyDescent="0.2">
      <c r="A17959" s="733">
        <v>45286</v>
      </c>
      <c r="B17959" s="62" t="s">
        <v>11883</v>
      </c>
      <c r="C17959" s="565" t="s">
        <v>10989</v>
      </c>
      <c r="D17959" s="874" t="s">
        <v>11999</v>
      </c>
      <c r="E17959" s="566">
        <v>36000</v>
      </c>
      <c r="F17959" s="125"/>
      <c r="G17959" s="125">
        <f t="shared" si="286"/>
        <v>-36000</v>
      </c>
      <c r="H17959" s="704" t="s">
        <v>11823</v>
      </c>
    </row>
    <row r="17960" spans="1:8" ht="15" x14ac:dyDescent="0.2">
      <c r="A17960" s="733">
        <v>45286</v>
      </c>
      <c r="B17960" s="62" t="s">
        <v>10230</v>
      </c>
      <c r="C17960" s="565" t="s">
        <v>10989</v>
      </c>
      <c r="D17960" s="874" t="s">
        <v>11999</v>
      </c>
      <c r="E17960" s="566">
        <v>36000</v>
      </c>
      <c r="F17960" s="125"/>
      <c r="G17960" s="125">
        <f t="shared" si="286"/>
        <v>-36000</v>
      </c>
      <c r="H17960" s="704" t="s">
        <v>11823</v>
      </c>
    </row>
    <row r="17961" spans="1:8" ht="15" x14ac:dyDescent="0.2">
      <c r="A17961" s="733">
        <v>45286</v>
      </c>
      <c r="B17961" s="62" t="s">
        <v>11716</v>
      </c>
      <c r="C17961" s="565" t="s">
        <v>10989</v>
      </c>
      <c r="D17961" s="874" t="s">
        <v>11999</v>
      </c>
      <c r="E17961" s="566">
        <v>36000</v>
      </c>
      <c r="F17961" s="125"/>
      <c r="G17961" s="125">
        <f t="shared" si="286"/>
        <v>-36000</v>
      </c>
      <c r="H17961" s="704" t="s">
        <v>11823</v>
      </c>
    </row>
    <row r="17962" spans="1:8" ht="15" x14ac:dyDescent="0.2">
      <c r="A17962" s="733">
        <v>45286</v>
      </c>
      <c r="B17962" s="62" t="s">
        <v>10906</v>
      </c>
      <c r="C17962" s="565" t="s">
        <v>10989</v>
      </c>
      <c r="D17962" s="874" t="s">
        <v>11999</v>
      </c>
      <c r="E17962" s="566">
        <v>36000</v>
      </c>
      <c r="F17962" s="125"/>
      <c r="G17962" s="125">
        <f t="shared" si="286"/>
        <v>-36000</v>
      </c>
      <c r="H17962" s="704" t="s">
        <v>11823</v>
      </c>
    </row>
    <row r="17963" spans="1:8" ht="15" x14ac:dyDescent="0.2">
      <c r="A17963" s="733">
        <v>45286</v>
      </c>
      <c r="B17963" s="62" t="s">
        <v>11716</v>
      </c>
      <c r="C17963" s="565" t="s">
        <v>10989</v>
      </c>
      <c r="D17963" s="874" t="s">
        <v>11999</v>
      </c>
      <c r="E17963" s="566">
        <v>38000</v>
      </c>
      <c r="F17963" s="125"/>
      <c r="G17963" s="125">
        <f t="shared" si="286"/>
        <v>-38000</v>
      </c>
      <c r="H17963" s="704" t="s">
        <v>11823</v>
      </c>
    </row>
    <row r="17964" spans="1:8" ht="15" x14ac:dyDescent="0.2">
      <c r="A17964" s="733">
        <v>45286</v>
      </c>
      <c r="B17964" s="62" t="s">
        <v>10230</v>
      </c>
      <c r="C17964" s="669" t="s">
        <v>10989</v>
      </c>
      <c r="D17964" s="906" t="s">
        <v>12000</v>
      </c>
      <c r="E17964" s="671">
        <v>14000</v>
      </c>
      <c r="F17964" s="125"/>
      <c r="G17964" s="125">
        <f t="shared" si="286"/>
        <v>-14000</v>
      </c>
      <c r="H17964" s="704" t="s">
        <v>11823</v>
      </c>
    </row>
    <row r="17965" spans="1:8" ht="15" x14ac:dyDescent="0.2">
      <c r="A17965" s="733">
        <v>45286</v>
      </c>
      <c r="B17965" s="62" t="s">
        <v>10906</v>
      </c>
      <c r="C17965" s="669" t="s">
        <v>10989</v>
      </c>
      <c r="D17965" s="906" t="s">
        <v>12000</v>
      </c>
      <c r="E17965" s="671">
        <v>14000</v>
      </c>
      <c r="F17965" s="125"/>
      <c r="G17965" s="125">
        <f t="shared" si="286"/>
        <v>-14000</v>
      </c>
      <c r="H17965" s="704" t="s">
        <v>11823</v>
      </c>
    </row>
    <row r="17966" spans="1:8" ht="15" x14ac:dyDescent="0.2">
      <c r="A17966" s="733">
        <v>45286</v>
      </c>
      <c r="B17966" s="62" t="s">
        <v>11623</v>
      </c>
      <c r="C17966" s="669" t="s">
        <v>10989</v>
      </c>
      <c r="D17966" s="906" t="s">
        <v>12000</v>
      </c>
      <c r="E17966" s="671">
        <v>11000</v>
      </c>
      <c r="F17966" s="125"/>
      <c r="G17966" s="125">
        <f t="shared" si="286"/>
        <v>-11000</v>
      </c>
      <c r="H17966" s="704" t="s">
        <v>11823</v>
      </c>
    </row>
    <row r="17967" spans="1:8" ht="15" x14ac:dyDescent="0.2">
      <c r="A17967" s="733">
        <v>45286</v>
      </c>
      <c r="B17967" s="62" t="s">
        <v>10230</v>
      </c>
      <c r="C17967" s="62" t="s">
        <v>6584</v>
      </c>
      <c r="D17967" s="182" t="s">
        <v>12001</v>
      </c>
      <c r="E17967" s="125">
        <v>80000</v>
      </c>
      <c r="F17967" s="125"/>
      <c r="G17967" s="125">
        <f t="shared" si="286"/>
        <v>-80000</v>
      </c>
      <c r="H17967" s="704" t="s">
        <v>11823</v>
      </c>
    </row>
    <row r="17968" spans="1:8" ht="15" x14ac:dyDescent="0.2">
      <c r="A17968" s="733">
        <v>45286</v>
      </c>
      <c r="B17968" s="62" t="s">
        <v>10149</v>
      </c>
      <c r="C17968" s="62" t="s">
        <v>12002</v>
      </c>
      <c r="D17968" s="182" t="s">
        <v>12003</v>
      </c>
      <c r="E17968" s="125">
        <v>50000</v>
      </c>
      <c r="F17968" s="125"/>
      <c r="G17968" s="125">
        <f t="shared" si="286"/>
        <v>-50000</v>
      </c>
      <c r="H17968" s="704" t="s">
        <v>11823</v>
      </c>
    </row>
    <row r="17969" spans="1:8" ht="15" x14ac:dyDescent="0.2">
      <c r="A17969" s="733">
        <v>45286</v>
      </c>
      <c r="B17969" s="62" t="s">
        <v>9984</v>
      </c>
      <c r="C17969" s="62" t="s">
        <v>12004</v>
      </c>
      <c r="D17969" s="182" t="s">
        <v>11989</v>
      </c>
      <c r="E17969" s="125">
        <v>250000</v>
      </c>
      <c r="F17969" s="125"/>
      <c r="G17969" s="125">
        <f t="shared" si="286"/>
        <v>-250000</v>
      </c>
      <c r="H17969" s="704" t="s">
        <v>11823</v>
      </c>
    </row>
    <row r="17970" spans="1:8" ht="15" x14ac:dyDescent="0.2">
      <c r="A17970" s="733">
        <v>45286</v>
      </c>
      <c r="B17970" s="62" t="s">
        <v>11716</v>
      </c>
      <c r="C17970" s="669" t="s">
        <v>10989</v>
      </c>
      <c r="D17970" s="906" t="s">
        <v>11994</v>
      </c>
      <c r="E17970" s="671">
        <v>6000</v>
      </c>
      <c r="F17970" s="125"/>
      <c r="G17970" s="125">
        <f t="shared" si="286"/>
        <v>-6000</v>
      </c>
      <c r="H17970" s="704" t="s">
        <v>11823</v>
      </c>
    </row>
    <row r="17971" spans="1:8" ht="15" x14ac:dyDescent="0.2">
      <c r="A17971" s="733">
        <v>45286</v>
      </c>
      <c r="B17971" s="62" t="s">
        <v>11611</v>
      </c>
      <c r="C17971" s="669" t="s">
        <v>10989</v>
      </c>
      <c r="D17971" s="906" t="s">
        <v>11994</v>
      </c>
      <c r="E17971" s="671">
        <v>6000</v>
      </c>
      <c r="F17971" s="125"/>
      <c r="G17971" s="125">
        <f t="shared" si="286"/>
        <v>-6000</v>
      </c>
      <c r="H17971" s="704" t="s">
        <v>11823</v>
      </c>
    </row>
    <row r="17972" spans="1:8" ht="15" x14ac:dyDescent="0.2">
      <c r="A17972" s="733">
        <v>45286</v>
      </c>
      <c r="B17972" s="62" t="s">
        <v>10907</v>
      </c>
      <c r="C17972" s="669" t="s">
        <v>10989</v>
      </c>
      <c r="D17972" s="906" t="s">
        <v>11994</v>
      </c>
      <c r="E17972" s="671">
        <v>6000</v>
      </c>
      <c r="F17972" s="125"/>
      <c r="G17972" s="125">
        <f t="shared" si="286"/>
        <v>-6000</v>
      </c>
      <c r="H17972" s="704" t="s">
        <v>11823</v>
      </c>
    </row>
    <row r="17973" spans="1:8" ht="15" x14ac:dyDescent="0.2">
      <c r="A17973" s="733">
        <v>45286</v>
      </c>
      <c r="B17973" s="62" t="s">
        <v>11716</v>
      </c>
      <c r="C17973" s="565" t="s">
        <v>10989</v>
      </c>
      <c r="D17973" s="874" t="s">
        <v>11995</v>
      </c>
      <c r="E17973" s="566">
        <v>15000</v>
      </c>
      <c r="F17973" s="125"/>
      <c r="G17973" s="125">
        <f t="shared" si="286"/>
        <v>-15000</v>
      </c>
      <c r="H17973" s="704" t="s">
        <v>11823</v>
      </c>
    </row>
    <row r="17974" spans="1:8" ht="15" x14ac:dyDescent="0.2">
      <c r="A17974" s="733">
        <v>45286</v>
      </c>
      <c r="B17974" s="62" t="s">
        <v>11611</v>
      </c>
      <c r="C17974" s="565" t="s">
        <v>10989</v>
      </c>
      <c r="D17974" s="874" t="s">
        <v>11995</v>
      </c>
      <c r="E17974" s="566">
        <v>15000</v>
      </c>
      <c r="F17974" s="125"/>
      <c r="G17974" s="125">
        <f t="shared" si="286"/>
        <v>-15000</v>
      </c>
      <c r="H17974" s="704" t="s">
        <v>11823</v>
      </c>
    </row>
    <row r="17975" spans="1:8" ht="15" x14ac:dyDescent="0.2">
      <c r="A17975" s="733">
        <v>45286</v>
      </c>
      <c r="B17975" s="62" t="s">
        <v>10907</v>
      </c>
      <c r="C17975" s="565" t="s">
        <v>10989</v>
      </c>
      <c r="D17975" s="874" t="s">
        <v>11995</v>
      </c>
      <c r="E17975" s="566">
        <v>14000</v>
      </c>
      <c r="F17975" s="125"/>
      <c r="G17975" s="125">
        <f t="shared" si="286"/>
        <v>-14000</v>
      </c>
      <c r="H17975" s="704" t="s">
        <v>11823</v>
      </c>
    </row>
    <row r="17976" spans="1:8" ht="15" x14ac:dyDescent="0.2">
      <c r="A17976" s="733">
        <v>45286</v>
      </c>
      <c r="B17976" s="62" t="s">
        <v>10907</v>
      </c>
      <c r="C17976" s="62" t="s">
        <v>5740</v>
      </c>
      <c r="D17976" s="182" t="s">
        <v>11993</v>
      </c>
      <c r="E17976" s="125">
        <v>7000</v>
      </c>
      <c r="F17976" s="125"/>
      <c r="G17976" s="125">
        <f t="shared" si="286"/>
        <v>-7000</v>
      </c>
      <c r="H17976" s="704" t="s">
        <v>11823</v>
      </c>
    </row>
    <row r="17977" spans="1:8" ht="15" x14ac:dyDescent="0.2">
      <c r="A17977" s="733">
        <v>45286</v>
      </c>
      <c r="B17977" s="62" t="s">
        <v>9984</v>
      </c>
      <c r="C17977" s="62" t="s">
        <v>10989</v>
      </c>
      <c r="D17977" s="182" t="s">
        <v>5135</v>
      </c>
      <c r="E17977" s="125">
        <v>24280</v>
      </c>
      <c r="F17977" s="125"/>
      <c r="G17977" s="125">
        <f t="shared" si="286"/>
        <v>-24280</v>
      </c>
      <c r="H17977" s="704" t="s">
        <v>11823</v>
      </c>
    </row>
    <row r="17978" spans="1:8" ht="15" x14ac:dyDescent="0.2">
      <c r="A17978" s="733">
        <v>45287</v>
      </c>
      <c r="B17978" s="62" t="s">
        <v>11716</v>
      </c>
      <c r="C17978" s="62" t="s">
        <v>5740</v>
      </c>
      <c r="D17978" s="182" t="s">
        <v>369</v>
      </c>
      <c r="E17978" s="125">
        <v>2000</v>
      </c>
      <c r="F17978" s="125"/>
      <c r="G17978" s="125">
        <f t="shared" si="286"/>
        <v>-2000</v>
      </c>
      <c r="H17978" s="704" t="s">
        <v>11823</v>
      </c>
    </row>
    <row r="17979" spans="1:8" ht="15" x14ac:dyDescent="0.2">
      <c r="A17979" s="733">
        <v>45287</v>
      </c>
      <c r="B17979" s="62" t="s">
        <v>11623</v>
      </c>
      <c r="C17979" s="62" t="s">
        <v>391</v>
      </c>
      <c r="D17979" s="182" t="s">
        <v>12005</v>
      </c>
      <c r="E17979" s="125">
        <v>1000</v>
      </c>
      <c r="F17979" s="125"/>
      <c r="G17979" s="125">
        <f t="shared" si="286"/>
        <v>-1000</v>
      </c>
      <c r="H17979" s="704" t="s">
        <v>11823</v>
      </c>
    </row>
    <row r="17980" spans="1:8" ht="15" x14ac:dyDescent="0.2">
      <c r="A17980" s="733">
        <v>45287</v>
      </c>
      <c r="B17980" s="62" t="s">
        <v>11716</v>
      </c>
      <c r="C17980" s="62" t="s">
        <v>5740</v>
      </c>
      <c r="D17980" s="182" t="s">
        <v>12006</v>
      </c>
      <c r="E17980" s="125">
        <v>500</v>
      </c>
      <c r="F17980" s="125"/>
      <c r="G17980" s="125">
        <f t="shared" si="286"/>
        <v>-500</v>
      </c>
      <c r="H17980" s="704" t="s">
        <v>11823</v>
      </c>
    </row>
    <row r="17981" spans="1:8" ht="15" x14ac:dyDescent="0.2">
      <c r="A17981" s="733">
        <v>45287</v>
      </c>
      <c r="B17981" s="62" t="s">
        <v>103</v>
      </c>
      <c r="C17981" s="62" t="s">
        <v>103</v>
      </c>
      <c r="D17981" s="182" t="s">
        <v>8156</v>
      </c>
      <c r="E17981" s="125">
        <v>1700</v>
      </c>
      <c r="F17981" s="125"/>
      <c r="G17981" s="125">
        <f t="shared" si="286"/>
        <v>-1700</v>
      </c>
      <c r="H17981" s="704" t="s">
        <v>11823</v>
      </c>
    </row>
    <row r="17982" spans="1:8" ht="15" customHeight="1" x14ac:dyDescent="0.2">
      <c r="A17982" s="733">
        <v>45287</v>
      </c>
      <c r="B17982" s="62" t="s">
        <v>37</v>
      </c>
      <c r="C17982" s="62" t="s">
        <v>391</v>
      </c>
      <c r="D17982" s="182" t="s">
        <v>12007</v>
      </c>
      <c r="E17982" s="125">
        <v>2000</v>
      </c>
      <c r="F17982" s="125"/>
      <c r="G17982" s="125">
        <f t="shared" si="286"/>
        <v>-2000</v>
      </c>
      <c r="H17982" s="704" t="s">
        <v>11823</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11823</v>
      </c>
    </row>
    <row r="17984" spans="1:8" ht="15" customHeight="1" x14ac:dyDescent="0.2">
      <c r="A17984" s="733">
        <v>45287</v>
      </c>
      <c r="B17984" s="62" t="s">
        <v>25</v>
      </c>
      <c r="C17984" s="62" t="s">
        <v>8148</v>
      </c>
      <c r="D17984" s="182" t="s">
        <v>6336</v>
      </c>
      <c r="E17984" s="125">
        <v>33919</v>
      </c>
      <c r="F17984" s="125"/>
      <c r="G17984" s="125">
        <f t="shared" si="287"/>
        <v>-33919</v>
      </c>
      <c r="H17984" s="704" t="s">
        <v>11823</v>
      </c>
    </row>
    <row r="17985" spans="1:8" ht="15" x14ac:dyDescent="0.2">
      <c r="A17985" s="733">
        <v>45287</v>
      </c>
      <c r="B17985" s="62" t="s">
        <v>103</v>
      </c>
      <c r="C17985" s="62" t="s">
        <v>8148</v>
      </c>
      <c r="D17985" s="182" t="s">
        <v>6309</v>
      </c>
      <c r="E17985" s="125">
        <v>650</v>
      </c>
      <c r="F17985" s="125"/>
      <c r="G17985" s="125">
        <f t="shared" si="287"/>
        <v>-650</v>
      </c>
      <c r="H17985" s="704" t="s">
        <v>11823</v>
      </c>
    </row>
    <row r="17986" spans="1:8" ht="15" x14ac:dyDescent="0.2">
      <c r="A17986" s="733">
        <v>45287</v>
      </c>
      <c r="B17986" s="62" t="s">
        <v>25</v>
      </c>
      <c r="C17986" s="62" t="s">
        <v>8148</v>
      </c>
      <c r="D17986" s="182" t="s">
        <v>6309</v>
      </c>
      <c r="E17986" s="125">
        <v>1080</v>
      </c>
      <c r="F17986" s="125"/>
      <c r="G17986" s="125">
        <f t="shared" si="287"/>
        <v>-1080</v>
      </c>
      <c r="H17986" s="704" t="s">
        <v>11823</v>
      </c>
    </row>
    <row r="17987" spans="1:8" ht="15" x14ac:dyDescent="0.2">
      <c r="A17987" s="733">
        <v>45287</v>
      </c>
      <c r="B17987" s="62" t="s">
        <v>11726</v>
      </c>
      <c r="C17987" s="62" t="s">
        <v>10989</v>
      </c>
      <c r="D17987" s="182" t="s">
        <v>11864</v>
      </c>
      <c r="E17987" s="125">
        <v>22320</v>
      </c>
      <c r="F17987" s="125"/>
      <c r="G17987" s="125">
        <f t="shared" si="287"/>
        <v>-22320</v>
      </c>
      <c r="H17987" s="704" t="s">
        <v>11823</v>
      </c>
    </row>
    <row r="17988" spans="1:8" ht="15" x14ac:dyDescent="0.2">
      <c r="A17988" s="733">
        <v>45287</v>
      </c>
      <c r="B17988" s="62" t="s">
        <v>10574</v>
      </c>
      <c r="C17988" s="62" t="s">
        <v>391</v>
      </c>
      <c r="D17988" s="182" t="s">
        <v>12008</v>
      </c>
      <c r="E17988" s="125">
        <v>30410</v>
      </c>
      <c r="F17988" s="125"/>
      <c r="G17988" s="125">
        <f t="shared" si="287"/>
        <v>-30410</v>
      </c>
      <c r="H17988" s="704" t="s">
        <v>11823</v>
      </c>
    </row>
    <row r="17989" spans="1:8" ht="24" x14ac:dyDescent="0.2">
      <c r="A17989" s="733">
        <v>45287</v>
      </c>
      <c r="B17989" s="62" t="s">
        <v>14</v>
      </c>
      <c r="C17989" s="62" t="s">
        <v>12009</v>
      </c>
      <c r="D17989" s="182" t="s">
        <v>12010</v>
      </c>
      <c r="E17989" s="125">
        <v>24000</v>
      </c>
      <c r="F17989" s="125"/>
      <c r="G17989" s="125">
        <f t="shared" si="287"/>
        <v>-24000</v>
      </c>
      <c r="H17989" s="704" t="s">
        <v>11823</v>
      </c>
    </row>
    <row r="17990" spans="1:8" ht="15" x14ac:dyDescent="0.2">
      <c r="A17990" s="733">
        <v>45287</v>
      </c>
      <c r="B17990" s="62" t="s">
        <v>1399</v>
      </c>
      <c r="C17990" s="550" t="s">
        <v>12011</v>
      </c>
      <c r="D17990" s="739" t="s">
        <v>13046</v>
      </c>
      <c r="E17990" s="551">
        <v>159545</v>
      </c>
      <c r="F17990" s="125"/>
      <c r="G17990" s="125">
        <f t="shared" si="287"/>
        <v>-159545</v>
      </c>
      <c r="H17990" s="704" t="s">
        <v>11823</v>
      </c>
    </row>
    <row r="17991" spans="1:8" ht="15" x14ac:dyDescent="0.2">
      <c r="A17991" s="733">
        <v>45287</v>
      </c>
      <c r="B17991" s="62" t="s">
        <v>6407</v>
      </c>
      <c r="C17991" s="550" t="s">
        <v>12011</v>
      </c>
      <c r="D17991" s="739" t="s">
        <v>13046</v>
      </c>
      <c r="E17991" s="551">
        <v>80843</v>
      </c>
      <c r="F17991" s="125"/>
      <c r="G17991" s="125">
        <f t="shared" si="287"/>
        <v>-80843</v>
      </c>
      <c r="H17991" s="704" t="s">
        <v>11823</v>
      </c>
    </row>
    <row r="17992" spans="1:8" ht="15" x14ac:dyDescent="0.2">
      <c r="A17992" s="733">
        <v>45287</v>
      </c>
      <c r="B17992" s="62" t="s">
        <v>6506</v>
      </c>
      <c r="C17992" s="550" t="s">
        <v>12011</v>
      </c>
      <c r="D17992" s="739" t="s">
        <v>13046</v>
      </c>
      <c r="E17992" s="551">
        <v>4245</v>
      </c>
      <c r="F17992" s="125"/>
      <c r="G17992" s="125">
        <f t="shared" si="287"/>
        <v>-4245</v>
      </c>
      <c r="H17992" s="704" t="s">
        <v>11823</v>
      </c>
    </row>
    <row r="17993" spans="1:8" ht="15" x14ac:dyDescent="0.2">
      <c r="A17993" s="733">
        <v>45287</v>
      </c>
      <c r="B17993" s="62" t="s">
        <v>10294</v>
      </c>
      <c r="C17993" s="550" t="s">
        <v>12011</v>
      </c>
      <c r="D17993" s="739" t="s">
        <v>13046</v>
      </c>
      <c r="E17993" s="551">
        <v>5367</v>
      </c>
      <c r="F17993" s="125"/>
      <c r="G17993" s="125">
        <f t="shared" si="287"/>
        <v>-5367</v>
      </c>
      <c r="H17993" s="704" t="s">
        <v>11823</v>
      </c>
    </row>
    <row r="17994" spans="1:8" ht="15" x14ac:dyDescent="0.2">
      <c r="A17994" s="733">
        <v>45287</v>
      </c>
      <c r="B17994" s="62" t="s">
        <v>11883</v>
      </c>
      <c r="C17994" s="62" t="s">
        <v>10989</v>
      </c>
      <c r="D17994" s="182" t="s">
        <v>7374</v>
      </c>
      <c r="E17994" s="125">
        <v>2700</v>
      </c>
      <c r="F17994" s="125"/>
      <c r="G17994" s="125">
        <f t="shared" si="287"/>
        <v>-2700</v>
      </c>
      <c r="H17994" s="704" t="s">
        <v>11823</v>
      </c>
    </row>
    <row r="17995" spans="1:8" ht="15" x14ac:dyDescent="0.2">
      <c r="A17995" s="733">
        <v>45288</v>
      </c>
      <c r="B17995" s="62" t="s">
        <v>11085</v>
      </c>
      <c r="C17995" s="62" t="s">
        <v>5459</v>
      </c>
      <c r="D17995" s="182" t="s">
        <v>11989</v>
      </c>
      <c r="E17995" s="125">
        <v>35000</v>
      </c>
      <c r="F17995" s="125"/>
      <c r="G17995" s="125">
        <f t="shared" si="287"/>
        <v>-35000</v>
      </c>
      <c r="H17995" s="704" t="s">
        <v>11823</v>
      </c>
    </row>
    <row r="17996" spans="1:8" ht="15" x14ac:dyDescent="0.2">
      <c r="A17996" s="733">
        <v>45288</v>
      </c>
      <c r="B17996" s="62" t="s">
        <v>10906</v>
      </c>
      <c r="C17996" s="62" t="s">
        <v>12013</v>
      </c>
      <c r="D17996" s="182" t="s">
        <v>12014</v>
      </c>
      <c r="E17996" s="125">
        <v>765000</v>
      </c>
      <c r="F17996" s="125"/>
      <c r="G17996" s="125">
        <f t="shared" si="287"/>
        <v>-765000</v>
      </c>
      <c r="H17996" s="704" t="s">
        <v>11823</v>
      </c>
    </row>
    <row r="17997" spans="1:8" ht="15" x14ac:dyDescent="0.2">
      <c r="A17997" s="733">
        <v>45288</v>
      </c>
      <c r="B17997" s="62" t="s">
        <v>11442</v>
      </c>
      <c r="C17997" s="62" t="s">
        <v>12015</v>
      </c>
      <c r="D17997" s="182" t="s">
        <v>12016</v>
      </c>
      <c r="E17997" s="125">
        <v>28300</v>
      </c>
      <c r="F17997" s="125"/>
      <c r="G17997" s="125">
        <f t="shared" si="287"/>
        <v>-28300</v>
      </c>
      <c r="H17997" s="704" t="s">
        <v>11823</v>
      </c>
    </row>
    <row r="17998" spans="1:8" ht="15" x14ac:dyDescent="0.2">
      <c r="A17998" s="733">
        <v>45288</v>
      </c>
      <c r="B17998" s="62" t="s">
        <v>11442</v>
      </c>
      <c r="C17998" s="62" t="s">
        <v>12015</v>
      </c>
      <c r="D17998" s="182" t="s">
        <v>12027</v>
      </c>
      <c r="E17998" s="125">
        <v>-5700</v>
      </c>
      <c r="F17998" s="125"/>
      <c r="G17998" s="125">
        <f t="shared" si="287"/>
        <v>5700</v>
      </c>
      <c r="H17998" s="704" t="s">
        <v>11823</v>
      </c>
    </row>
    <row r="17999" spans="1:8" ht="15" x14ac:dyDescent="0.2">
      <c r="A17999" s="733">
        <v>45288</v>
      </c>
      <c r="B17999" s="62" t="s">
        <v>11085</v>
      </c>
      <c r="C17999" s="62" t="s">
        <v>371</v>
      </c>
      <c r="D17999" s="182" t="s">
        <v>2107</v>
      </c>
      <c r="E17999" s="125">
        <v>1000</v>
      </c>
      <c r="F17999" s="125"/>
      <c r="G17999" s="125">
        <f t="shared" si="287"/>
        <v>-1000</v>
      </c>
      <c r="H17999" s="704" t="s">
        <v>11823</v>
      </c>
    </row>
    <row r="18000" spans="1:8" ht="15" x14ac:dyDescent="0.2">
      <c r="A18000" s="733">
        <v>45288</v>
      </c>
      <c r="B18000" s="62" t="s">
        <v>11716</v>
      </c>
      <c r="C18000" s="62" t="s">
        <v>5740</v>
      </c>
      <c r="D18000" s="182" t="s">
        <v>369</v>
      </c>
      <c r="E18000" s="125">
        <v>1700</v>
      </c>
      <c r="F18000" s="125"/>
      <c r="G18000" s="125">
        <f t="shared" si="287"/>
        <v>-1700</v>
      </c>
      <c r="H18000" s="704" t="s">
        <v>11823</v>
      </c>
    </row>
    <row r="18001" spans="1:8" ht="15" x14ac:dyDescent="0.2">
      <c r="A18001" s="733">
        <v>45289</v>
      </c>
      <c r="B18001" s="62" t="s">
        <v>11085</v>
      </c>
      <c r="C18001" s="62" t="s">
        <v>11961</v>
      </c>
      <c r="D18001" s="182" t="s">
        <v>1156</v>
      </c>
      <c r="E18001" s="125">
        <v>20000</v>
      </c>
      <c r="F18001" s="125"/>
      <c r="G18001" s="125">
        <f t="shared" si="287"/>
        <v>-20000</v>
      </c>
      <c r="H18001" s="704" t="s">
        <v>11823</v>
      </c>
    </row>
    <row r="18002" spans="1:8" ht="15" x14ac:dyDescent="0.2">
      <c r="A18002" s="733">
        <v>45289</v>
      </c>
      <c r="B18002" s="62" t="s">
        <v>11716</v>
      </c>
      <c r="C18002" s="62" t="s">
        <v>11102</v>
      </c>
      <c r="D18002" s="182" t="s">
        <v>1156</v>
      </c>
      <c r="E18002" s="125">
        <v>31000</v>
      </c>
      <c r="F18002" s="125"/>
      <c r="G18002" s="125">
        <f t="shared" si="287"/>
        <v>-31000</v>
      </c>
      <c r="H18002" s="704" t="s">
        <v>11823</v>
      </c>
    </row>
    <row r="18003" spans="1:8" ht="15" x14ac:dyDescent="0.2">
      <c r="A18003" s="733">
        <v>45289</v>
      </c>
      <c r="B18003" s="62" t="s">
        <v>3945</v>
      </c>
      <c r="C18003" s="62" t="s">
        <v>3876</v>
      </c>
      <c r="D18003" s="182" t="s">
        <v>1156</v>
      </c>
      <c r="E18003" s="125">
        <v>50000</v>
      </c>
      <c r="F18003" s="125"/>
      <c r="G18003" s="125">
        <f t="shared" si="287"/>
        <v>-50000</v>
      </c>
      <c r="H18003" s="704" t="s">
        <v>11823</v>
      </c>
    </row>
    <row r="18004" spans="1:8" ht="15" x14ac:dyDescent="0.2">
      <c r="A18004" s="733">
        <v>45289</v>
      </c>
      <c r="B18004" s="62" t="s">
        <v>10230</v>
      </c>
      <c r="C18004" s="62" t="s">
        <v>5740</v>
      </c>
      <c r="D18004" s="182" t="s">
        <v>369</v>
      </c>
      <c r="E18004" s="125">
        <v>1500</v>
      </c>
      <c r="F18004" s="125"/>
      <c r="G18004" s="125">
        <f t="shared" si="287"/>
        <v>-1500</v>
      </c>
      <c r="H18004" s="704" t="s">
        <v>11823</v>
      </c>
    </row>
    <row r="18005" spans="1:8" ht="15" x14ac:dyDescent="0.2">
      <c r="A18005" s="733">
        <v>45289</v>
      </c>
      <c r="B18005" s="62" t="s">
        <v>11716</v>
      </c>
      <c r="C18005" s="62" t="s">
        <v>2553</v>
      </c>
      <c r="D18005" s="182" t="s">
        <v>12017</v>
      </c>
      <c r="E18005" s="125">
        <v>50000</v>
      </c>
      <c r="F18005" s="125"/>
      <c r="G18005" s="125">
        <f t="shared" si="287"/>
        <v>-50000</v>
      </c>
      <c r="H18005" s="704" t="s">
        <v>11823</v>
      </c>
    </row>
    <row r="18006" spans="1:8" ht="15" x14ac:dyDescent="0.2">
      <c r="A18006" s="733">
        <v>45289</v>
      </c>
      <c r="B18006" s="62" t="s">
        <v>103</v>
      </c>
      <c r="C18006" s="62" t="s">
        <v>103</v>
      </c>
      <c r="D18006" s="182" t="s">
        <v>8156</v>
      </c>
      <c r="E18006" s="125">
        <v>1700</v>
      </c>
      <c r="F18006" s="125"/>
      <c r="G18006" s="125">
        <f t="shared" si="287"/>
        <v>-1700</v>
      </c>
      <c r="H18006" s="704" t="s">
        <v>11823</v>
      </c>
    </row>
    <row r="18007" spans="1:8" ht="15" x14ac:dyDescent="0.2">
      <c r="A18007" s="733">
        <v>45289</v>
      </c>
      <c r="B18007" s="62" t="s">
        <v>11623</v>
      </c>
      <c r="C18007" s="62" t="s">
        <v>285</v>
      </c>
      <c r="D18007" s="182" t="s">
        <v>8661</v>
      </c>
      <c r="E18007" s="125">
        <v>1200</v>
      </c>
      <c r="F18007" s="125"/>
      <c r="G18007" s="125">
        <f t="shared" si="287"/>
        <v>-1200</v>
      </c>
      <c r="H18007" s="704" t="s">
        <v>11823</v>
      </c>
    </row>
    <row r="18008" spans="1:8" ht="24" x14ac:dyDescent="0.2">
      <c r="A18008" s="733">
        <v>45289</v>
      </c>
      <c r="B18008" s="62" t="s">
        <v>10469</v>
      </c>
      <c r="C18008" s="62" t="s">
        <v>12018</v>
      </c>
      <c r="D18008" s="182" t="s">
        <v>12019</v>
      </c>
      <c r="E18008" s="125">
        <v>100000</v>
      </c>
      <c r="F18008" s="125"/>
      <c r="G18008" s="125">
        <f t="shared" si="287"/>
        <v>-100000</v>
      </c>
      <c r="H18008" s="704" t="s">
        <v>11823</v>
      </c>
    </row>
    <row r="18009" spans="1:8" ht="15" x14ac:dyDescent="0.2">
      <c r="A18009" s="733">
        <v>45289</v>
      </c>
      <c r="B18009" s="62" t="s">
        <v>10906</v>
      </c>
      <c r="C18009" s="62" t="s">
        <v>391</v>
      </c>
      <c r="D18009" s="182" t="s">
        <v>12020</v>
      </c>
      <c r="E18009" s="125">
        <v>14780</v>
      </c>
      <c r="F18009" s="125"/>
      <c r="G18009" s="125">
        <f t="shared" si="287"/>
        <v>-14780</v>
      </c>
      <c r="H18009" s="704" t="s">
        <v>11823</v>
      </c>
    </row>
    <row r="18010" spans="1:8" ht="24" x14ac:dyDescent="0.2">
      <c r="A18010" s="733">
        <v>45289</v>
      </c>
      <c r="B18010" s="62" t="s">
        <v>11883</v>
      </c>
      <c r="C18010" s="62" t="s">
        <v>8089</v>
      </c>
      <c r="D18010" s="182" t="s">
        <v>12021</v>
      </c>
      <c r="E18010" s="125">
        <v>1000000</v>
      </c>
      <c r="F18010" s="125"/>
      <c r="G18010" s="125">
        <f t="shared" si="287"/>
        <v>-1000000</v>
      </c>
      <c r="H18010" s="704" t="s">
        <v>11823</v>
      </c>
    </row>
    <row r="18011" spans="1:8" ht="15" x14ac:dyDescent="0.2">
      <c r="A18011" s="733">
        <v>45289</v>
      </c>
      <c r="B18011" s="62" t="s">
        <v>11883</v>
      </c>
      <c r="C18011" s="62" t="s">
        <v>8089</v>
      </c>
      <c r="D18011" s="182" t="s">
        <v>12022</v>
      </c>
      <c r="E18011" s="125">
        <v>250000</v>
      </c>
      <c r="F18011" s="125"/>
      <c r="G18011" s="125">
        <f t="shared" si="287"/>
        <v>-250000</v>
      </c>
      <c r="H18011" s="704" t="s">
        <v>11823</v>
      </c>
    </row>
    <row r="18012" spans="1:8" ht="15" x14ac:dyDescent="0.2">
      <c r="A18012" s="733">
        <v>45289</v>
      </c>
      <c r="B18012" s="62" t="s">
        <v>11883</v>
      </c>
      <c r="C18012" s="62" t="s">
        <v>8089</v>
      </c>
      <c r="D18012" s="182" t="s">
        <v>12022</v>
      </c>
      <c r="E18012" s="125">
        <v>250000</v>
      </c>
      <c r="F18012" s="125"/>
      <c r="G18012" s="125">
        <f t="shared" si="287"/>
        <v>-250000</v>
      </c>
      <c r="H18012" s="704" t="s">
        <v>11823</v>
      </c>
    </row>
    <row r="18013" spans="1:8" ht="15" x14ac:dyDescent="0.2">
      <c r="A18013" s="733">
        <v>45289</v>
      </c>
      <c r="B18013" s="62" t="s">
        <v>11716</v>
      </c>
      <c r="C18013" s="62" t="s">
        <v>10989</v>
      </c>
      <c r="D18013" s="182" t="s">
        <v>12059</v>
      </c>
      <c r="E18013" s="125">
        <v>1120</v>
      </c>
      <c r="F18013" s="125"/>
      <c r="G18013" s="125">
        <f t="shared" si="287"/>
        <v>-1120</v>
      </c>
      <c r="H18013" s="704" t="s">
        <v>11823</v>
      </c>
    </row>
    <row r="18014" spans="1:8" ht="15" x14ac:dyDescent="0.2">
      <c r="A18014" s="733">
        <v>45290</v>
      </c>
      <c r="B18014" s="62" t="s">
        <v>103</v>
      </c>
      <c r="C18014" s="62" t="s">
        <v>2995</v>
      </c>
      <c r="D18014" s="182" t="s">
        <v>1156</v>
      </c>
      <c r="E18014" s="125">
        <v>5330</v>
      </c>
      <c r="F18014" s="125"/>
      <c r="G18014" s="125">
        <f t="shared" si="287"/>
        <v>-5330</v>
      </c>
      <c r="H18014" s="704" t="s">
        <v>11823</v>
      </c>
    </row>
    <row r="18015" spans="1:8" ht="15" x14ac:dyDescent="0.2">
      <c r="A18015" s="733">
        <v>45290</v>
      </c>
      <c r="B18015" s="62" t="s">
        <v>11623</v>
      </c>
      <c r="C18015" s="62" t="s">
        <v>5740</v>
      </c>
      <c r="D18015" s="182" t="s">
        <v>369</v>
      </c>
      <c r="E18015" s="125">
        <v>1500</v>
      </c>
      <c r="F18015" s="125"/>
      <c r="G18015" s="125">
        <f t="shared" si="287"/>
        <v>-1500</v>
      </c>
      <c r="H18015" s="704" t="s">
        <v>11823</v>
      </c>
    </row>
    <row r="18016" spans="1:8" ht="15" x14ac:dyDescent="0.2">
      <c r="A18016" s="733">
        <v>45290</v>
      </c>
      <c r="B18016" s="62" t="s">
        <v>10906</v>
      </c>
      <c r="C18016" s="62" t="s">
        <v>5740</v>
      </c>
      <c r="D18016" s="182" t="s">
        <v>369</v>
      </c>
      <c r="E18016" s="125">
        <v>550</v>
      </c>
      <c r="F18016" s="125"/>
      <c r="G18016" s="125">
        <f t="shared" si="287"/>
        <v>-550</v>
      </c>
      <c r="H18016" s="704" t="s">
        <v>11823</v>
      </c>
    </row>
    <row r="18017" spans="1:8" ht="15" customHeight="1" x14ac:dyDescent="0.2">
      <c r="A18017" s="733">
        <v>45290</v>
      </c>
      <c r="B18017" s="62" t="s">
        <v>11442</v>
      </c>
      <c r="C18017" s="62" t="s">
        <v>437</v>
      </c>
      <c r="D18017" s="182" t="s">
        <v>12060</v>
      </c>
      <c r="E18017" s="125">
        <v>47000</v>
      </c>
      <c r="F18017" s="125"/>
      <c r="G18017" s="125">
        <f t="shared" si="287"/>
        <v>-47000</v>
      </c>
      <c r="H18017" s="704" t="s">
        <v>11823</v>
      </c>
    </row>
    <row r="18018" spans="1:8" ht="15" x14ac:dyDescent="0.2">
      <c r="A18018" s="732">
        <v>45261</v>
      </c>
      <c r="B18018" s="173" t="s">
        <v>10149</v>
      </c>
      <c r="C18018" s="173" t="s">
        <v>6622</v>
      </c>
      <c r="D18018" s="227" t="s">
        <v>11852</v>
      </c>
      <c r="E18018" s="235">
        <v>80000</v>
      </c>
      <c r="F18018" s="235"/>
      <c r="G18018" s="235">
        <f t="shared" si="287"/>
        <v>-80000</v>
      </c>
      <c r="H18018" s="708" t="s">
        <v>11823</v>
      </c>
    </row>
    <row r="18019" spans="1:8" ht="15" x14ac:dyDescent="0.2">
      <c r="A18019" s="732">
        <v>45264</v>
      </c>
      <c r="B18019" s="173" t="s">
        <v>10906</v>
      </c>
      <c r="C18019" s="173" t="s">
        <v>11382</v>
      </c>
      <c r="D18019" s="227" t="s">
        <v>11853</v>
      </c>
      <c r="E18019" s="235">
        <v>250000</v>
      </c>
      <c r="F18019" s="235"/>
      <c r="G18019" s="235">
        <f t="shared" si="287"/>
        <v>-250000</v>
      </c>
      <c r="H18019" s="708" t="s">
        <v>11823</v>
      </c>
    </row>
    <row r="18020" spans="1:8" ht="15" x14ac:dyDescent="0.2">
      <c r="A18020" s="732">
        <v>45268</v>
      </c>
      <c r="B18020" s="173" t="s">
        <v>11336</v>
      </c>
      <c r="C18020" s="550" t="s">
        <v>3002</v>
      </c>
      <c r="D18020" s="739" t="s">
        <v>11854</v>
      </c>
      <c r="E18020" s="551">
        <v>15900</v>
      </c>
      <c r="F18020" s="235"/>
      <c r="G18020" s="235">
        <f t="shared" si="287"/>
        <v>-15900</v>
      </c>
      <c r="H18020" s="708" t="s">
        <v>11823</v>
      </c>
    </row>
    <row r="18021" spans="1:8" ht="15" x14ac:dyDescent="0.2">
      <c r="A18021" s="732">
        <v>45268</v>
      </c>
      <c r="B18021" s="173" t="s">
        <v>3945</v>
      </c>
      <c r="C18021" s="550" t="s">
        <v>3002</v>
      </c>
      <c r="D18021" s="739" t="s">
        <v>11854</v>
      </c>
      <c r="E18021" s="551">
        <v>32760</v>
      </c>
      <c r="F18021" s="235"/>
      <c r="G18021" s="235">
        <f t="shared" si="287"/>
        <v>-32760</v>
      </c>
      <c r="H18021" s="708" t="s">
        <v>11823</v>
      </c>
    </row>
    <row r="18022" spans="1:8" ht="15" x14ac:dyDescent="0.2">
      <c r="A18022" s="732">
        <v>45268</v>
      </c>
      <c r="B18022" s="173" t="s">
        <v>3944</v>
      </c>
      <c r="C18022" s="550" t="s">
        <v>3002</v>
      </c>
      <c r="D18022" s="739" t="s">
        <v>11854</v>
      </c>
      <c r="E18022" s="551">
        <v>35360</v>
      </c>
      <c r="F18022" s="235"/>
      <c r="G18022" s="235">
        <f t="shared" si="287"/>
        <v>-35360</v>
      </c>
      <c r="H18022" s="708" t="s">
        <v>11823</v>
      </c>
    </row>
    <row r="18023" spans="1:8" ht="15" x14ac:dyDescent="0.2">
      <c r="A18023" s="732">
        <v>45272</v>
      </c>
      <c r="B18023" s="173" t="s">
        <v>10906</v>
      </c>
      <c r="C18023" s="173" t="s">
        <v>11532</v>
      </c>
      <c r="D18023" s="227" t="s">
        <v>11879</v>
      </c>
      <c r="E18023" s="235">
        <v>250000</v>
      </c>
      <c r="F18023" s="235"/>
      <c r="G18023" s="235">
        <f t="shared" si="287"/>
        <v>-250000</v>
      </c>
      <c r="H18023" s="708" t="s">
        <v>11823</v>
      </c>
    </row>
    <row r="18024" spans="1:8" ht="15" x14ac:dyDescent="0.2">
      <c r="A18024" s="732">
        <v>45273</v>
      </c>
      <c r="B18024" s="173" t="s">
        <v>11623</v>
      </c>
      <c r="C18024" s="173" t="s">
        <v>8249</v>
      </c>
      <c r="D18024" s="227" t="s">
        <v>11880</v>
      </c>
      <c r="E18024" s="235">
        <v>150000</v>
      </c>
      <c r="F18024" s="235"/>
      <c r="G18024" s="235">
        <f t="shared" si="287"/>
        <v>-150000</v>
      </c>
      <c r="H18024" s="708" t="s">
        <v>11823</v>
      </c>
    </row>
    <row r="18025" spans="1:8" ht="15" x14ac:dyDescent="0.2">
      <c r="A18025" s="732">
        <v>45273</v>
      </c>
      <c r="B18025" s="173" t="s">
        <v>10469</v>
      </c>
      <c r="C18025" s="173" t="s">
        <v>9458</v>
      </c>
      <c r="D18025" s="227" t="s">
        <v>11881</v>
      </c>
      <c r="E18025" s="235">
        <v>50000</v>
      </c>
      <c r="F18025" s="235"/>
      <c r="G18025" s="235">
        <f t="shared" si="287"/>
        <v>-50000</v>
      </c>
      <c r="H18025" s="708" t="s">
        <v>11823</v>
      </c>
    </row>
    <row r="18026" spans="1:8" ht="15" customHeight="1" x14ac:dyDescent="0.2">
      <c r="A18026" s="732">
        <v>45273</v>
      </c>
      <c r="B18026" s="173" t="s">
        <v>11611</v>
      </c>
      <c r="C18026" s="550" t="s">
        <v>11382</v>
      </c>
      <c r="D18026" s="739" t="s">
        <v>11882</v>
      </c>
      <c r="E18026" s="551">
        <v>45000</v>
      </c>
      <c r="F18026" s="235"/>
      <c r="G18026" s="235">
        <f t="shared" si="287"/>
        <v>-45000</v>
      </c>
      <c r="H18026" s="708" t="s">
        <v>11823</v>
      </c>
    </row>
    <row r="18027" spans="1:8" ht="15" x14ac:dyDescent="0.2">
      <c r="A18027" s="732">
        <v>45273</v>
      </c>
      <c r="B18027" s="173" t="s">
        <v>11089</v>
      </c>
      <c r="C18027" s="550" t="s">
        <v>11382</v>
      </c>
      <c r="D18027" s="739" t="s">
        <v>11882</v>
      </c>
      <c r="E18027" s="551">
        <v>10000</v>
      </c>
      <c r="F18027" s="235"/>
      <c r="G18027" s="235">
        <f t="shared" si="287"/>
        <v>-10000</v>
      </c>
      <c r="H18027" s="708" t="s">
        <v>11823</v>
      </c>
    </row>
    <row r="18028" spans="1:8" ht="15" x14ac:dyDescent="0.2">
      <c r="A18028" s="732">
        <v>45273</v>
      </c>
      <c r="B18028" s="173" t="s">
        <v>11442</v>
      </c>
      <c r="C18028" s="550" t="s">
        <v>11382</v>
      </c>
      <c r="D18028" s="739" t="s">
        <v>11882</v>
      </c>
      <c r="E18028" s="551">
        <v>75000</v>
      </c>
      <c r="F18028" s="235"/>
      <c r="G18028" s="235">
        <f t="shared" si="287"/>
        <v>-75000</v>
      </c>
      <c r="H18028" s="708" t="s">
        <v>11823</v>
      </c>
    </row>
    <row r="18029" spans="1:8" ht="15" customHeight="1" x14ac:dyDescent="0.2">
      <c r="A18029" s="732">
        <v>45273</v>
      </c>
      <c r="B18029" s="173" t="s">
        <v>10906</v>
      </c>
      <c r="C18029" s="550" t="s">
        <v>11382</v>
      </c>
      <c r="D18029" s="739" t="s">
        <v>11882</v>
      </c>
      <c r="E18029" s="551">
        <v>49000</v>
      </c>
      <c r="F18029" s="235"/>
      <c r="G18029" s="235">
        <f t="shared" si="287"/>
        <v>-49000</v>
      </c>
      <c r="H18029" s="708" t="s">
        <v>11823</v>
      </c>
    </row>
    <row r="18030" spans="1:8" ht="24" x14ac:dyDescent="0.2">
      <c r="A18030" s="732">
        <v>45280</v>
      </c>
      <c r="B18030" s="173" t="s">
        <v>11085</v>
      </c>
      <c r="C18030" s="173" t="s">
        <v>10482</v>
      </c>
      <c r="D18030" s="227" t="s">
        <v>11968</v>
      </c>
      <c r="E18030" s="235">
        <v>1500000</v>
      </c>
      <c r="F18030" s="235"/>
      <c r="G18030" s="235">
        <f t="shared" si="287"/>
        <v>-1500000</v>
      </c>
      <c r="H18030" s="708" t="s">
        <v>11823</v>
      </c>
    </row>
    <row r="18031" spans="1:8" ht="15" x14ac:dyDescent="0.2">
      <c r="A18031" s="732">
        <v>45280</v>
      </c>
      <c r="B18031" s="173" t="s">
        <v>10906</v>
      </c>
      <c r="C18031" s="173" t="s">
        <v>1197</v>
      </c>
      <c r="D18031" s="227" t="s">
        <v>11972</v>
      </c>
      <c r="E18031" s="235">
        <v>189553</v>
      </c>
      <c r="F18031" s="235"/>
      <c r="G18031" s="235">
        <f t="shared" si="287"/>
        <v>-189553</v>
      </c>
      <c r="H18031" s="708" t="s">
        <v>11823</v>
      </c>
    </row>
    <row r="18032" spans="1:8" ht="15" x14ac:dyDescent="0.2">
      <c r="A18032" s="732">
        <v>45286</v>
      </c>
      <c r="B18032" s="173" t="s">
        <v>11623</v>
      </c>
      <c r="C18032" s="173" t="s">
        <v>7465</v>
      </c>
      <c r="D18032" s="227" t="s">
        <v>12023</v>
      </c>
      <c r="E18032" s="235">
        <v>1500000</v>
      </c>
      <c r="F18032" s="235"/>
      <c r="G18032" s="235">
        <f t="shared" si="287"/>
        <v>-1500000</v>
      </c>
      <c r="H18032" s="708" t="s">
        <v>11823</v>
      </c>
    </row>
    <row r="18033" spans="1:8" ht="15" x14ac:dyDescent="0.2">
      <c r="A18033" s="732">
        <v>45286</v>
      </c>
      <c r="B18033" s="173" t="s">
        <v>10906</v>
      </c>
      <c r="C18033" s="173" t="s">
        <v>1197</v>
      </c>
      <c r="D18033" s="227" t="s">
        <v>11972</v>
      </c>
      <c r="E18033" s="235">
        <v>472527</v>
      </c>
      <c r="F18033" s="235"/>
      <c r="G18033" s="235">
        <f t="shared" si="287"/>
        <v>-472527</v>
      </c>
      <c r="H18033" s="708" t="s">
        <v>11823</v>
      </c>
    </row>
    <row r="18034" spans="1:8" ht="15" x14ac:dyDescent="0.2">
      <c r="A18034" s="732">
        <v>45287</v>
      </c>
      <c r="B18034" s="173" t="s">
        <v>11623</v>
      </c>
      <c r="C18034" s="173" t="s">
        <v>8089</v>
      </c>
      <c r="D18034" s="227" t="s">
        <v>12023</v>
      </c>
      <c r="E18034" s="235">
        <v>1000000</v>
      </c>
      <c r="F18034" s="235"/>
      <c r="G18034" s="235">
        <f t="shared" si="287"/>
        <v>-1000000</v>
      </c>
      <c r="H18034" s="708" t="s">
        <v>11823</v>
      </c>
    </row>
    <row r="18035" spans="1:8" ht="15" x14ac:dyDescent="0.2">
      <c r="A18035" s="732">
        <v>45287</v>
      </c>
      <c r="B18035" s="173" t="s">
        <v>11883</v>
      </c>
      <c r="C18035" s="173" t="s">
        <v>12024</v>
      </c>
      <c r="D18035" s="227" t="s">
        <v>12023</v>
      </c>
      <c r="E18035" s="235">
        <v>1000000</v>
      </c>
      <c r="F18035" s="235"/>
      <c r="G18035" s="235">
        <f t="shared" si="287"/>
        <v>-1000000</v>
      </c>
      <c r="H18035" s="708" t="s">
        <v>11823</v>
      </c>
    </row>
    <row r="18036" spans="1:8" ht="15" x14ac:dyDescent="0.2">
      <c r="A18036" s="729">
        <v>45267</v>
      </c>
      <c r="B18036" s="93" t="s">
        <v>11550</v>
      </c>
      <c r="C18036" s="93" t="s">
        <v>558</v>
      </c>
      <c r="D18036" s="891" t="s">
        <v>11816</v>
      </c>
      <c r="E18036" s="175"/>
      <c r="F18036" s="175">
        <v>1000000</v>
      </c>
      <c r="G18036" s="175">
        <f t="shared" si="287"/>
        <v>1000000</v>
      </c>
      <c r="H18036" s="701" t="s">
        <v>11823</v>
      </c>
    </row>
    <row r="18037" spans="1:8" ht="15" x14ac:dyDescent="0.2">
      <c r="A18037" s="729">
        <v>45267</v>
      </c>
      <c r="B18037" s="93" t="s">
        <v>10120</v>
      </c>
      <c r="C18037" s="93" t="s">
        <v>558</v>
      </c>
      <c r="D18037" s="891" t="s">
        <v>11817</v>
      </c>
      <c r="E18037" s="175"/>
      <c r="F18037" s="175">
        <v>100000</v>
      </c>
      <c r="G18037" s="175">
        <f t="shared" si="287"/>
        <v>100000</v>
      </c>
      <c r="H18037" s="701" t="s">
        <v>11823</v>
      </c>
    </row>
    <row r="18038" spans="1:8" ht="15" x14ac:dyDescent="0.2">
      <c r="A18038" s="729">
        <v>45267</v>
      </c>
      <c r="B18038" s="93" t="s">
        <v>10120</v>
      </c>
      <c r="C18038" s="93" t="s">
        <v>558</v>
      </c>
      <c r="D18038" s="891" t="s">
        <v>11934</v>
      </c>
      <c r="E18038" s="175"/>
      <c r="F18038" s="175">
        <v>-100000</v>
      </c>
      <c r="G18038" s="175">
        <f t="shared" si="287"/>
        <v>-100000</v>
      </c>
      <c r="H18038" s="701" t="s">
        <v>11823</v>
      </c>
    </row>
    <row r="18039" spans="1:8" ht="24" x14ac:dyDescent="0.2">
      <c r="A18039" s="729">
        <v>45267</v>
      </c>
      <c r="B18039" s="93" t="s">
        <v>9984</v>
      </c>
      <c r="C18039" s="93" t="s">
        <v>558</v>
      </c>
      <c r="D18039" s="801" t="s">
        <v>11818</v>
      </c>
      <c r="E18039" s="175"/>
      <c r="F18039" s="175">
        <v>520000</v>
      </c>
      <c r="G18039" s="175">
        <f t="shared" si="287"/>
        <v>520000</v>
      </c>
      <c r="H18039" s="701" t="s">
        <v>11823</v>
      </c>
    </row>
    <row r="18040" spans="1:8" ht="15" x14ac:dyDescent="0.2">
      <c r="A18040" s="729">
        <v>45272</v>
      </c>
      <c r="B18040" s="93" t="s">
        <v>9659</v>
      </c>
      <c r="C18040" s="93" t="s">
        <v>558</v>
      </c>
      <c r="D18040" s="801" t="s">
        <v>11863</v>
      </c>
      <c r="E18040" s="175"/>
      <c r="F18040" s="175">
        <v>3221233</v>
      </c>
      <c r="G18040" s="175">
        <f t="shared" si="287"/>
        <v>3221233</v>
      </c>
      <c r="H18040" s="701" t="s">
        <v>11823</v>
      </c>
    </row>
    <row r="18041" spans="1:8" ht="15" x14ac:dyDescent="0.2">
      <c r="A18041" s="729">
        <v>45272</v>
      </c>
      <c r="B18041" s="93" t="s">
        <v>11605</v>
      </c>
      <c r="C18041" s="93" t="s">
        <v>558</v>
      </c>
      <c r="D18041" s="801" t="s">
        <v>11863</v>
      </c>
      <c r="E18041" s="175"/>
      <c r="F18041" s="175">
        <v>1000000</v>
      </c>
      <c r="G18041" s="175">
        <f t="shared" si="287"/>
        <v>1000000</v>
      </c>
      <c r="H18041" s="701" t="s">
        <v>11823</v>
      </c>
    </row>
    <row r="18042" spans="1:8" ht="15" x14ac:dyDescent="0.2">
      <c r="A18042" s="729">
        <v>45272</v>
      </c>
      <c r="B18042" s="93" t="s">
        <v>9659</v>
      </c>
      <c r="C18042" s="93" t="s">
        <v>558</v>
      </c>
      <c r="D18042" s="897" t="s">
        <v>12026</v>
      </c>
      <c r="E18042" s="642">
        <v>42212</v>
      </c>
      <c r="F18042" s="642"/>
      <c r="G18042" s="175">
        <f t="shared" si="287"/>
        <v>-42212</v>
      </c>
      <c r="H18042" s="701" t="s">
        <v>11823</v>
      </c>
    </row>
    <row r="18043" spans="1:8" ht="15" x14ac:dyDescent="0.2">
      <c r="A18043" s="729">
        <v>45272</v>
      </c>
      <c r="B18043" s="93" t="s">
        <v>3945</v>
      </c>
      <c r="C18043" s="93" t="s">
        <v>558</v>
      </c>
      <c r="D18043" s="891" t="s">
        <v>11877</v>
      </c>
      <c r="E18043" s="175"/>
      <c r="F18043" s="175">
        <v>359992</v>
      </c>
      <c r="G18043" s="175">
        <f t="shared" si="287"/>
        <v>359992</v>
      </c>
      <c r="H18043" s="701" t="s">
        <v>11823</v>
      </c>
    </row>
    <row r="18044" spans="1:8" ht="15" x14ac:dyDescent="0.2">
      <c r="A18044" s="729">
        <v>45273</v>
      </c>
      <c r="B18044" s="93" t="s">
        <v>10230</v>
      </c>
      <c r="C18044" s="93" t="s">
        <v>558</v>
      </c>
      <c r="D18044" s="891" t="s">
        <v>11878</v>
      </c>
      <c r="E18044" s="175"/>
      <c r="F18044" s="175">
        <v>1500000</v>
      </c>
      <c r="G18044" s="175">
        <f t="shared" si="287"/>
        <v>1500000</v>
      </c>
      <c r="H18044" s="701" t="s">
        <v>11823</v>
      </c>
    </row>
    <row r="18045" spans="1:8" ht="15" x14ac:dyDescent="0.2">
      <c r="A18045" s="729">
        <v>45275</v>
      </c>
      <c r="B18045" s="93" t="s">
        <v>10230</v>
      </c>
      <c r="C18045" s="93" t="s">
        <v>558</v>
      </c>
      <c r="D18045" s="891" t="s">
        <v>11894</v>
      </c>
      <c r="E18045" s="175"/>
      <c r="F18045" s="175">
        <v>1000000</v>
      </c>
      <c r="G18045" s="175">
        <f t="shared" si="287"/>
        <v>1000000</v>
      </c>
      <c r="H18045" s="701" t="s">
        <v>11823</v>
      </c>
    </row>
    <row r="18046" spans="1:8" ht="24" x14ac:dyDescent="0.2">
      <c r="A18046" s="729">
        <v>45275</v>
      </c>
      <c r="B18046" s="93" t="s">
        <v>10230</v>
      </c>
      <c r="C18046" s="93" t="s">
        <v>558</v>
      </c>
      <c r="D18046" s="801" t="s">
        <v>11895</v>
      </c>
      <c r="E18046" s="175"/>
      <c r="F18046" s="175">
        <v>1000000</v>
      </c>
      <c r="G18046" s="175">
        <f t="shared" si="287"/>
        <v>1000000</v>
      </c>
      <c r="H18046" s="701" t="s">
        <v>11823</v>
      </c>
    </row>
    <row r="18047" spans="1:8" ht="15" x14ac:dyDescent="0.2">
      <c r="A18047" s="729">
        <v>45275</v>
      </c>
      <c r="B18047" s="93" t="s">
        <v>10230</v>
      </c>
      <c r="C18047" s="93" t="s">
        <v>558</v>
      </c>
      <c r="D18047" s="891" t="s">
        <v>11896</v>
      </c>
      <c r="E18047" s="175"/>
      <c r="F18047" s="175">
        <v>1000000</v>
      </c>
      <c r="G18047" s="175">
        <f t="shared" ref="G18047:G18110" si="288">F18047-E18047</f>
        <v>1000000</v>
      </c>
      <c r="H18047" s="701" t="s">
        <v>11823</v>
      </c>
    </row>
    <row r="18048" spans="1:8" ht="15" x14ac:dyDescent="0.2">
      <c r="A18048" s="729">
        <v>45275</v>
      </c>
      <c r="B18048" s="93" t="s">
        <v>10230</v>
      </c>
      <c r="C18048" s="93" t="s">
        <v>558</v>
      </c>
      <c r="D18048" s="891" t="s">
        <v>11893</v>
      </c>
      <c r="E18048" s="175"/>
      <c r="F18048" s="175">
        <v>1000000</v>
      </c>
      <c r="G18048" s="175">
        <f t="shared" si="288"/>
        <v>1000000</v>
      </c>
      <c r="H18048" s="701" t="s">
        <v>11823</v>
      </c>
    </row>
    <row r="18049" spans="1:10" ht="15" x14ac:dyDescent="0.2">
      <c r="A18049" s="729">
        <v>45275</v>
      </c>
      <c r="B18049" s="93" t="s">
        <v>10230</v>
      </c>
      <c r="C18049" s="93" t="s">
        <v>558</v>
      </c>
      <c r="D18049" s="891" t="s">
        <v>11897</v>
      </c>
      <c r="E18049" s="175"/>
      <c r="F18049" s="175">
        <v>1500000</v>
      </c>
      <c r="G18049" s="175">
        <f t="shared" si="288"/>
        <v>1500000</v>
      </c>
      <c r="H18049" s="701" t="s">
        <v>11823</v>
      </c>
    </row>
    <row r="18050" spans="1:10" ht="15" x14ac:dyDescent="0.2">
      <c r="A18050" s="729">
        <v>45276</v>
      </c>
      <c r="B18050" s="93" t="s">
        <v>10230</v>
      </c>
      <c r="C18050" s="93" t="s">
        <v>558</v>
      </c>
      <c r="D18050" s="891" t="s">
        <v>11985</v>
      </c>
      <c r="E18050" s="175"/>
      <c r="F18050" s="175">
        <v>1000000</v>
      </c>
      <c r="G18050" s="175">
        <f t="shared" si="288"/>
        <v>1000000</v>
      </c>
      <c r="H18050" s="701" t="s">
        <v>11823</v>
      </c>
    </row>
    <row r="18051" spans="1:10" ht="15" x14ac:dyDescent="0.2">
      <c r="A18051" s="729">
        <v>45276</v>
      </c>
      <c r="B18051" s="93" t="s">
        <v>10230</v>
      </c>
      <c r="C18051" s="93" t="s">
        <v>558</v>
      </c>
      <c r="D18051" s="891" t="s">
        <v>11987</v>
      </c>
      <c r="E18051" s="175"/>
      <c r="F18051" s="175">
        <v>1000000</v>
      </c>
      <c r="G18051" s="175">
        <f t="shared" si="288"/>
        <v>1000000</v>
      </c>
      <c r="H18051" s="701" t="s">
        <v>11823</v>
      </c>
    </row>
    <row r="18052" spans="1:10" ht="15" x14ac:dyDescent="0.2">
      <c r="A18052" s="729">
        <v>45276</v>
      </c>
      <c r="B18052" s="93" t="s">
        <v>10230</v>
      </c>
      <c r="C18052" s="93" t="s">
        <v>558</v>
      </c>
      <c r="D18052" s="891" t="s">
        <v>12078</v>
      </c>
      <c r="E18052" s="175"/>
      <c r="F18052" s="175">
        <v>1000000</v>
      </c>
      <c r="G18052" s="175">
        <f t="shared" si="288"/>
        <v>1000000</v>
      </c>
      <c r="H18052" s="701" t="s">
        <v>11823</v>
      </c>
    </row>
    <row r="18053" spans="1:10" ht="24" x14ac:dyDescent="0.2">
      <c r="A18053" s="729">
        <v>45276</v>
      </c>
      <c r="B18053" s="93" t="s">
        <v>10230</v>
      </c>
      <c r="C18053" s="93" t="s">
        <v>558</v>
      </c>
      <c r="D18053" s="801" t="s">
        <v>11969</v>
      </c>
      <c r="E18053" s="175"/>
      <c r="F18053" s="175">
        <v>1500000</v>
      </c>
      <c r="G18053" s="175">
        <f t="shared" si="288"/>
        <v>1500000</v>
      </c>
      <c r="H18053" s="701" t="s">
        <v>11823</v>
      </c>
    </row>
    <row r="18054" spans="1:10" ht="15" x14ac:dyDescent="0.2">
      <c r="A18054" s="729">
        <v>45276</v>
      </c>
      <c r="B18054" s="93" t="s">
        <v>10230</v>
      </c>
      <c r="C18054" s="93" t="s">
        <v>558</v>
      </c>
      <c r="D18054" s="891" t="s">
        <v>11986</v>
      </c>
      <c r="E18054" s="175"/>
      <c r="F18054" s="175">
        <v>1500000</v>
      </c>
      <c r="G18054" s="175">
        <f t="shared" si="288"/>
        <v>1500000</v>
      </c>
      <c r="H18054" s="701" t="s">
        <v>11823</v>
      </c>
    </row>
    <row r="18055" spans="1:10" ht="15" x14ac:dyDescent="0.2">
      <c r="A18055" s="729">
        <v>45276</v>
      </c>
      <c r="B18055" s="93" t="s">
        <v>10230</v>
      </c>
      <c r="C18055" s="93" t="s">
        <v>558</v>
      </c>
      <c r="D18055" s="891" t="s">
        <v>12116</v>
      </c>
      <c r="E18055" s="175"/>
      <c r="F18055" s="175">
        <v>1417880</v>
      </c>
      <c r="G18055" s="175">
        <f t="shared" si="288"/>
        <v>1417880</v>
      </c>
      <c r="H18055" s="701" t="s">
        <v>11823</v>
      </c>
    </row>
    <row r="18056" spans="1:10" ht="15" x14ac:dyDescent="0.2">
      <c r="A18056" s="729">
        <v>45276</v>
      </c>
      <c r="B18056" s="93" t="s">
        <v>10230</v>
      </c>
      <c r="C18056" s="93" t="s">
        <v>558</v>
      </c>
      <c r="D18056" s="891" t="s">
        <v>11936</v>
      </c>
      <c r="E18056" s="175"/>
      <c r="F18056" s="175">
        <v>2200</v>
      </c>
      <c r="G18056" s="175">
        <f t="shared" si="288"/>
        <v>2200</v>
      </c>
      <c r="H18056" s="701" t="s">
        <v>11823</v>
      </c>
    </row>
    <row r="18057" spans="1:10" ht="24" x14ac:dyDescent="0.2">
      <c r="A18057" s="729">
        <v>45280</v>
      </c>
      <c r="B18057" s="93" t="s">
        <v>9659</v>
      </c>
      <c r="C18057" s="93" t="s">
        <v>558</v>
      </c>
      <c r="D18057" s="801" t="s">
        <v>11958</v>
      </c>
      <c r="E18057" s="175"/>
      <c r="F18057" s="175">
        <v>5000000</v>
      </c>
      <c r="G18057" s="175">
        <f t="shared" si="288"/>
        <v>5000000</v>
      </c>
      <c r="H18057" s="701" t="s">
        <v>11823</v>
      </c>
    </row>
    <row r="18058" spans="1:10" ht="24" x14ac:dyDescent="0.2">
      <c r="A18058" s="729">
        <v>45280</v>
      </c>
      <c r="B18058" s="93" t="s">
        <v>9659</v>
      </c>
      <c r="C18058" s="93" t="s">
        <v>558</v>
      </c>
      <c r="D18058" s="801" t="s">
        <v>12336</v>
      </c>
      <c r="E18058" s="175"/>
      <c r="F18058" s="175">
        <v>-650000</v>
      </c>
      <c r="G18058" s="175">
        <f t="shared" si="288"/>
        <v>-650000</v>
      </c>
      <c r="H18058" s="701" t="s">
        <v>11823</v>
      </c>
    </row>
    <row r="18059" spans="1:10" ht="24" x14ac:dyDescent="0.2">
      <c r="A18059" s="729">
        <v>45280</v>
      </c>
      <c r="B18059" s="93" t="s">
        <v>9659</v>
      </c>
      <c r="C18059" s="93" t="s">
        <v>558</v>
      </c>
      <c r="D18059" s="801" t="s">
        <v>12336</v>
      </c>
      <c r="E18059" s="175"/>
      <c r="F18059" s="175">
        <v>-750000</v>
      </c>
      <c r="G18059" s="175">
        <f t="shared" si="288"/>
        <v>-750000</v>
      </c>
      <c r="H18059" s="701" t="s">
        <v>11823</v>
      </c>
    </row>
    <row r="18060" spans="1:10" ht="24" x14ac:dyDescent="0.2">
      <c r="A18060" s="729">
        <v>45280</v>
      </c>
      <c r="B18060" s="93" t="s">
        <v>9659</v>
      </c>
      <c r="C18060" s="93" t="s">
        <v>558</v>
      </c>
      <c r="D18060" s="801" t="s">
        <v>12336</v>
      </c>
      <c r="E18060" s="175"/>
      <c r="F18060" s="175">
        <v>-850000</v>
      </c>
      <c r="G18060" s="175">
        <f t="shared" si="288"/>
        <v>-850000</v>
      </c>
      <c r="H18060" s="701" t="s">
        <v>11823</v>
      </c>
      <c r="J18060" s="39"/>
    </row>
    <row r="18061" spans="1:10" ht="15" x14ac:dyDescent="0.2">
      <c r="A18061" s="729">
        <v>45280</v>
      </c>
      <c r="B18061" s="93" t="s">
        <v>9659</v>
      </c>
      <c r="C18061" s="93" t="s">
        <v>558</v>
      </c>
      <c r="D18061" s="801" t="s">
        <v>12337</v>
      </c>
      <c r="E18061" s="175"/>
      <c r="F18061" s="175">
        <v>-950000</v>
      </c>
      <c r="G18061" s="175">
        <f t="shared" si="288"/>
        <v>-950000</v>
      </c>
      <c r="H18061" s="701" t="s">
        <v>11823</v>
      </c>
      <c r="J18061" s="39"/>
    </row>
    <row r="18062" spans="1:10" ht="15" x14ac:dyDescent="0.2">
      <c r="A18062" s="729">
        <v>45280</v>
      </c>
      <c r="B18062" s="93" t="s">
        <v>9659</v>
      </c>
      <c r="C18062" s="93" t="s">
        <v>558</v>
      </c>
      <c r="D18062" s="897" t="s">
        <v>12026</v>
      </c>
      <c r="E18062" s="642">
        <v>15850</v>
      </c>
      <c r="F18062" s="175"/>
      <c r="G18062" s="175">
        <f t="shared" si="288"/>
        <v>-15850</v>
      </c>
      <c r="H18062" s="701" t="s">
        <v>11823</v>
      </c>
    </row>
    <row r="18063" spans="1:10" ht="15" x14ac:dyDescent="0.2">
      <c r="A18063" s="729">
        <v>45283</v>
      </c>
      <c r="B18063" s="93" t="s">
        <v>10230</v>
      </c>
      <c r="C18063" s="93" t="s">
        <v>558</v>
      </c>
      <c r="D18063" s="891" t="s">
        <v>12341</v>
      </c>
      <c r="E18063" s="175"/>
      <c r="F18063" s="175">
        <v>550000</v>
      </c>
      <c r="G18063" s="175">
        <f t="shared" si="288"/>
        <v>550000</v>
      </c>
      <c r="H18063" s="701" t="s">
        <v>11823</v>
      </c>
    </row>
    <row r="18064" spans="1:10" ht="15" x14ac:dyDescent="0.2">
      <c r="A18064" s="729">
        <v>45283</v>
      </c>
      <c r="B18064" s="93" t="s">
        <v>10230</v>
      </c>
      <c r="C18064" s="93" t="s">
        <v>558</v>
      </c>
      <c r="D18064" s="891" t="s">
        <v>12341</v>
      </c>
      <c r="E18064" s="175"/>
      <c r="F18064" s="175">
        <v>600000</v>
      </c>
      <c r="G18064" s="175">
        <f t="shared" si="288"/>
        <v>600000</v>
      </c>
      <c r="H18064" s="701" t="s">
        <v>11823</v>
      </c>
    </row>
    <row r="18065" spans="1:10" ht="24" x14ac:dyDescent="0.2">
      <c r="A18065" s="729">
        <v>45283</v>
      </c>
      <c r="B18065" s="93" t="s">
        <v>10230</v>
      </c>
      <c r="C18065" s="93" t="s">
        <v>558</v>
      </c>
      <c r="D18065" s="801" t="s">
        <v>12342</v>
      </c>
      <c r="E18065" s="175"/>
      <c r="F18065" s="175">
        <v>650000</v>
      </c>
      <c r="G18065" s="175">
        <f t="shared" si="288"/>
        <v>650000</v>
      </c>
      <c r="H18065" s="701" t="s">
        <v>11823</v>
      </c>
    </row>
    <row r="18066" spans="1:10" ht="15" x14ac:dyDescent="0.2">
      <c r="A18066" s="729">
        <v>45283</v>
      </c>
      <c r="B18066" s="93" t="s">
        <v>10230</v>
      </c>
      <c r="C18066" s="93" t="s">
        <v>558</v>
      </c>
      <c r="D18066" s="891" t="s">
        <v>12340</v>
      </c>
      <c r="E18066" s="175"/>
      <c r="F18066" s="175">
        <v>700000</v>
      </c>
      <c r="G18066" s="175">
        <f t="shared" si="288"/>
        <v>700000</v>
      </c>
      <c r="H18066" s="701" t="s">
        <v>11823</v>
      </c>
    </row>
    <row r="18067" spans="1:10" ht="24" x14ac:dyDescent="0.2">
      <c r="A18067" s="729">
        <v>45283</v>
      </c>
      <c r="B18067" s="93" t="s">
        <v>10230</v>
      </c>
      <c r="C18067" s="93" t="s">
        <v>558</v>
      </c>
      <c r="D18067" s="801" t="s">
        <v>12342</v>
      </c>
      <c r="E18067" s="175"/>
      <c r="F18067" s="175">
        <v>750000</v>
      </c>
      <c r="G18067" s="175">
        <f t="shared" si="288"/>
        <v>750000</v>
      </c>
      <c r="H18067" s="701" t="s">
        <v>11823</v>
      </c>
    </row>
    <row r="18068" spans="1:10" ht="24" x14ac:dyDescent="0.2">
      <c r="A18068" s="729">
        <v>45283</v>
      </c>
      <c r="B18068" s="93" t="s">
        <v>10230</v>
      </c>
      <c r="C18068" s="93" t="s">
        <v>558</v>
      </c>
      <c r="D18068" s="801" t="s">
        <v>12342</v>
      </c>
      <c r="E18068" s="175"/>
      <c r="F18068" s="175">
        <v>850000</v>
      </c>
      <c r="G18068" s="175">
        <f t="shared" si="288"/>
        <v>850000</v>
      </c>
      <c r="H18068" s="701" t="s">
        <v>11823</v>
      </c>
    </row>
    <row r="18069" spans="1:10" ht="15" x14ac:dyDescent="0.2">
      <c r="A18069" s="729">
        <v>45283</v>
      </c>
      <c r="B18069" s="93" t="s">
        <v>10230</v>
      </c>
      <c r="C18069" s="93" t="s">
        <v>558</v>
      </c>
      <c r="D18069" s="891" t="s">
        <v>12116</v>
      </c>
      <c r="E18069" s="175"/>
      <c r="F18069" s="175">
        <v>900000</v>
      </c>
      <c r="G18069" s="175">
        <f t="shared" si="288"/>
        <v>900000</v>
      </c>
      <c r="H18069" s="701" t="s">
        <v>11823</v>
      </c>
    </row>
    <row r="18070" spans="1:10" ht="15" x14ac:dyDescent="0.2">
      <c r="A18070" s="729">
        <v>45283</v>
      </c>
      <c r="B18070" s="93" t="s">
        <v>10906</v>
      </c>
      <c r="C18070" s="93" t="s">
        <v>558</v>
      </c>
      <c r="D18070" s="891" t="s">
        <v>11971</v>
      </c>
      <c r="E18070" s="175"/>
      <c r="F18070" s="175">
        <v>189553</v>
      </c>
      <c r="G18070" s="175">
        <f t="shared" si="288"/>
        <v>189553</v>
      </c>
      <c r="H18070" s="701" t="s">
        <v>11823</v>
      </c>
    </row>
    <row r="18071" spans="1:10" ht="15" x14ac:dyDescent="0.2">
      <c r="A18071" s="729">
        <v>45283</v>
      </c>
      <c r="B18071" s="93" t="s">
        <v>10906</v>
      </c>
      <c r="C18071" s="93" t="s">
        <v>558</v>
      </c>
      <c r="D18071" s="891" t="s">
        <v>11971</v>
      </c>
      <c r="E18071" s="175"/>
      <c r="F18071" s="175">
        <v>472527</v>
      </c>
      <c r="G18071" s="175">
        <f t="shared" si="288"/>
        <v>472527</v>
      </c>
      <c r="H18071" s="701" t="s">
        <v>11823</v>
      </c>
    </row>
    <row r="18072" spans="1:10" ht="15" x14ac:dyDescent="0.2">
      <c r="A18072" s="729">
        <v>45286</v>
      </c>
      <c r="B18072" s="93" t="s">
        <v>3944</v>
      </c>
      <c r="C18072" s="93" t="s">
        <v>558</v>
      </c>
      <c r="D18072" s="891" t="s">
        <v>11984</v>
      </c>
      <c r="E18072" s="175"/>
      <c r="F18072" s="175">
        <v>333522</v>
      </c>
      <c r="G18072" s="175">
        <f t="shared" si="288"/>
        <v>333522</v>
      </c>
      <c r="H18072" s="701" t="s">
        <v>11823</v>
      </c>
    </row>
    <row r="18073" spans="1:10" ht="15" x14ac:dyDescent="0.2">
      <c r="A18073" s="729">
        <v>45286</v>
      </c>
      <c r="B18073" s="93" t="s">
        <v>10230</v>
      </c>
      <c r="C18073" s="93" t="s">
        <v>558</v>
      </c>
      <c r="D18073" s="891" t="s">
        <v>12034</v>
      </c>
      <c r="E18073" s="175"/>
      <c r="F18073" s="175">
        <v>1075700</v>
      </c>
      <c r="G18073" s="175">
        <f t="shared" si="288"/>
        <v>1075700</v>
      </c>
      <c r="H18073" s="701" t="s">
        <v>11823</v>
      </c>
    </row>
    <row r="18074" spans="1:10" ht="15" x14ac:dyDescent="0.2">
      <c r="A18074" s="729">
        <v>45287</v>
      </c>
      <c r="B18074" s="93" t="s">
        <v>8557</v>
      </c>
      <c r="C18074" s="93" t="s">
        <v>558</v>
      </c>
      <c r="D18074" s="891" t="s">
        <v>12032</v>
      </c>
      <c r="E18074" s="175"/>
      <c r="F18074" s="175">
        <v>561910</v>
      </c>
      <c r="G18074" s="175">
        <f t="shared" si="288"/>
        <v>561910</v>
      </c>
      <c r="H18074" s="701" t="s">
        <v>11823</v>
      </c>
    </row>
    <row r="18075" spans="1:10" ht="15" x14ac:dyDescent="0.2">
      <c r="A18075" s="729">
        <v>45287</v>
      </c>
      <c r="B18075" s="93" t="s">
        <v>11613</v>
      </c>
      <c r="C18075" s="93" t="s">
        <v>558</v>
      </c>
      <c r="D18075" s="891" t="s">
        <v>12079</v>
      </c>
      <c r="E18075" s="175"/>
      <c r="F18075" s="175">
        <v>112665</v>
      </c>
      <c r="G18075" s="175">
        <f t="shared" si="288"/>
        <v>112665</v>
      </c>
      <c r="H18075" s="701" t="s">
        <v>11823</v>
      </c>
      <c r="J18075" s="39"/>
    </row>
    <row r="18076" spans="1:10" ht="60" x14ac:dyDescent="0.2">
      <c r="A18076" s="729">
        <v>45288</v>
      </c>
      <c r="B18076" s="93" t="s">
        <v>10906</v>
      </c>
      <c r="C18076" s="93" t="s">
        <v>558</v>
      </c>
      <c r="D18076" s="801" t="s">
        <v>12031</v>
      </c>
      <c r="E18076" s="175"/>
      <c r="F18076" s="175">
        <v>4416116</v>
      </c>
      <c r="G18076" s="175">
        <f t="shared" si="288"/>
        <v>4416116</v>
      </c>
      <c r="H18076" s="701" t="s">
        <v>11823</v>
      </c>
    </row>
    <row r="18077" spans="1:10" ht="60" x14ac:dyDescent="0.2">
      <c r="A18077" s="729">
        <v>45288</v>
      </c>
      <c r="B18077" s="93" t="s">
        <v>14</v>
      </c>
      <c r="C18077" s="93" t="s">
        <v>558</v>
      </c>
      <c r="D18077" s="801" t="s">
        <v>12030</v>
      </c>
      <c r="E18077" s="175"/>
      <c r="F18077" s="175">
        <v>132000</v>
      </c>
      <c r="G18077" s="175">
        <f t="shared" si="288"/>
        <v>132000</v>
      </c>
      <c r="H18077" s="701" t="s">
        <v>11823</v>
      </c>
    </row>
    <row r="18078" spans="1:10" ht="15" x14ac:dyDescent="0.2">
      <c r="A18078" s="729">
        <v>45288</v>
      </c>
      <c r="B18078" s="93" t="s">
        <v>14</v>
      </c>
      <c r="C18078" s="93" t="s">
        <v>558</v>
      </c>
      <c r="D18078" s="897" t="s">
        <v>12026</v>
      </c>
      <c r="E18078" s="642">
        <v>45000</v>
      </c>
      <c r="F18078" s="175"/>
      <c r="G18078" s="175">
        <f t="shared" si="288"/>
        <v>-45000</v>
      </c>
      <c r="H18078" s="701" t="s">
        <v>11823</v>
      </c>
    </row>
    <row r="18079" spans="1:10" ht="24" x14ac:dyDescent="0.2">
      <c r="A18079" s="729">
        <v>45289</v>
      </c>
      <c r="B18079" s="93" t="s">
        <v>12068</v>
      </c>
      <c r="C18079" s="93" t="s">
        <v>558</v>
      </c>
      <c r="D18079" s="801" t="s">
        <v>12080</v>
      </c>
      <c r="E18079" s="175"/>
      <c r="F18079" s="175">
        <v>369964</v>
      </c>
      <c r="G18079" s="175">
        <f t="shared" si="288"/>
        <v>369964</v>
      </c>
      <c r="H18079" s="701" t="s">
        <v>11823</v>
      </c>
    </row>
    <row r="18080" spans="1:10" ht="15" x14ac:dyDescent="0.2">
      <c r="A18080" s="733">
        <v>45292</v>
      </c>
      <c r="B18080" s="62" t="s">
        <v>9984</v>
      </c>
      <c r="C18080" s="62" t="s">
        <v>255</v>
      </c>
      <c r="D18080" s="182" t="s">
        <v>12022</v>
      </c>
      <c r="E18080" s="125">
        <v>250000</v>
      </c>
      <c r="F18080" s="125"/>
      <c r="G18080" s="125">
        <f t="shared" si="288"/>
        <v>-250000</v>
      </c>
      <c r="H18080" s="704" t="s">
        <v>12033</v>
      </c>
    </row>
    <row r="18081" spans="1:8" ht="15" x14ac:dyDescent="0.2">
      <c r="A18081" s="733">
        <v>45292</v>
      </c>
      <c r="B18081" s="62"/>
      <c r="C18081" s="62" t="s">
        <v>336</v>
      </c>
      <c r="D18081" s="182"/>
      <c r="E18081" s="125">
        <v>5000</v>
      </c>
      <c r="F18081" s="125"/>
      <c r="G18081" s="125">
        <f t="shared" si="288"/>
        <v>-5000</v>
      </c>
      <c r="H18081" s="704" t="s">
        <v>12033</v>
      </c>
    </row>
    <row r="18082" spans="1:8" ht="15" x14ac:dyDescent="0.2">
      <c r="A18082" s="733">
        <v>45292</v>
      </c>
      <c r="B18082" s="62" t="s">
        <v>103</v>
      </c>
      <c r="C18082" s="62" t="s">
        <v>103</v>
      </c>
      <c r="D18082" s="182" t="s">
        <v>8156</v>
      </c>
      <c r="E18082" s="125">
        <v>3000</v>
      </c>
      <c r="F18082" s="125"/>
      <c r="G18082" s="125">
        <f t="shared" si="288"/>
        <v>-3000</v>
      </c>
      <c r="H18082" s="704" t="s">
        <v>12033</v>
      </c>
    </row>
    <row r="18083" spans="1:8" ht="15" x14ac:dyDescent="0.2">
      <c r="A18083" s="733">
        <v>45292</v>
      </c>
      <c r="B18083" s="62" t="s">
        <v>391</v>
      </c>
      <c r="C18083" s="62" t="s">
        <v>12061</v>
      </c>
      <c r="D18083" s="182" t="s">
        <v>12062</v>
      </c>
      <c r="E18083" s="125">
        <v>3000</v>
      </c>
      <c r="F18083" s="125"/>
      <c r="G18083" s="125">
        <f t="shared" si="288"/>
        <v>-3000</v>
      </c>
      <c r="H18083" s="704" t="s">
        <v>12033</v>
      </c>
    </row>
    <row r="18084" spans="1:8" ht="15" x14ac:dyDescent="0.2">
      <c r="A18084" s="733">
        <v>45292</v>
      </c>
      <c r="B18084" s="62" t="s">
        <v>11442</v>
      </c>
      <c r="C18084" s="62" t="s">
        <v>5409</v>
      </c>
      <c r="D18084" s="182" t="s">
        <v>12063</v>
      </c>
      <c r="E18084" s="125">
        <v>39000</v>
      </c>
      <c r="F18084" s="125"/>
      <c r="G18084" s="125">
        <f t="shared" si="288"/>
        <v>-39000</v>
      </c>
      <c r="H18084" s="704" t="s">
        <v>12033</v>
      </c>
    </row>
    <row r="18085" spans="1:8" ht="15" x14ac:dyDescent="0.2">
      <c r="A18085" s="733">
        <v>45292</v>
      </c>
      <c r="B18085" s="62"/>
      <c r="C18085" s="62" t="s">
        <v>1062</v>
      </c>
      <c r="D18085" s="182" t="s">
        <v>12064</v>
      </c>
      <c r="E18085" s="125">
        <v>16000</v>
      </c>
      <c r="F18085" s="125"/>
      <c r="G18085" s="125">
        <f t="shared" si="288"/>
        <v>-16000</v>
      </c>
      <c r="H18085" s="704" t="s">
        <v>12033</v>
      </c>
    </row>
    <row r="18086" spans="1:8" ht="15" x14ac:dyDescent="0.2">
      <c r="A18086" s="733">
        <v>45292</v>
      </c>
      <c r="B18086" s="62" t="s">
        <v>11089</v>
      </c>
      <c r="C18086" s="62" t="s">
        <v>1523</v>
      </c>
      <c r="D18086" s="182" t="s">
        <v>12065</v>
      </c>
      <c r="E18086" s="125">
        <v>3740</v>
      </c>
      <c r="F18086" s="125"/>
      <c r="G18086" s="125">
        <f t="shared" si="288"/>
        <v>-3740</v>
      </c>
      <c r="H18086" s="704" t="s">
        <v>12033</v>
      </c>
    </row>
    <row r="18087" spans="1:8" ht="15" x14ac:dyDescent="0.2">
      <c r="A18087" s="733">
        <v>45292</v>
      </c>
      <c r="B18087" s="62" t="s">
        <v>10906</v>
      </c>
      <c r="C18087" s="62" t="s">
        <v>5740</v>
      </c>
      <c r="D18087" s="182" t="s">
        <v>369</v>
      </c>
      <c r="E18087" s="125">
        <v>600</v>
      </c>
      <c r="F18087" s="125"/>
      <c r="G18087" s="125">
        <f t="shared" si="288"/>
        <v>-600</v>
      </c>
      <c r="H18087" s="704" t="s">
        <v>12033</v>
      </c>
    </row>
    <row r="18088" spans="1:8" ht="15" x14ac:dyDescent="0.2">
      <c r="A18088" s="733">
        <v>45292</v>
      </c>
      <c r="B18088" s="62" t="s">
        <v>103</v>
      </c>
      <c r="C18088" s="62" t="s">
        <v>103</v>
      </c>
      <c r="D18088" s="182" t="s">
        <v>12066</v>
      </c>
      <c r="E18088" s="125">
        <v>740</v>
      </c>
      <c r="F18088" s="125"/>
      <c r="G18088" s="125">
        <f t="shared" si="288"/>
        <v>-740</v>
      </c>
      <c r="H18088" s="704" t="s">
        <v>12033</v>
      </c>
    </row>
    <row r="18089" spans="1:8" ht="15" x14ac:dyDescent="0.2">
      <c r="A18089" s="733">
        <v>45292</v>
      </c>
      <c r="B18089" s="62" t="s">
        <v>11623</v>
      </c>
      <c r="C18089" s="62" t="s">
        <v>10989</v>
      </c>
      <c r="D18089" s="182" t="s">
        <v>4308</v>
      </c>
      <c r="E18089" s="125">
        <v>3800</v>
      </c>
      <c r="F18089" s="125"/>
      <c r="G18089" s="125">
        <f t="shared" si="288"/>
        <v>-3800</v>
      </c>
      <c r="H18089" s="704" t="s">
        <v>12033</v>
      </c>
    </row>
    <row r="18090" spans="1:8" ht="15" x14ac:dyDescent="0.2">
      <c r="A18090" s="733">
        <v>45293</v>
      </c>
      <c r="B18090" s="62" t="s">
        <v>11605</v>
      </c>
      <c r="C18090" s="669" t="s">
        <v>10989</v>
      </c>
      <c r="D18090" s="906" t="s">
        <v>12067</v>
      </c>
      <c r="E18090" s="671">
        <v>44500</v>
      </c>
      <c r="F18090" s="125"/>
      <c r="G18090" s="125">
        <f t="shared" si="288"/>
        <v>-44500</v>
      </c>
      <c r="H18090" s="704" t="s">
        <v>12033</v>
      </c>
    </row>
    <row r="18091" spans="1:8" ht="15" x14ac:dyDescent="0.2">
      <c r="A18091" s="733">
        <v>45293</v>
      </c>
      <c r="B18091" s="62" t="s">
        <v>10906</v>
      </c>
      <c r="C18091" s="669" t="s">
        <v>10989</v>
      </c>
      <c r="D18091" s="906" t="s">
        <v>12067</v>
      </c>
      <c r="E18091" s="671">
        <v>280400</v>
      </c>
      <c r="F18091" s="125"/>
      <c r="G18091" s="125">
        <f t="shared" si="288"/>
        <v>-280400</v>
      </c>
      <c r="H18091" s="704" t="s">
        <v>12033</v>
      </c>
    </row>
    <row r="18092" spans="1:8" ht="15" x14ac:dyDescent="0.2">
      <c r="A18092" s="733">
        <v>45293</v>
      </c>
      <c r="B18092" s="62" t="s">
        <v>11442</v>
      </c>
      <c r="C18092" s="669" t="s">
        <v>10989</v>
      </c>
      <c r="D18092" s="906" t="s">
        <v>12067</v>
      </c>
      <c r="E18092" s="671">
        <v>3000</v>
      </c>
      <c r="F18092" s="125"/>
      <c r="G18092" s="125">
        <f t="shared" si="288"/>
        <v>-3000</v>
      </c>
      <c r="H18092" s="704" t="s">
        <v>12033</v>
      </c>
    </row>
    <row r="18093" spans="1:8" ht="15" x14ac:dyDescent="0.2">
      <c r="A18093" s="733">
        <v>45293</v>
      </c>
      <c r="B18093" s="62" t="s">
        <v>10230</v>
      </c>
      <c r="C18093" s="669" t="s">
        <v>10989</v>
      </c>
      <c r="D18093" s="906" t="s">
        <v>12067</v>
      </c>
      <c r="E18093" s="671">
        <v>25000</v>
      </c>
      <c r="F18093" s="125"/>
      <c r="G18093" s="125">
        <f t="shared" si="288"/>
        <v>-25000</v>
      </c>
      <c r="H18093" s="704" t="s">
        <v>12033</v>
      </c>
    </row>
    <row r="18094" spans="1:8" ht="15" x14ac:dyDescent="0.2">
      <c r="A18094" s="733">
        <v>45293</v>
      </c>
      <c r="B18094" s="62" t="s">
        <v>9984</v>
      </c>
      <c r="C18094" s="669" t="s">
        <v>10989</v>
      </c>
      <c r="D18094" s="906" t="s">
        <v>12067</v>
      </c>
      <c r="E18094" s="671">
        <v>4500</v>
      </c>
      <c r="F18094" s="125"/>
      <c r="G18094" s="125">
        <f t="shared" si="288"/>
        <v>-4500</v>
      </c>
      <c r="H18094" s="704" t="s">
        <v>12033</v>
      </c>
    </row>
    <row r="18095" spans="1:8" ht="15" x14ac:dyDescent="0.2">
      <c r="A18095" s="733">
        <v>45293</v>
      </c>
      <c r="B18095" s="62" t="s">
        <v>9984</v>
      </c>
      <c r="C18095" s="62" t="s">
        <v>11740</v>
      </c>
      <c r="D18095" s="182" t="s">
        <v>12022</v>
      </c>
      <c r="E18095" s="125">
        <v>267000</v>
      </c>
      <c r="F18095" s="125"/>
      <c r="G18095" s="125">
        <f t="shared" si="288"/>
        <v>-267000</v>
      </c>
      <c r="H18095" s="704" t="s">
        <v>12033</v>
      </c>
    </row>
    <row r="18096" spans="1:8" ht="15" x14ac:dyDescent="0.2">
      <c r="A18096" s="733">
        <v>45293</v>
      </c>
      <c r="B18096" s="62" t="s">
        <v>12068</v>
      </c>
      <c r="C18096" s="62" t="s">
        <v>12069</v>
      </c>
      <c r="D18096" s="182" t="s">
        <v>12070</v>
      </c>
      <c r="E18096" s="125">
        <v>15000</v>
      </c>
      <c r="F18096" s="125"/>
      <c r="G18096" s="125">
        <f t="shared" si="288"/>
        <v>-15000</v>
      </c>
      <c r="H18096" s="704" t="s">
        <v>12033</v>
      </c>
    </row>
    <row r="18097" spans="1:8" ht="15" x14ac:dyDescent="0.2">
      <c r="A18097" s="733">
        <v>45293</v>
      </c>
      <c r="B18097" s="62" t="s">
        <v>3945</v>
      </c>
      <c r="C18097" s="62" t="s">
        <v>285</v>
      </c>
      <c r="D18097" s="182" t="s">
        <v>11379</v>
      </c>
      <c r="E18097" s="125">
        <v>500</v>
      </c>
      <c r="F18097" s="125"/>
      <c r="G18097" s="125">
        <f t="shared" si="288"/>
        <v>-500</v>
      </c>
      <c r="H18097" s="704" t="s">
        <v>12033</v>
      </c>
    </row>
    <row r="18098" spans="1:8" ht="15" x14ac:dyDescent="0.2">
      <c r="A18098" s="733">
        <v>45293</v>
      </c>
      <c r="B18098" s="62" t="s">
        <v>3945</v>
      </c>
      <c r="C18098" s="62" t="s">
        <v>5740</v>
      </c>
      <c r="D18098" s="182" t="s">
        <v>369</v>
      </c>
      <c r="E18098" s="125">
        <v>2500</v>
      </c>
      <c r="F18098" s="125"/>
      <c r="G18098" s="125">
        <f t="shared" si="288"/>
        <v>-2500</v>
      </c>
      <c r="H18098" s="704" t="s">
        <v>12033</v>
      </c>
    </row>
    <row r="18099" spans="1:8" ht="15" x14ac:dyDescent="0.2">
      <c r="A18099" s="733">
        <v>45293</v>
      </c>
      <c r="B18099" s="62" t="s">
        <v>10230</v>
      </c>
      <c r="C18099" s="62" t="s">
        <v>5740</v>
      </c>
      <c r="D18099" s="182" t="s">
        <v>369</v>
      </c>
      <c r="E18099" s="125">
        <v>1800</v>
      </c>
      <c r="F18099" s="125"/>
      <c r="G18099" s="125">
        <f t="shared" si="288"/>
        <v>-1800</v>
      </c>
      <c r="H18099" s="704" t="s">
        <v>12033</v>
      </c>
    </row>
    <row r="18100" spans="1:8" ht="15" x14ac:dyDescent="0.2">
      <c r="A18100" s="733">
        <v>45293</v>
      </c>
      <c r="B18100" s="62" t="s">
        <v>103</v>
      </c>
      <c r="C18100" s="62" t="s">
        <v>103</v>
      </c>
      <c r="D18100" s="182" t="s">
        <v>12071</v>
      </c>
      <c r="E18100" s="125">
        <v>5000</v>
      </c>
      <c r="F18100" s="125"/>
      <c r="G18100" s="125">
        <f t="shared" si="288"/>
        <v>-5000</v>
      </c>
      <c r="H18100" s="704" t="s">
        <v>12033</v>
      </c>
    </row>
    <row r="18101" spans="1:8" ht="17.25" customHeight="1" x14ac:dyDescent="0.2">
      <c r="A18101" s="733">
        <v>45293</v>
      </c>
      <c r="B18101" s="62" t="s">
        <v>11605</v>
      </c>
      <c r="C18101" s="669" t="s">
        <v>10989</v>
      </c>
      <c r="D18101" s="906" t="s">
        <v>12073</v>
      </c>
      <c r="E18101" s="671">
        <v>38000</v>
      </c>
      <c r="F18101" s="125"/>
      <c r="G18101" s="125">
        <f t="shared" si="288"/>
        <v>-38000</v>
      </c>
      <c r="H18101" s="704" t="s">
        <v>12033</v>
      </c>
    </row>
    <row r="18102" spans="1:8" ht="17.25" customHeight="1" x14ac:dyDescent="0.2">
      <c r="A18102" s="733">
        <v>45293</v>
      </c>
      <c r="B18102" s="62" t="s">
        <v>11085</v>
      </c>
      <c r="C18102" s="669" t="s">
        <v>10989</v>
      </c>
      <c r="D18102" s="906" t="s">
        <v>12072</v>
      </c>
      <c r="E18102" s="671">
        <v>38000</v>
      </c>
      <c r="F18102" s="125"/>
      <c r="G18102" s="125">
        <f t="shared" si="288"/>
        <v>-38000</v>
      </c>
      <c r="H18102" s="704" t="s">
        <v>12033</v>
      </c>
    </row>
    <row r="18103" spans="1:8" ht="24" x14ac:dyDescent="0.2">
      <c r="A18103" s="733">
        <v>45293</v>
      </c>
      <c r="B18103" s="62" t="s">
        <v>11550</v>
      </c>
      <c r="C18103" s="62" t="s">
        <v>10989</v>
      </c>
      <c r="D18103" s="182" t="s">
        <v>12074</v>
      </c>
      <c r="E18103" s="125">
        <v>100000</v>
      </c>
      <c r="F18103" s="125"/>
      <c r="G18103" s="125">
        <f t="shared" si="288"/>
        <v>-100000</v>
      </c>
      <c r="H18103" s="704" t="s">
        <v>12033</v>
      </c>
    </row>
    <row r="18104" spans="1:8" ht="15" x14ac:dyDescent="0.2">
      <c r="A18104" s="733">
        <v>45294</v>
      </c>
      <c r="B18104" s="62" t="s">
        <v>37</v>
      </c>
      <c r="C18104" s="62" t="s">
        <v>793</v>
      </c>
      <c r="D18104" s="182" t="s">
        <v>12075</v>
      </c>
      <c r="E18104" s="125">
        <v>5000</v>
      </c>
      <c r="F18104" s="125"/>
      <c r="G18104" s="125">
        <f t="shared" si="288"/>
        <v>-5000</v>
      </c>
      <c r="H18104" s="704" t="s">
        <v>12033</v>
      </c>
    </row>
    <row r="18105" spans="1:8" ht="15" x14ac:dyDescent="0.2">
      <c r="A18105" s="733">
        <v>45294</v>
      </c>
      <c r="B18105" s="62" t="s">
        <v>11716</v>
      </c>
      <c r="C18105" s="62" t="s">
        <v>10989</v>
      </c>
      <c r="D18105" s="182" t="s">
        <v>12076</v>
      </c>
      <c r="E18105" s="125">
        <v>3000</v>
      </c>
      <c r="F18105" s="125"/>
      <c r="G18105" s="125">
        <f t="shared" si="288"/>
        <v>-3000</v>
      </c>
      <c r="H18105" s="704" t="s">
        <v>12033</v>
      </c>
    </row>
    <row r="18106" spans="1:8" ht="15" x14ac:dyDescent="0.2">
      <c r="A18106" s="733">
        <v>45294</v>
      </c>
      <c r="B18106" s="62" t="s">
        <v>11085</v>
      </c>
      <c r="C18106" s="62" t="s">
        <v>5386</v>
      </c>
      <c r="D18106" s="182" t="s">
        <v>12085</v>
      </c>
      <c r="E18106" s="125">
        <v>7000</v>
      </c>
      <c r="F18106" s="125"/>
      <c r="G18106" s="125">
        <f t="shared" si="288"/>
        <v>-7000</v>
      </c>
      <c r="H18106" s="704" t="s">
        <v>12033</v>
      </c>
    </row>
    <row r="18107" spans="1:8" ht="15" x14ac:dyDescent="0.2">
      <c r="A18107" s="733">
        <v>45294</v>
      </c>
      <c r="B18107" s="62" t="s">
        <v>11716</v>
      </c>
      <c r="C18107" s="62" t="s">
        <v>11095</v>
      </c>
      <c r="D18107" s="182" t="s">
        <v>1156</v>
      </c>
      <c r="E18107" s="125">
        <v>40000</v>
      </c>
      <c r="F18107" s="125"/>
      <c r="G18107" s="125">
        <f t="shared" si="288"/>
        <v>-40000</v>
      </c>
      <c r="H18107" s="704" t="s">
        <v>12033</v>
      </c>
    </row>
    <row r="18108" spans="1:8" ht="15" customHeight="1" x14ac:dyDescent="0.2">
      <c r="A18108" s="733">
        <v>45294</v>
      </c>
      <c r="B18108" s="62" t="s">
        <v>10230</v>
      </c>
      <c r="C18108" s="62" t="s">
        <v>5740</v>
      </c>
      <c r="D18108" s="182" t="s">
        <v>369</v>
      </c>
      <c r="E18108" s="125">
        <v>700</v>
      </c>
      <c r="F18108" s="125"/>
      <c r="G18108" s="125">
        <f t="shared" si="288"/>
        <v>-700</v>
      </c>
      <c r="H18108" s="704" t="s">
        <v>12033</v>
      </c>
    </row>
    <row r="18109" spans="1:8" ht="15" x14ac:dyDescent="0.2">
      <c r="A18109" s="733">
        <v>45294</v>
      </c>
      <c r="B18109" s="62" t="s">
        <v>103</v>
      </c>
      <c r="C18109" s="62" t="s">
        <v>103</v>
      </c>
      <c r="D18109" s="182" t="s">
        <v>8156</v>
      </c>
      <c r="E18109" s="125">
        <v>3000</v>
      </c>
      <c r="F18109" s="125"/>
      <c r="G18109" s="125">
        <f t="shared" si="288"/>
        <v>-3000</v>
      </c>
      <c r="H18109" s="704" t="s">
        <v>12033</v>
      </c>
    </row>
    <row r="18110" spans="1:8" ht="15" x14ac:dyDescent="0.2">
      <c r="A18110" s="733">
        <v>45294</v>
      </c>
      <c r="B18110" s="62" t="s">
        <v>11085</v>
      </c>
      <c r="C18110" s="62" t="s">
        <v>10989</v>
      </c>
      <c r="D18110" s="182" t="s">
        <v>12086</v>
      </c>
      <c r="E18110" s="125">
        <v>7000</v>
      </c>
      <c r="F18110" s="125"/>
      <c r="G18110" s="125">
        <f t="shared" si="288"/>
        <v>-7000</v>
      </c>
      <c r="H18110" s="704" t="s">
        <v>12033</v>
      </c>
    </row>
    <row r="18111" spans="1:8" ht="15" x14ac:dyDescent="0.2">
      <c r="A18111" s="733">
        <v>45294</v>
      </c>
      <c r="B18111" s="62" t="s">
        <v>10230</v>
      </c>
      <c r="C18111" s="62" t="s">
        <v>10989</v>
      </c>
      <c r="D18111" s="182" t="s">
        <v>12087</v>
      </c>
      <c r="E18111" s="125">
        <v>6000</v>
      </c>
      <c r="F18111" s="125"/>
      <c r="G18111" s="125">
        <f t="shared" ref="G18111:G18174" si="289">F18111-E18111</f>
        <v>-6000</v>
      </c>
      <c r="H18111" s="704" t="s">
        <v>12033</v>
      </c>
    </row>
    <row r="18112" spans="1:8" ht="15" x14ac:dyDescent="0.2">
      <c r="A18112" s="733">
        <v>45294</v>
      </c>
      <c r="B18112" s="62" t="s">
        <v>103</v>
      </c>
      <c r="C18112" s="62" t="s">
        <v>103</v>
      </c>
      <c r="D18112" s="182" t="s">
        <v>8156</v>
      </c>
      <c r="E18112" s="125">
        <v>4000</v>
      </c>
      <c r="F18112" s="125"/>
      <c r="G18112" s="125">
        <f t="shared" si="289"/>
        <v>-4000</v>
      </c>
      <c r="H18112" s="704" t="s">
        <v>12033</v>
      </c>
    </row>
    <row r="18113" spans="1:8" ht="15" x14ac:dyDescent="0.2">
      <c r="A18113" s="733">
        <v>45294</v>
      </c>
      <c r="B18113" s="62" t="s">
        <v>11089</v>
      </c>
      <c r="C18113" s="669" t="s">
        <v>5680</v>
      </c>
      <c r="D18113" s="906" t="s">
        <v>12088</v>
      </c>
      <c r="E18113" s="671">
        <v>60000</v>
      </c>
      <c r="F18113" s="125"/>
      <c r="G18113" s="125">
        <f t="shared" si="289"/>
        <v>-60000</v>
      </c>
      <c r="H18113" s="704" t="s">
        <v>12033</v>
      </c>
    </row>
    <row r="18114" spans="1:8" ht="15" x14ac:dyDescent="0.2">
      <c r="A18114" s="733">
        <v>45294</v>
      </c>
      <c r="B18114" s="62" t="s">
        <v>10377</v>
      </c>
      <c r="C18114" s="669" t="s">
        <v>5680</v>
      </c>
      <c r="D18114" s="906" t="s">
        <v>12088</v>
      </c>
      <c r="E18114" s="671">
        <v>190000</v>
      </c>
      <c r="F18114" s="125"/>
      <c r="G18114" s="125">
        <f t="shared" si="289"/>
        <v>-190000</v>
      </c>
      <c r="H18114" s="704" t="s">
        <v>12033</v>
      </c>
    </row>
    <row r="18115" spans="1:8" ht="15" x14ac:dyDescent="0.2">
      <c r="A18115" s="733">
        <v>45294</v>
      </c>
      <c r="B18115" s="62" t="s">
        <v>10906</v>
      </c>
      <c r="C18115" s="62" t="s">
        <v>10851</v>
      </c>
      <c r="D18115" s="182" t="s">
        <v>12022</v>
      </c>
      <c r="E18115" s="125">
        <v>500000</v>
      </c>
      <c r="F18115" s="125"/>
      <c r="G18115" s="125">
        <f t="shared" si="289"/>
        <v>-500000</v>
      </c>
      <c r="H18115" s="704" t="s">
        <v>12033</v>
      </c>
    </row>
    <row r="18116" spans="1:8" ht="15" x14ac:dyDescent="0.2">
      <c r="A18116" s="733">
        <v>45294</v>
      </c>
      <c r="B18116" s="62" t="s">
        <v>11716</v>
      </c>
      <c r="C18116" s="62" t="s">
        <v>11095</v>
      </c>
      <c r="D18116" s="182" t="s">
        <v>12089</v>
      </c>
      <c r="E18116" s="125">
        <v>30000</v>
      </c>
      <c r="F18116" s="125"/>
      <c r="G18116" s="125">
        <f t="shared" si="289"/>
        <v>-30000</v>
      </c>
      <c r="H18116" s="704" t="s">
        <v>12033</v>
      </c>
    </row>
    <row r="18117" spans="1:8" ht="15" customHeight="1" x14ac:dyDescent="0.2">
      <c r="A18117" s="733">
        <v>45294</v>
      </c>
      <c r="B18117" s="62" t="s">
        <v>11716</v>
      </c>
      <c r="C18117" s="62" t="s">
        <v>12090</v>
      </c>
      <c r="D18117" s="182" t="s">
        <v>12089</v>
      </c>
      <c r="E18117" s="125">
        <v>50000</v>
      </c>
      <c r="F18117" s="125"/>
      <c r="G18117" s="125">
        <f t="shared" si="289"/>
        <v>-50000</v>
      </c>
      <c r="H18117" s="704" t="s">
        <v>12033</v>
      </c>
    </row>
    <row r="18118" spans="1:8" ht="15" customHeight="1" x14ac:dyDescent="0.2">
      <c r="A18118" s="733">
        <v>45295</v>
      </c>
      <c r="B18118" s="62" t="s">
        <v>11883</v>
      </c>
      <c r="C18118" s="62" t="s">
        <v>12013</v>
      </c>
      <c r="D18118" s="182" t="s">
        <v>12014</v>
      </c>
      <c r="E18118" s="125">
        <v>750000</v>
      </c>
      <c r="F18118" s="125"/>
      <c r="G18118" s="125">
        <f t="shared" si="289"/>
        <v>-750000</v>
      </c>
      <c r="H18118" s="704" t="s">
        <v>12033</v>
      </c>
    </row>
    <row r="18119" spans="1:8" ht="15" customHeight="1" x14ac:dyDescent="0.2">
      <c r="A18119" s="733">
        <v>45295</v>
      </c>
      <c r="B18119" s="62" t="s">
        <v>10230</v>
      </c>
      <c r="C18119" s="669" t="s">
        <v>8392</v>
      </c>
      <c r="D18119" s="906" t="s">
        <v>12122</v>
      </c>
      <c r="E18119" s="671">
        <v>250000</v>
      </c>
      <c r="F18119" s="125"/>
      <c r="G18119" s="125">
        <f t="shared" si="289"/>
        <v>-250000</v>
      </c>
      <c r="H18119" s="704" t="s">
        <v>12033</v>
      </c>
    </row>
    <row r="18120" spans="1:8" ht="15" customHeight="1" x14ac:dyDescent="0.2">
      <c r="A18120" s="733">
        <v>45295</v>
      </c>
      <c r="B18120" s="62" t="s">
        <v>11442</v>
      </c>
      <c r="C18120" s="669" t="s">
        <v>8392</v>
      </c>
      <c r="D18120" s="906" t="s">
        <v>12122</v>
      </c>
      <c r="E18120" s="671">
        <v>250000</v>
      </c>
      <c r="F18120" s="125"/>
      <c r="G18120" s="125">
        <f t="shared" si="289"/>
        <v>-250000</v>
      </c>
      <c r="H18120" s="704" t="s">
        <v>12033</v>
      </c>
    </row>
    <row r="18121" spans="1:8" ht="15" customHeight="1" x14ac:dyDescent="0.2">
      <c r="A18121" s="733">
        <v>45295</v>
      </c>
      <c r="B18121" s="62" t="s">
        <v>11605</v>
      </c>
      <c r="C18121" s="669" t="s">
        <v>8392</v>
      </c>
      <c r="D18121" s="906" t="s">
        <v>12122</v>
      </c>
      <c r="E18121" s="671">
        <v>500000</v>
      </c>
      <c r="F18121" s="125"/>
      <c r="G18121" s="125">
        <f t="shared" si="289"/>
        <v>-500000</v>
      </c>
      <c r="H18121" s="704" t="s">
        <v>12033</v>
      </c>
    </row>
    <row r="18122" spans="1:8" ht="15" customHeight="1" x14ac:dyDescent="0.2">
      <c r="A18122" s="733">
        <v>45295</v>
      </c>
      <c r="B18122" s="62" t="s">
        <v>3945</v>
      </c>
      <c r="C18122" s="62" t="s">
        <v>10989</v>
      </c>
      <c r="D18122" s="182" t="s">
        <v>12092</v>
      </c>
      <c r="E18122" s="125">
        <v>78000</v>
      </c>
      <c r="F18122" s="125"/>
      <c r="G18122" s="125">
        <f t="shared" si="289"/>
        <v>-78000</v>
      </c>
      <c r="H18122" s="704" t="s">
        <v>12033</v>
      </c>
    </row>
    <row r="18123" spans="1:8" ht="15" x14ac:dyDescent="0.2">
      <c r="A18123" s="733">
        <v>45295</v>
      </c>
      <c r="B18123" s="62" t="s">
        <v>3945</v>
      </c>
      <c r="C18123" s="62" t="s">
        <v>5740</v>
      </c>
      <c r="D18123" s="182" t="s">
        <v>12093</v>
      </c>
      <c r="E18123" s="125">
        <v>2500</v>
      </c>
      <c r="F18123" s="125"/>
      <c r="G18123" s="125">
        <f t="shared" si="289"/>
        <v>-2500</v>
      </c>
      <c r="H18123" s="704" t="s">
        <v>12033</v>
      </c>
    </row>
    <row r="18124" spans="1:8" ht="15" x14ac:dyDescent="0.2">
      <c r="A18124" s="733">
        <v>45295</v>
      </c>
      <c r="B18124" s="62" t="s">
        <v>3945</v>
      </c>
      <c r="C18124" s="62" t="s">
        <v>285</v>
      </c>
      <c r="D18124" s="182" t="s">
        <v>11379</v>
      </c>
      <c r="E18124" s="125">
        <v>500</v>
      </c>
      <c r="F18124" s="125"/>
      <c r="G18124" s="125">
        <f t="shared" si="289"/>
        <v>-500</v>
      </c>
      <c r="H18124" s="704" t="s">
        <v>12033</v>
      </c>
    </row>
    <row r="18125" spans="1:8" ht="24" x14ac:dyDescent="0.2">
      <c r="A18125" s="733">
        <v>45295</v>
      </c>
      <c r="B18125" s="62" t="s">
        <v>11883</v>
      </c>
      <c r="C18125" s="62" t="s">
        <v>10989</v>
      </c>
      <c r="D18125" s="182" t="s">
        <v>12094</v>
      </c>
      <c r="E18125" s="125">
        <v>85000</v>
      </c>
      <c r="F18125" s="125"/>
      <c r="G18125" s="125">
        <f t="shared" si="289"/>
        <v>-85000</v>
      </c>
      <c r="H18125" s="704" t="s">
        <v>12033</v>
      </c>
    </row>
    <row r="18126" spans="1:8" ht="15" x14ac:dyDescent="0.2">
      <c r="A18126" s="733">
        <v>45295</v>
      </c>
      <c r="B18126" s="62" t="s">
        <v>11883</v>
      </c>
      <c r="C18126" s="62" t="s">
        <v>12096</v>
      </c>
      <c r="D18126" s="182" t="s">
        <v>12095</v>
      </c>
      <c r="E18126" s="125">
        <v>165988</v>
      </c>
      <c r="F18126" s="125"/>
      <c r="G18126" s="125">
        <f t="shared" si="289"/>
        <v>-165988</v>
      </c>
      <c r="H18126" s="704" t="s">
        <v>12033</v>
      </c>
    </row>
    <row r="18127" spans="1:8" ht="15" x14ac:dyDescent="0.2">
      <c r="A18127" s="733">
        <v>45295</v>
      </c>
      <c r="B18127" s="62" t="s">
        <v>10469</v>
      </c>
      <c r="C18127" s="62" t="s">
        <v>12018</v>
      </c>
      <c r="D18127" s="182" t="s">
        <v>12097</v>
      </c>
      <c r="E18127" s="125">
        <v>60000</v>
      </c>
      <c r="F18127" s="125"/>
      <c r="G18127" s="125">
        <f t="shared" si="289"/>
        <v>-60000</v>
      </c>
      <c r="H18127" s="704" t="s">
        <v>12033</v>
      </c>
    </row>
    <row r="18128" spans="1:8" ht="15" x14ac:dyDescent="0.2">
      <c r="A18128" s="733">
        <v>45295</v>
      </c>
      <c r="B18128" s="62" t="s">
        <v>37</v>
      </c>
      <c r="C18128" s="62" t="s">
        <v>391</v>
      </c>
      <c r="D18128" s="182" t="s">
        <v>12098</v>
      </c>
      <c r="E18128" s="125">
        <v>400</v>
      </c>
      <c r="F18128" s="125"/>
      <c r="G18128" s="125">
        <f t="shared" si="289"/>
        <v>-400</v>
      </c>
      <c r="H18128" s="704" t="s">
        <v>12033</v>
      </c>
    </row>
    <row r="18129" spans="1:8" ht="15" x14ac:dyDescent="0.2">
      <c r="A18129" s="733">
        <v>45295</v>
      </c>
      <c r="B18129" s="62" t="s">
        <v>37</v>
      </c>
      <c r="C18129" s="62" t="s">
        <v>391</v>
      </c>
      <c r="D18129" s="182" t="s">
        <v>6428</v>
      </c>
      <c r="E18129" s="125">
        <v>3000</v>
      </c>
      <c r="F18129" s="125"/>
      <c r="G18129" s="125">
        <f t="shared" si="289"/>
        <v>-3000</v>
      </c>
      <c r="H18129" s="704" t="s">
        <v>12033</v>
      </c>
    </row>
    <row r="18130" spans="1:8" ht="15" customHeight="1" x14ac:dyDescent="0.2">
      <c r="A18130" s="733">
        <v>45295</v>
      </c>
      <c r="B18130" s="62" t="s">
        <v>10906</v>
      </c>
      <c r="C18130" s="62" t="s">
        <v>10989</v>
      </c>
      <c r="D18130" s="182" t="s">
        <v>12099</v>
      </c>
      <c r="E18130" s="125">
        <v>2000</v>
      </c>
      <c r="F18130" s="125"/>
      <c r="G18130" s="125">
        <f t="shared" si="289"/>
        <v>-2000</v>
      </c>
      <c r="H18130" s="704" t="s">
        <v>12033</v>
      </c>
    </row>
    <row r="18131" spans="1:8" ht="15" customHeight="1" x14ac:dyDescent="0.2">
      <c r="A18131" s="733">
        <v>45295</v>
      </c>
      <c r="B18131" s="62" t="s">
        <v>103</v>
      </c>
      <c r="C18131" s="62" t="s">
        <v>1494</v>
      </c>
      <c r="D18131" s="182" t="s">
        <v>369</v>
      </c>
      <c r="E18131" s="125">
        <v>1980</v>
      </c>
      <c r="F18131" s="125"/>
      <c r="G18131" s="125">
        <f t="shared" si="289"/>
        <v>-1980</v>
      </c>
      <c r="H18131" s="704" t="s">
        <v>12033</v>
      </c>
    </row>
    <row r="18132" spans="1:8" ht="15" customHeight="1" x14ac:dyDescent="0.2">
      <c r="A18132" s="733">
        <v>45295</v>
      </c>
      <c r="B18132" s="62" t="s">
        <v>103</v>
      </c>
      <c r="C18132" s="62" t="s">
        <v>391</v>
      </c>
      <c r="D18132" s="182" t="s">
        <v>10984</v>
      </c>
      <c r="E18132" s="125">
        <v>1000</v>
      </c>
      <c r="F18132" s="125"/>
      <c r="G18132" s="125">
        <f t="shared" si="289"/>
        <v>-1000</v>
      </c>
      <c r="H18132" s="704" t="s">
        <v>12033</v>
      </c>
    </row>
    <row r="18133" spans="1:8" ht="15" customHeight="1" x14ac:dyDescent="0.2">
      <c r="A18133" s="733">
        <v>45295</v>
      </c>
      <c r="B18133" s="62" t="s">
        <v>11883</v>
      </c>
      <c r="C18133" s="62" t="s">
        <v>5740</v>
      </c>
      <c r="D18133" s="182" t="s">
        <v>10335</v>
      </c>
      <c r="E18133" s="125">
        <v>300</v>
      </c>
      <c r="F18133" s="125"/>
      <c r="G18133" s="125">
        <f t="shared" si="289"/>
        <v>-300</v>
      </c>
      <c r="H18133" s="704" t="s">
        <v>12033</v>
      </c>
    </row>
    <row r="18134" spans="1:8" ht="15" customHeight="1" x14ac:dyDescent="0.2">
      <c r="A18134" s="733">
        <v>45295</v>
      </c>
      <c r="B18134" s="62" t="s">
        <v>11716</v>
      </c>
      <c r="C18134" s="62" t="s">
        <v>5740</v>
      </c>
      <c r="D18134" s="182" t="s">
        <v>10335</v>
      </c>
      <c r="E18134" s="125">
        <v>700</v>
      </c>
      <c r="F18134" s="125"/>
      <c r="G18134" s="125">
        <f t="shared" si="289"/>
        <v>-700</v>
      </c>
      <c r="H18134" s="704" t="s">
        <v>12033</v>
      </c>
    </row>
    <row r="18135" spans="1:8" ht="15" customHeight="1" x14ac:dyDescent="0.2">
      <c r="A18135" s="733">
        <v>45295</v>
      </c>
      <c r="B18135" s="62" t="s">
        <v>11085</v>
      </c>
      <c r="C18135" s="62" t="s">
        <v>5740</v>
      </c>
      <c r="D18135" s="182" t="s">
        <v>369</v>
      </c>
      <c r="E18135" s="125">
        <v>700</v>
      </c>
      <c r="F18135" s="125"/>
      <c r="G18135" s="125">
        <f t="shared" si="289"/>
        <v>-700</v>
      </c>
      <c r="H18135" s="704" t="s">
        <v>12033</v>
      </c>
    </row>
    <row r="18136" spans="1:8" ht="14.25" customHeight="1" x14ac:dyDescent="0.2">
      <c r="A18136" s="733">
        <v>45295</v>
      </c>
      <c r="B18136" s="62" t="s">
        <v>11442</v>
      </c>
      <c r="C18136" s="62" t="s">
        <v>10989</v>
      </c>
      <c r="D18136" s="182" t="s">
        <v>12101</v>
      </c>
      <c r="E18136" s="125">
        <v>15000</v>
      </c>
      <c r="F18136" s="125"/>
      <c r="G18136" s="125">
        <f t="shared" si="289"/>
        <v>-15000</v>
      </c>
      <c r="H18136" s="704" t="s">
        <v>12033</v>
      </c>
    </row>
    <row r="18137" spans="1:8" ht="15" x14ac:dyDescent="0.2">
      <c r="A18137" s="733">
        <v>45296</v>
      </c>
      <c r="B18137" s="62" t="s">
        <v>3945</v>
      </c>
      <c r="C18137" s="62" t="s">
        <v>12103</v>
      </c>
      <c r="D18137" s="182" t="s">
        <v>12104</v>
      </c>
      <c r="E18137" s="125">
        <v>75000</v>
      </c>
      <c r="F18137" s="125"/>
      <c r="G18137" s="125">
        <f t="shared" si="289"/>
        <v>-75000</v>
      </c>
      <c r="H18137" s="704" t="s">
        <v>12033</v>
      </c>
    </row>
    <row r="18138" spans="1:8" ht="15" x14ac:dyDescent="0.2">
      <c r="A18138" s="733">
        <v>45296</v>
      </c>
      <c r="B18138" s="62" t="s">
        <v>103</v>
      </c>
      <c r="C18138" s="62" t="s">
        <v>103</v>
      </c>
      <c r="D18138" s="182" t="s">
        <v>8156</v>
      </c>
      <c r="E18138" s="125">
        <v>4000</v>
      </c>
      <c r="F18138" s="125"/>
      <c r="G18138" s="125">
        <f t="shared" si="289"/>
        <v>-4000</v>
      </c>
      <c r="H18138" s="704" t="s">
        <v>12033</v>
      </c>
    </row>
    <row r="18139" spans="1:8" ht="15" x14ac:dyDescent="0.2">
      <c r="A18139" s="733">
        <v>45296</v>
      </c>
      <c r="B18139" s="62" t="s">
        <v>103</v>
      </c>
      <c r="C18139" s="62" t="s">
        <v>103</v>
      </c>
      <c r="D18139" s="182" t="s">
        <v>12105</v>
      </c>
      <c r="E18139" s="125">
        <v>1800</v>
      </c>
      <c r="F18139" s="125"/>
      <c r="G18139" s="125">
        <f t="shared" si="289"/>
        <v>-1800</v>
      </c>
      <c r="H18139" s="704" t="s">
        <v>12033</v>
      </c>
    </row>
    <row r="18140" spans="1:8" ht="15" x14ac:dyDescent="0.2">
      <c r="A18140" s="733">
        <v>45296</v>
      </c>
      <c r="B18140" s="62" t="s">
        <v>11883</v>
      </c>
      <c r="C18140" s="62" t="s">
        <v>8370</v>
      </c>
      <c r="D18140" s="182" t="s">
        <v>369</v>
      </c>
      <c r="E18140" s="125">
        <v>2700</v>
      </c>
      <c r="F18140" s="125"/>
      <c r="G18140" s="125">
        <f t="shared" si="289"/>
        <v>-2700</v>
      </c>
      <c r="H18140" s="704" t="s">
        <v>12033</v>
      </c>
    </row>
    <row r="18141" spans="1:8" ht="15" x14ac:dyDescent="0.2">
      <c r="A18141" s="733">
        <v>45296</v>
      </c>
      <c r="B18141" s="62" t="s">
        <v>11883</v>
      </c>
      <c r="C18141" s="62" t="s">
        <v>1062</v>
      </c>
      <c r="D18141" s="182" t="s">
        <v>12110</v>
      </c>
      <c r="E18141" s="125">
        <v>13000</v>
      </c>
      <c r="F18141" s="125"/>
      <c r="G18141" s="125">
        <f t="shared" si="289"/>
        <v>-13000</v>
      </c>
      <c r="H18141" s="704" t="s">
        <v>12033</v>
      </c>
    </row>
    <row r="18142" spans="1:8" ht="15" x14ac:dyDescent="0.2">
      <c r="A18142" s="733">
        <v>45297</v>
      </c>
      <c r="B18142" s="40" t="s">
        <v>6503</v>
      </c>
      <c r="C18142" s="62" t="s">
        <v>12002</v>
      </c>
      <c r="D18142" s="182" t="s">
        <v>12022</v>
      </c>
      <c r="E18142" s="125">
        <v>50000</v>
      </c>
      <c r="F18142" s="125"/>
      <c r="G18142" s="125">
        <f t="shared" si="289"/>
        <v>-50000</v>
      </c>
      <c r="H18142" s="704" t="s">
        <v>12033</v>
      </c>
    </row>
    <row r="18143" spans="1:8" ht="24" x14ac:dyDescent="0.2">
      <c r="A18143" s="733">
        <v>45297</v>
      </c>
      <c r="B18143" s="62" t="s">
        <v>10469</v>
      </c>
      <c r="C18143" s="62" t="s">
        <v>11621</v>
      </c>
      <c r="D18143" s="182" t="s">
        <v>12111</v>
      </c>
      <c r="E18143" s="125">
        <v>200000</v>
      </c>
      <c r="F18143" s="125"/>
      <c r="G18143" s="125">
        <f t="shared" si="289"/>
        <v>-200000</v>
      </c>
      <c r="H18143" s="704" t="s">
        <v>12033</v>
      </c>
    </row>
    <row r="18144" spans="1:8" ht="15" x14ac:dyDescent="0.2">
      <c r="A18144" s="733">
        <v>45296</v>
      </c>
      <c r="B18144" s="62" t="s">
        <v>11442</v>
      </c>
      <c r="C18144" s="62" t="s">
        <v>10989</v>
      </c>
      <c r="D18144" s="182" t="s">
        <v>12112</v>
      </c>
      <c r="E18144" s="125">
        <v>14000</v>
      </c>
      <c r="F18144" s="125"/>
      <c r="G18144" s="125">
        <f t="shared" si="289"/>
        <v>-14000</v>
      </c>
      <c r="H18144" s="704" t="s">
        <v>12033</v>
      </c>
    </row>
    <row r="18145" spans="1:8" ht="48" x14ac:dyDescent="0.2">
      <c r="A18145" s="733">
        <v>45296</v>
      </c>
      <c r="B18145" s="62" t="s">
        <v>11442</v>
      </c>
      <c r="C18145" s="62" t="s">
        <v>12114</v>
      </c>
      <c r="D18145" s="182" t="s">
        <v>12115</v>
      </c>
      <c r="E18145" s="125">
        <v>3600000</v>
      </c>
      <c r="F18145" s="125"/>
      <c r="G18145" s="125">
        <f t="shared" si="289"/>
        <v>-3600000</v>
      </c>
      <c r="H18145" s="704" t="s">
        <v>12033</v>
      </c>
    </row>
    <row r="18146" spans="1:8" ht="15" x14ac:dyDescent="0.2">
      <c r="A18146" s="733">
        <v>45297</v>
      </c>
      <c r="B18146" s="62" t="s">
        <v>10906</v>
      </c>
      <c r="C18146" s="62" t="s">
        <v>2189</v>
      </c>
      <c r="D18146" s="182" t="s">
        <v>12113</v>
      </c>
      <c r="E18146" s="125">
        <v>15000</v>
      </c>
      <c r="F18146" s="125"/>
      <c r="G18146" s="125">
        <f t="shared" si="289"/>
        <v>-15000</v>
      </c>
      <c r="H18146" s="704" t="s">
        <v>12033</v>
      </c>
    </row>
    <row r="18147" spans="1:8" ht="15" x14ac:dyDescent="0.2">
      <c r="A18147" s="733">
        <v>45297</v>
      </c>
      <c r="B18147" s="62" t="s">
        <v>11883</v>
      </c>
      <c r="C18147" s="62" t="s">
        <v>5740</v>
      </c>
      <c r="D18147" s="182" t="s">
        <v>369</v>
      </c>
      <c r="E18147" s="125">
        <v>1700</v>
      </c>
      <c r="F18147" s="125"/>
      <c r="G18147" s="125">
        <f t="shared" si="289"/>
        <v>-1700</v>
      </c>
      <c r="H18147" s="704" t="s">
        <v>12033</v>
      </c>
    </row>
    <row r="18148" spans="1:8" ht="15" x14ac:dyDescent="0.2">
      <c r="A18148" s="733">
        <v>45297</v>
      </c>
      <c r="B18148" s="62" t="s">
        <v>10906</v>
      </c>
      <c r="C18148" s="62" t="s">
        <v>5740</v>
      </c>
      <c r="D18148" s="182" t="s">
        <v>10335</v>
      </c>
      <c r="E18148" s="125">
        <v>400</v>
      </c>
      <c r="F18148" s="125"/>
      <c r="G18148" s="125">
        <f t="shared" si="289"/>
        <v>-400</v>
      </c>
      <c r="H18148" s="704" t="s">
        <v>12033</v>
      </c>
    </row>
    <row r="18149" spans="1:8" ht="15" x14ac:dyDescent="0.2">
      <c r="A18149" s="733">
        <v>45297</v>
      </c>
      <c r="B18149" s="62" t="s">
        <v>12608</v>
      </c>
      <c r="C18149" s="62" t="s">
        <v>10989</v>
      </c>
      <c r="D18149" s="182" t="s">
        <v>12117</v>
      </c>
      <c r="E18149" s="125">
        <v>10300</v>
      </c>
      <c r="F18149" s="125"/>
      <c r="G18149" s="125">
        <f t="shared" si="289"/>
        <v>-10300</v>
      </c>
      <c r="H18149" s="704" t="s">
        <v>12033</v>
      </c>
    </row>
    <row r="18150" spans="1:8" ht="15" x14ac:dyDescent="0.2">
      <c r="A18150" s="733">
        <v>45297</v>
      </c>
      <c r="B18150" s="62" t="s">
        <v>11623</v>
      </c>
      <c r="C18150" s="62" t="s">
        <v>391</v>
      </c>
      <c r="D18150" s="182" t="s">
        <v>12118</v>
      </c>
      <c r="E18150" s="125">
        <v>150</v>
      </c>
      <c r="F18150" s="125"/>
      <c r="G18150" s="125">
        <f t="shared" si="289"/>
        <v>-150</v>
      </c>
      <c r="H18150" s="704" t="s">
        <v>12033</v>
      </c>
    </row>
    <row r="18151" spans="1:8" ht="15" x14ac:dyDescent="0.2">
      <c r="A18151" s="733">
        <v>45297</v>
      </c>
      <c r="B18151" s="62" t="s">
        <v>10906</v>
      </c>
      <c r="C18151" s="62" t="s">
        <v>10989</v>
      </c>
      <c r="D18151" s="182" t="s">
        <v>12119</v>
      </c>
      <c r="E18151" s="125">
        <v>2000</v>
      </c>
      <c r="F18151" s="125"/>
      <c r="G18151" s="125">
        <f t="shared" si="289"/>
        <v>-2000</v>
      </c>
      <c r="H18151" s="704" t="s">
        <v>12033</v>
      </c>
    </row>
    <row r="18152" spans="1:8" ht="15" x14ac:dyDescent="0.2">
      <c r="A18152" s="733">
        <v>45297</v>
      </c>
      <c r="B18152" s="62" t="s">
        <v>11883</v>
      </c>
      <c r="C18152" s="62" t="s">
        <v>5740</v>
      </c>
      <c r="D18152" s="182" t="s">
        <v>12120</v>
      </c>
      <c r="E18152" s="125">
        <v>500</v>
      </c>
      <c r="F18152" s="125"/>
      <c r="G18152" s="125">
        <f t="shared" si="289"/>
        <v>-500</v>
      </c>
      <c r="H18152" s="704" t="s">
        <v>12033</v>
      </c>
    </row>
    <row r="18153" spans="1:8" ht="15" x14ac:dyDescent="0.2">
      <c r="A18153" s="733">
        <v>45299</v>
      </c>
      <c r="B18153" s="62" t="s">
        <v>12608</v>
      </c>
      <c r="C18153" s="62" t="s">
        <v>10989</v>
      </c>
      <c r="D18153" s="182" t="s">
        <v>12136</v>
      </c>
      <c r="E18153" s="125">
        <v>1500</v>
      </c>
      <c r="F18153" s="125"/>
      <c r="G18153" s="125">
        <f t="shared" si="289"/>
        <v>-1500</v>
      </c>
      <c r="H18153" s="704" t="s">
        <v>12033</v>
      </c>
    </row>
    <row r="18154" spans="1:8" ht="15" x14ac:dyDescent="0.2">
      <c r="A18154" s="733">
        <v>45299</v>
      </c>
      <c r="B18154" s="62" t="s">
        <v>11085</v>
      </c>
      <c r="C18154" s="62" t="s">
        <v>5740</v>
      </c>
      <c r="D18154" s="182" t="s">
        <v>12137</v>
      </c>
      <c r="E18154" s="125">
        <v>5000</v>
      </c>
      <c r="F18154" s="125"/>
      <c r="G18154" s="125">
        <f t="shared" si="289"/>
        <v>-5000</v>
      </c>
      <c r="H18154" s="704" t="s">
        <v>12033</v>
      </c>
    </row>
    <row r="18155" spans="1:8" ht="15" x14ac:dyDescent="0.2">
      <c r="A18155" s="733">
        <v>45299</v>
      </c>
      <c r="B18155" s="62" t="s">
        <v>11085</v>
      </c>
      <c r="C18155" s="62" t="s">
        <v>285</v>
      </c>
      <c r="D18155" s="182" t="s">
        <v>12143</v>
      </c>
      <c r="E18155" s="125">
        <v>7000</v>
      </c>
      <c r="F18155" s="125"/>
      <c r="G18155" s="125">
        <f t="shared" si="289"/>
        <v>-7000</v>
      </c>
      <c r="H18155" s="704" t="s">
        <v>12033</v>
      </c>
    </row>
    <row r="18156" spans="1:8" ht="15" x14ac:dyDescent="0.2">
      <c r="A18156" s="733">
        <v>45299</v>
      </c>
      <c r="B18156" s="62" t="s">
        <v>11085</v>
      </c>
      <c r="C18156" s="62" t="s">
        <v>10989</v>
      </c>
      <c r="D18156" s="182" t="s">
        <v>9915</v>
      </c>
      <c r="E18156" s="125">
        <v>29500</v>
      </c>
      <c r="F18156" s="125"/>
      <c r="G18156" s="125">
        <f t="shared" si="289"/>
        <v>-29500</v>
      </c>
      <c r="H18156" s="704" t="s">
        <v>12033</v>
      </c>
    </row>
    <row r="18157" spans="1:8" ht="15" x14ac:dyDescent="0.2">
      <c r="A18157" s="733">
        <v>45299</v>
      </c>
      <c r="B18157" s="62" t="s">
        <v>11085</v>
      </c>
      <c r="C18157" s="62" t="s">
        <v>391</v>
      </c>
      <c r="D18157" s="182" t="s">
        <v>12144</v>
      </c>
      <c r="E18157" s="125">
        <v>10000</v>
      </c>
      <c r="F18157" s="125"/>
      <c r="G18157" s="125">
        <f t="shared" si="289"/>
        <v>-10000</v>
      </c>
      <c r="H18157" s="704" t="s">
        <v>12033</v>
      </c>
    </row>
    <row r="18158" spans="1:8" ht="15" x14ac:dyDescent="0.2">
      <c r="A18158" s="733">
        <v>45299</v>
      </c>
      <c r="B18158" s="62" t="s">
        <v>11085</v>
      </c>
      <c r="C18158" s="62" t="s">
        <v>12223</v>
      </c>
      <c r="D18158" s="182" t="s">
        <v>12221</v>
      </c>
      <c r="E18158" s="125">
        <v>10000</v>
      </c>
      <c r="F18158" s="125"/>
      <c r="G18158" s="125">
        <f t="shared" si="289"/>
        <v>-10000</v>
      </c>
      <c r="H18158" s="704" t="s">
        <v>12033</v>
      </c>
    </row>
    <row r="18159" spans="1:8" ht="15" x14ac:dyDescent="0.2">
      <c r="A18159" s="733">
        <v>45299</v>
      </c>
      <c r="B18159" s="62" t="s">
        <v>103</v>
      </c>
      <c r="C18159" s="62" t="s">
        <v>391</v>
      </c>
      <c r="D18159" s="182" t="s">
        <v>12222</v>
      </c>
      <c r="E18159" s="125">
        <v>5000</v>
      </c>
      <c r="F18159" s="125"/>
      <c r="G18159" s="125">
        <f t="shared" si="289"/>
        <v>-5000</v>
      </c>
      <c r="H18159" s="704" t="s">
        <v>12033</v>
      </c>
    </row>
    <row r="18160" spans="1:8" ht="15" x14ac:dyDescent="0.2">
      <c r="A18160" s="733">
        <v>45300</v>
      </c>
      <c r="B18160" s="62" t="s">
        <v>11085</v>
      </c>
      <c r="C18160" s="62" t="s">
        <v>7947</v>
      </c>
      <c r="D18160" s="182" t="s">
        <v>12145</v>
      </c>
      <c r="E18160" s="125">
        <v>40000</v>
      </c>
      <c r="F18160" s="125"/>
      <c r="G18160" s="125">
        <f t="shared" si="289"/>
        <v>-40000</v>
      </c>
      <c r="H18160" s="704" t="s">
        <v>12033</v>
      </c>
    </row>
    <row r="18161" spans="1:8" ht="15" x14ac:dyDescent="0.2">
      <c r="A18161" s="733">
        <v>45300</v>
      </c>
      <c r="B18161" s="62" t="s">
        <v>10294</v>
      </c>
      <c r="C18161" s="565" t="s">
        <v>8392</v>
      </c>
      <c r="D18161" s="874" t="s">
        <v>12296</v>
      </c>
      <c r="E18161" s="566">
        <v>25780</v>
      </c>
      <c r="F18161" s="125"/>
      <c r="G18161" s="125">
        <f t="shared" si="289"/>
        <v>-25780</v>
      </c>
      <c r="H18161" s="704" t="s">
        <v>12033</v>
      </c>
    </row>
    <row r="18162" spans="1:8" ht="15" x14ac:dyDescent="0.2">
      <c r="A18162" s="733">
        <v>45300</v>
      </c>
      <c r="B18162" s="62" t="s">
        <v>10230</v>
      </c>
      <c r="C18162" s="565" t="s">
        <v>8392</v>
      </c>
      <c r="D18162" s="874" t="s">
        <v>12296</v>
      </c>
      <c r="E18162" s="566">
        <v>10470</v>
      </c>
      <c r="F18162" s="125"/>
      <c r="G18162" s="125">
        <f t="shared" si="289"/>
        <v>-10470</v>
      </c>
      <c r="H18162" s="704" t="s">
        <v>12033</v>
      </c>
    </row>
    <row r="18163" spans="1:8" ht="15" x14ac:dyDescent="0.2">
      <c r="A18163" s="733">
        <v>45300</v>
      </c>
      <c r="B18163" s="62" t="s">
        <v>10574</v>
      </c>
      <c r="C18163" s="565" t="s">
        <v>8392</v>
      </c>
      <c r="D18163" s="874" t="s">
        <v>12296</v>
      </c>
      <c r="E18163" s="566">
        <v>1347</v>
      </c>
      <c r="F18163" s="125"/>
      <c r="G18163" s="125">
        <f t="shared" si="289"/>
        <v>-1347</v>
      </c>
      <c r="H18163" s="704" t="s">
        <v>12033</v>
      </c>
    </row>
    <row r="18164" spans="1:8" ht="15" x14ac:dyDescent="0.2">
      <c r="A18164" s="733">
        <v>45300</v>
      </c>
      <c r="B18164" s="62" t="s">
        <v>10907</v>
      </c>
      <c r="C18164" s="565" t="s">
        <v>8392</v>
      </c>
      <c r="D18164" s="874" t="s">
        <v>12296</v>
      </c>
      <c r="E18164" s="566">
        <v>187415</v>
      </c>
      <c r="F18164" s="125"/>
      <c r="G18164" s="125">
        <f t="shared" si="289"/>
        <v>-187415</v>
      </c>
      <c r="H18164" s="704" t="s">
        <v>12033</v>
      </c>
    </row>
    <row r="18165" spans="1:8" ht="15" x14ac:dyDescent="0.2">
      <c r="A18165" s="733">
        <v>45300</v>
      </c>
      <c r="B18165" s="62" t="s">
        <v>11003</v>
      </c>
      <c r="C18165" s="565" t="s">
        <v>8392</v>
      </c>
      <c r="D18165" s="874" t="s">
        <v>12296</v>
      </c>
      <c r="E18165" s="566">
        <v>4390</v>
      </c>
      <c r="F18165" s="125"/>
      <c r="G18165" s="125">
        <f t="shared" si="289"/>
        <v>-4390</v>
      </c>
      <c r="H18165" s="704" t="s">
        <v>12033</v>
      </c>
    </row>
    <row r="18166" spans="1:8" ht="15" x14ac:dyDescent="0.2">
      <c r="A18166" s="733">
        <v>45300</v>
      </c>
      <c r="B18166" s="62" t="s">
        <v>11071</v>
      </c>
      <c r="C18166" s="565" t="s">
        <v>8392</v>
      </c>
      <c r="D18166" s="874" t="s">
        <v>12296</v>
      </c>
      <c r="E18166" s="566">
        <v>75122</v>
      </c>
      <c r="F18166" s="125"/>
      <c r="G18166" s="125">
        <f t="shared" si="289"/>
        <v>-75122</v>
      </c>
      <c r="H18166" s="704" t="s">
        <v>12033</v>
      </c>
    </row>
    <row r="18167" spans="1:8" ht="15" x14ac:dyDescent="0.2">
      <c r="A18167" s="733">
        <v>45300</v>
      </c>
      <c r="B18167" s="62" t="s">
        <v>11442</v>
      </c>
      <c r="C18167" s="565" t="s">
        <v>8392</v>
      </c>
      <c r="D18167" s="874" t="s">
        <v>12296</v>
      </c>
      <c r="E18167" s="566">
        <v>130168</v>
      </c>
      <c r="F18167" s="125"/>
      <c r="G18167" s="125">
        <f t="shared" si="289"/>
        <v>-130168</v>
      </c>
      <c r="H18167" s="704" t="s">
        <v>12033</v>
      </c>
    </row>
    <row r="18168" spans="1:8" ht="15" x14ac:dyDescent="0.2">
      <c r="A18168" s="733">
        <v>45300</v>
      </c>
      <c r="B18168" s="62" t="s">
        <v>11267</v>
      </c>
      <c r="C18168" s="565" t="s">
        <v>8392</v>
      </c>
      <c r="D18168" s="874" t="s">
        <v>12296</v>
      </c>
      <c r="E18168" s="566">
        <v>13416</v>
      </c>
      <c r="F18168" s="125"/>
      <c r="G18168" s="125">
        <f t="shared" si="289"/>
        <v>-13416</v>
      </c>
      <c r="H18168" s="704" t="s">
        <v>12033</v>
      </c>
    </row>
    <row r="18169" spans="1:8" ht="15" x14ac:dyDescent="0.2">
      <c r="A18169" s="733">
        <v>45300</v>
      </c>
      <c r="B18169" s="62" t="s">
        <v>11704</v>
      </c>
      <c r="C18169" s="565" t="s">
        <v>8392</v>
      </c>
      <c r="D18169" s="874" t="s">
        <v>12296</v>
      </c>
      <c r="E18169" s="566">
        <v>56173</v>
      </c>
      <c r="F18169" s="125"/>
      <c r="G18169" s="125">
        <f t="shared" si="289"/>
        <v>-56173</v>
      </c>
      <c r="H18169" s="704" t="s">
        <v>12033</v>
      </c>
    </row>
    <row r="18170" spans="1:8" ht="15" x14ac:dyDescent="0.2">
      <c r="A18170" s="733">
        <v>45300</v>
      </c>
      <c r="B18170" s="62" t="s">
        <v>11507</v>
      </c>
      <c r="C18170" s="565" t="s">
        <v>8392</v>
      </c>
      <c r="D18170" s="874" t="s">
        <v>12296</v>
      </c>
      <c r="E18170" s="566">
        <v>73043</v>
      </c>
      <c r="F18170" s="125"/>
      <c r="G18170" s="125">
        <f t="shared" si="289"/>
        <v>-73043</v>
      </c>
      <c r="H18170" s="704" t="s">
        <v>12033</v>
      </c>
    </row>
    <row r="18171" spans="1:8" ht="15" x14ac:dyDescent="0.2">
      <c r="A18171" s="733">
        <v>45300</v>
      </c>
      <c r="B18171" s="62" t="s">
        <v>11605</v>
      </c>
      <c r="C18171" s="565" t="s">
        <v>8392</v>
      </c>
      <c r="D18171" s="874" t="s">
        <v>12296</v>
      </c>
      <c r="E18171" s="566">
        <v>322676</v>
      </c>
      <c r="F18171" s="125"/>
      <c r="G18171" s="125">
        <f t="shared" si="289"/>
        <v>-322676</v>
      </c>
      <c r="H18171" s="704" t="s">
        <v>12033</v>
      </c>
    </row>
    <row r="18172" spans="1:8" ht="15" x14ac:dyDescent="0.2">
      <c r="A18172" s="733">
        <v>45300</v>
      </c>
      <c r="B18172" s="62" t="s">
        <v>11883</v>
      </c>
      <c r="C18172" s="62" t="s">
        <v>11287</v>
      </c>
      <c r="D18172" s="182" t="s">
        <v>12022</v>
      </c>
      <c r="E18172" s="125">
        <v>275000</v>
      </c>
      <c r="F18172" s="125"/>
      <c r="G18172" s="125">
        <f t="shared" si="289"/>
        <v>-275000</v>
      </c>
      <c r="H18172" s="704" t="s">
        <v>12033</v>
      </c>
    </row>
    <row r="18173" spans="1:8" ht="15" x14ac:dyDescent="0.2">
      <c r="A18173" s="733">
        <v>45300</v>
      </c>
      <c r="B18173" s="62" t="s">
        <v>11085</v>
      </c>
      <c r="C18173" s="62" t="s">
        <v>5740</v>
      </c>
      <c r="D18173" s="182" t="s">
        <v>369</v>
      </c>
      <c r="E18173" s="125">
        <v>240</v>
      </c>
      <c r="F18173" s="125"/>
      <c r="G18173" s="125">
        <f t="shared" si="289"/>
        <v>-240</v>
      </c>
      <c r="H18173" s="704" t="s">
        <v>12033</v>
      </c>
    </row>
    <row r="18174" spans="1:8" ht="15" x14ac:dyDescent="0.2">
      <c r="A18174" s="733">
        <v>45300</v>
      </c>
      <c r="B18174" s="62" t="s">
        <v>11085</v>
      </c>
      <c r="C18174" s="62" t="s">
        <v>11961</v>
      </c>
      <c r="D18174" s="182" t="s">
        <v>12138</v>
      </c>
      <c r="E18174" s="125">
        <v>20000</v>
      </c>
      <c r="F18174" s="125"/>
      <c r="G18174" s="125">
        <f t="shared" si="289"/>
        <v>-20000</v>
      </c>
      <c r="H18174" s="704" t="s">
        <v>12033</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12033</v>
      </c>
    </row>
    <row r="18176" spans="1:8" ht="15" x14ac:dyDescent="0.2">
      <c r="A18176" s="733">
        <v>45300</v>
      </c>
      <c r="B18176" s="62" t="s">
        <v>3945</v>
      </c>
      <c r="C18176" s="62" t="s">
        <v>5409</v>
      </c>
      <c r="D18176" s="182" t="s">
        <v>12139</v>
      </c>
      <c r="E18176" s="125">
        <v>20000</v>
      </c>
      <c r="F18176" s="125"/>
      <c r="G18176" s="125">
        <f t="shared" si="290"/>
        <v>-20000</v>
      </c>
      <c r="H18176" s="704" t="s">
        <v>12033</v>
      </c>
    </row>
    <row r="18177" spans="1:8" ht="15" x14ac:dyDescent="0.2">
      <c r="A18177" s="733">
        <v>45300</v>
      </c>
      <c r="B18177" s="62" t="s">
        <v>11726</v>
      </c>
      <c r="C18177" s="62" t="s">
        <v>12140</v>
      </c>
      <c r="D18177" s="182" t="s">
        <v>12141</v>
      </c>
      <c r="E18177" s="125">
        <v>15100</v>
      </c>
      <c r="F18177" s="125"/>
      <c r="G18177" s="125">
        <f t="shared" si="290"/>
        <v>-15100</v>
      </c>
      <c r="H18177" s="704" t="s">
        <v>12033</v>
      </c>
    </row>
    <row r="18178" spans="1:8" ht="15" x14ac:dyDescent="0.2">
      <c r="A18178" s="733">
        <v>45300</v>
      </c>
      <c r="B18178" s="62" t="s">
        <v>11089</v>
      </c>
      <c r="C18178" s="62" t="s">
        <v>391</v>
      </c>
      <c r="D18178" s="182" t="s">
        <v>12147</v>
      </c>
      <c r="E18178" s="125">
        <v>600</v>
      </c>
      <c r="F18178" s="125"/>
      <c r="G18178" s="125">
        <f t="shared" si="290"/>
        <v>-600</v>
      </c>
      <c r="H18178" s="704" t="s">
        <v>12033</v>
      </c>
    </row>
    <row r="18179" spans="1:8" ht="15" x14ac:dyDescent="0.2">
      <c r="A18179" s="733">
        <v>45300</v>
      </c>
      <c r="B18179" s="62" t="s">
        <v>11883</v>
      </c>
      <c r="C18179" s="62" t="s">
        <v>5409</v>
      </c>
      <c r="D18179" s="182" t="s">
        <v>2654</v>
      </c>
      <c r="E18179" s="125">
        <v>5000</v>
      </c>
      <c r="F18179" s="125"/>
      <c r="G18179" s="125">
        <f t="shared" si="290"/>
        <v>-5000</v>
      </c>
      <c r="H18179" s="704" t="s">
        <v>12033</v>
      </c>
    </row>
    <row r="18180" spans="1:8" ht="15" x14ac:dyDescent="0.2">
      <c r="A18180" s="733">
        <v>45301</v>
      </c>
      <c r="B18180" s="62" t="s">
        <v>11883</v>
      </c>
      <c r="C18180" s="62" t="s">
        <v>5386</v>
      </c>
      <c r="D18180" s="182" t="s">
        <v>10762</v>
      </c>
      <c r="E18180" s="125">
        <v>7000</v>
      </c>
      <c r="F18180" s="125"/>
      <c r="G18180" s="125">
        <f t="shared" si="290"/>
        <v>-7000</v>
      </c>
      <c r="H18180" s="704" t="s">
        <v>12033</v>
      </c>
    </row>
    <row r="18181" spans="1:8" ht="15" x14ac:dyDescent="0.2">
      <c r="A18181" s="733">
        <v>45302</v>
      </c>
      <c r="B18181" s="62" t="s">
        <v>12192</v>
      </c>
      <c r="C18181" s="62" t="s">
        <v>11424</v>
      </c>
      <c r="D18181" s="182" t="s">
        <v>12148</v>
      </c>
      <c r="E18181" s="125">
        <v>94000</v>
      </c>
      <c r="F18181" s="125"/>
      <c r="G18181" s="125">
        <f t="shared" si="290"/>
        <v>-94000</v>
      </c>
      <c r="H18181" s="704" t="s">
        <v>12033</v>
      </c>
    </row>
    <row r="18182" spans="1:8" ht="15" x14ac:dyDescent="0.2">
      <c r="A18182" s="733">
        <v>45302</v>
      </c>
      <c r="B18182" s="62" t="s">
        <v>11883</v>
      </c>
      <c r="C18182" s="62" t="s">
        <v>10989</v>
      </c>
      <c r="D18182" s="182" t="s">
        <v>12149</v>
      </c>
      <c r="E18182" s="125">
        <v>85000</v>
      </c>
      <c r="F18182" s="125"/>
      <c r="G18182" s="125">
        <f t="shared" si="290"/>
        <v>-85000</v>
      </c>
      <c r="H18182" s="704" t="s">
        <v>12033</v>
      </c>
    </row>
    <row r="18183" spans="1:8" ht="15" x14ac:dyDescent="0.2">
      <c r="A18183" s="733">
        <v>45302</v>
      </c>
      <c r="B18183" s="62" t="s">
        <v>11883</v>
      </c>
      <c r="C18183" s="62" t="s">
        <v>12013</v>
      </c>
      <c r="D18183" s="182" t="s">
        <v>12150</v>
      </c>
      <c r="E18183" s="125">
        <v>306300</v>
      </c>
      <c r="F18183" s="125"/>
      <c r="G18183" s="125">
        <f t="shared" si="290"/>
        <v>-306300</v>
      </c>
      <c r="H18183" s="704" t="s">
        <v>12033</v>
      </c>
    </row>
    <row r="18184" spans="1:8" ht="15" x14ac:dyDescent="0.2">
      <c r="A18184" s="733">
        <v>45302</v>
      </c>
      <c r="B18184" s="62" t="s">
        <v>10906</v>
      </c>
      <c r="C18184" s="669" t="s">
        <v>11996</v>
      </c>
      <c r="D18184" s="906" t="s">
        <v>12151</v>
      </c>
      <c r="E18184" s="671">
        <v>14100</v>
      </c>
      <c r="F18184" s="125"/>
      <c r="G18184" s="125">
        <f t="shared" si="290"/>
        <v>-14100</v>
      </c>
      <c r="H18184" s="704" t="s">
        <v>12033</v>
      </c>
    </row>
    <row r="18185" spans="1:8" ht="15" x14ac:dyDescent="0.2">
      <c r="A18185" s="733">
        <v>45302</v>
      </c>
      <c r="B18185" s="62" t="s">
        <v>11085</v>
      </c>
      <c r="C18185" s="669" t="s">
        <v>11996</v>
      </c>
      <c r="D18185" s="906" t="s">
        <v>12151</v>
      </c>
      <c r="E18185" s="671">
        <v>65000</v>
      </c>
      <c r="F18185" s="125"/>
      <c r="G18185" s="125">
        <f t="shared" si="290"/>
        <v>-65000</v>
      </c>
      <c r="H18185" s="704" t="s">
        <v>12033</v>
      </c>
    </row>
    <row r="18186" spans="1:8" ht="15" x14ac:dyDescent="0.2">
      <c r="A18186" s="733">
        <v>45302</v>
      </c>
      <c r="B18186" s="62" t="s">
        <v>11883</v>
      </c>
      <c r="C18186" s="669" t="s">
        <v>11996</v>
      </c>
      <c r="D18186" s="906" t="s">
        <v>12151</v>
      </c>
      <c r="E18186" s="671">
        <v>128080</v>
      </c>
      <c r="F18186" s="125"/>
      <c r="G18186" s="125">
        <f t="shared" si="290"/>
        <v>-128080</v>
      </c>
      <c r="H18186" s="704" t="s">
        <v>12033</v>
      </c>
    </row>
    <row r="18187" spans="1:8" ht="15" x14ac:dyDescent="0.2">
      <c r="A18187" s="733">
        <v>45303</v>
      </c>
      <c r="B18187" s="62" t="s">
        <v>11085</v>
      </c>
      <c r="C18187" s="62" t="s">
        <v>10482</v>
      </c>
      <c r="D18187" s="182" t="s">
        <v>12160</v>
      </c>
      <c r="E18187" s="125">
        <v>700000</v>
      </c>
      <c r="F18187" s="125"/>
      <c r="G18187" s="125">
        <f t="shared" si="290"/>
        <v>-700000</v>
      </c>
      <c r="H18187" s="704" t="s">
        <v>12033</v>
      </c>
    </row>
    <row r="18188" spans="1:8" ht="15" x14ac:dyDescent="0.2">
      <c r="A18188" s="733">
        <v>45306</v>
      </c>
      <c r="B18188" s="62" t="s">
        <v>11085</v>
      </c>
      <c r="C18188" s="62" t="s">
        <v>11961</v>
      </c>
      <c r="D18188" s="182" t="s">
        <v>12152</v>
      </c>
      <c r="E18188" s="125">
        <v>40000</v>
      </c>
      <c r="F18188" s="125"/>
      <c r="G18188" s="125">
        <f t="shared" si="290"/>
        <v>-40000</v>
      </c>
      <c r="H18188" s="704" t="s">
        <v>12033</v>
      </c>
    </row>
    <row r="18189" spans="1:8" ht="15" x14ac:dyDescent="0.2">
      <c r="A18189" s="733">
        <v>45301</v>
      </c>
      <c r="B18189" s="62" t="s">
        <v>103</v>
      </c>
      <c r="C18189" s="62" t="s">
        <v>391</v>
      </c>
      <c r="D18189" s="182" t="s">
        <v>12153</v>
      </c>
      <c r="E18189" s="125">
        <v>25000</v>
      </c>
      <c r="F18189" s="125"/>
      <c r="G18189" s="125">
        <f t="shared" si="290"/>
        <v>-25000</v>
      </c>
      <c r="H18189" s="704" t="s">
        <v>12033</v>
      </c>
    </row>
    <row r="18190" spans="1:8" ht="15" x14ac:dyDescent="0.2">
      <c r="A18190" s="733">
        <v>45301</v>
      </c>
      <c r="B18190" s="62" t="s">
        <v>11716</v>
      </c>
      <c r="C18190" s="62" t="s">
        <v>11095</v>
      </c>
      <c r="D18190" s="182" t="s">
        <v>7718</v>
      </c>
      <c r="E18190" s="125">
        <v>88000</v>
      </c>
      <c r="F18190" s="125"/>
      <c r="G18190" s="125">
        <f t="shared" si="290"/>
        <v>-88000</v>
      </c>
      <c r="H18190" s="704" t="s">
        <v>12033</v>
      </c>
    </row>
    <row r="18191" spans="1:8" ht="15" x14ac:dyDescent="0.2">
      <c r="A18191" s="733">
        <v>45301</v>
      </c>
      <c r="B18191" s="62" t="s">
        <v>103</v>
      </c>
      <c r="C18191" s="62" t="s">
        <v>103</v>
      </c>
      <c r="D18191" s="182" t="s">
        <v>8511</v>
      </c>
      <c r="E18191" s="125">
        <v>850</v>
      </c>
      <c r="F18191" s="125"/>
      <c r="G18191" s="125">
        <f t="shared" si="290"/>
        <v>-850</v>
      </c>
      <c r="H18191" s="704" t="s">
        <v>12033</v>
      </c>
    </row>
    <row r="18192" spans="1:8" ht="15" x14ac:dyDescent="0.2">
      <c r="A18192" s="733">
        <v>45301</v>
      </c>
      <c r="B18192" s="62" t="s">
        <v>11085</v>
      </c>
      <c r="C18192" s="62" t="s">
        <v>391</v>
      </c>
      <c r="D18192" s="182" t="s">
        <v>12154</v>
      </c>
      <c r="E18192" s="125">
        <v>1000</v>
      </c>
      <c r="F18192" s="125"/>
      <c r="G18192" s="125">
        <f t="shared" si="290"/>
        <v>-1000</v>
      </c>
      <c r="H18192" s="704" t="s">
        <v>12033</v>
      </c>
    </row>
    <row r="18193" spans="1:8" ht="15" x14ac:dyDescent="0.2">
      <c r="A18193" s="733">
        <v>45303</v>
      </c>
      <c r="B18193" s="62" t="s">
        <v>11442</v>
      </c>
      <c r="C18193" s="62" t="s">
        <v>11871</v>
      </c>
      <c r="D18193" s="182" t="s">
        <v>12159</v>
      </c>
      <c r="E18193" s="125">
        <v>80000</v>
      </c>
      <c r="F18193" s="125"/>
      <c r="G18193" s="125">
        <f t="shared" si="290"/>
        <v>-80000</v>
      </c>
      <c r="H18193" s="704" t="s">
        <v>12033</v>
      </c>
    </row>
    <row r="18194" spans="1:8" ht="15" x14ac:dyDescent="0.2">
      <c r="A18194" s="733">
        <v>45303</v>
      </c>
      <c r="B18194" s="62" t="s">
        <v>11623</v>
      </c>
      <c r="C18194" s="62" t="s">
        <v>11871</v>
      </c>
      <c r="D18194" s="182" t="s">
        <v>12159</v>
      </c>
      <c r="E18194" s="125">
        <v>30000</v>
      </c>
      <c r="F18194" s="125"/>
      <c r="G18194" s="125">
        <f t="shared" si="290"/>
        <v>-30000</v>
      </c>
      <c r="H18194" s="704" t="s">
        <v>12033</v>
      </c>
    </row>
    <row r="18195" spans="1:8" ht="15" x14ac:dyDescent="0.2">
      <c r="A18195" s="733">
        <v>45303</v>
      </c>
      <c r="B18195" s="62" t="s">
        <v>12608</v>
      </c>
      <c r="C18195" s="669" t="s">
        <v>1197</v>
      </c>
      <c r="D18195" s="906" t="s">
        <v>12268</v>
      </c>
      <c r="E18195" s="671">
        <v>148537</v>
      </c>
      <c r="F18195" s="125"/>
      <c r="G18195" s="125">
        <f t="shared" si="290"/>
        <v>-148537</v>
      </c>
      <c r="H18195" s="704" t="s">
        <v>12033</v>
      </c>
    </row>
    <row r="18196" spans="1:8" ht="15" customHeight="1" x14ac:dyDescent="0.2">
      <c r="A18196" s="733">
        <v>45303</v>
      </c>
      <c r="B18196" s="62" t="s">
        <v>10294</v>
      </c>
      <c r="C18196" s="669" t="s">
        <v>1197</v>
      </c>
      <c r="D18196" s="906" t="s">
        <v>12268</v>
      </c>
      <c r="E18196" s="671">
        <v>8740</v>
      </c>
      <c r="F18196" s="125"/>
      <c r="G18196" s="125">
        <f t="shared" si="290"/>
        <v>-8740</v>
      </c>
      <c r="H18196" s="704" t="s">
        <v>12033</v>
      </c>
    </row>
    <row r="18197" spans="1:8" ht="15" customHeight="1" x14ac:dyDescent="0.2">
      <c r="A18197" s="733">
        <v>45303</v>
      </c>
      <c r="B18197" s="62" t="s">
        <v>10569</v>
      </c>
      <c r="C18197" s="669" t="s">
        <v>1197</v>
      </c>
      <c r="D18197" s="906" t="s">
        <v>12268</v>
      </c>
      <c r="E18197" s="671">
        <v>91300</v>
      </c>
      <c r="F18197" s="125"/>
      <c r="G18197" s="125">
        <f t="shared" si="290"/>
        <v>-91300</v>
      </c>
      <c r="H18197" s="704" t="s">
        <v>12033</v>
      </c>
    </row>
    <row r="18198" spans="1:8" ht="15" customHeight="1" x14ac:dyDescent="0.2">
      <c r="A18198" s="733">
        <v>45303</v>
      </c>
      <c r="B18198" s="62" t="s">
        <v>7805</v>
      </c>
      <c r="C18198" s="669" t="s">
        <v>1197</v>
      </c>
      <c r="D18198" s="906" t="s">
        <v>12268</v>
      </c>
      <c r="E18198" s="671">
        <v>10980</v>
      </c>
      <c r="F18198" s="125"/>
      <c r="G18198" s="125">
        <f t="shared" si="290"/>
        <v>-10980</v>
      </c>
      <c r="H18198" s="704" t="s">
        <v>12033</v>
      </c>
    </row>
    <row r="18199" spans="1:8" ht="15" customHeight="1" x14ac:dyDescent="0.2">
      <c r="A18199" s="733">
        <v>45303</v>
      </c>
      <c r="B18199" s="62" t="s">
        <v>10377</v>
      </c>
      <c r="C18199" s="669" t="s">
        <v>1197</v>
      </c>
      <c r="D18199" s="906" t="s">
        <v>12268</v>
      </c>
      <c r="E18199" s="671">
        <v>206520</v>
      </c>
      <c r="F18199" s="125"/>
      <c r="G18199" s="125">
        <f t="shared" si="290"/>
        <v>-206520</v>
      </c>
      <c r="H18199" s="704" t="s">
        <v>12033</v>
      </c>
    </row>
    <row r="18200" spans="1:8" ht="15" customHeight="1" x14ac:dyDescent="0.2">
      <c r="A18200" s="733">
        <v>45303</v>
      </c>
      <c r="B18200" s="62" t="s">
        <v>11267</v>
      </c>
      <c r="C18200" s="669" t="s">
        <v>1197</v>
      </c>
      <c r="D18200" s="906" t="s">
        <v>12268</v>
      </c>
      <c r="E18200" s="671">
        <v>19640</v>
      </c>
      <c r="F18200" s="125"/>
      <c r="G18200" s="125">
        <f t="shared" si="290"/>
        <v>-19640</v>
      </c>
      <c r="H18200" s="704" t="s">
        <v>12033</v>
      </c>
    </row>
    <row r="18201" spans="1:8" ht="15" customHeight="1" x14ac:dyDescent="0.2">
      <c r="A18201" s="733">
        <v>45303</v>
      </c>
      <c r="B18201" s="62" t="s">
        <v>10469</v>
      </c>
      <c r="C18201" s="669" t="s">
        <v>1197</v>
      </c>
      <c r="D18201" s="906" t="s">
        <v>12268</v>
      </c>
      <c r="E18201" s="671">
        <v>259118</v>
      </c>
      <c r="F18201" s="125"/>
      <c r="G18201" s="125">
        <f t="shared" si="290"/>
        <v>-259118</v>
      </c>
      <c r="H18201" s="704" t="s">
        <v>12033</v>
      </c>
    </row>
    <row r="18202" spans="1:8" ht="15" x14ac:dyDescent="0.2">
      <c r="A18202" s="733">
        <v>45303</v>
      </c>
      <c r="B18202" s="62" t="s">
        <v>10574</v>
      </c>
      <c r="C18202" s="669" t="s">
        <v>1197</v>
      </c>
      <c r="D18202" s="906" t="s">
        <v>12268</v>
      </c>
      <c r="E18202" s="671">
        <v>5165</v>
      </c>
      <c r="F18202" s="125"/>
      <c r="G18202" s="125">
        <f t="shared" si="290"/>
        <v>-5165</v>
      </c>
      <c r="H18202" s="704" t="s">
        <v>12033</v>
      </c>
    </row>
    <row r="18203" spans="1:8" ht="15" x14ac:dyDescent="0.2">
      <c r="A18203" s="733">
        <v>45304</v>
      </c>
      <c r="B18203" s="62" t="s">
        <v>11883</v>
      </c>
      <c r="C18203" s="62" t="s">
        <v>10989</v>
      </c>
      <c r="D18203" s="182" t="s">
        <v>12163</v>
      </c>
      <c r="E18203" s="125">
        <v>125000</v>
      </c>
      <c r="F18203" s="125"/>
      <c r="G18203" s="125">
        <f t="shared" si="290"/>
        <v>-125000</v>
      </c>
      <c r="H18203" s="704" t="s">
        <v>12033</v>
      </c>
    </row>
    <row r="18204" spans="1:8" ht="15" x14ac:dyDescent="0.2">
      <c r="A18204" s="733">
        <v>45303</v>
      </c>
      <c r="B18204" s="62" t="s">
        <v>25</v>
      </c>
      <c r="C18204" s="62" t="s">
        <v>8148</v>
      </c>
      <c r="D18204" s="182" t="s">
        <v>12220</v>
      </c>
      <c r="E18204" s="125">
        <v>5500</v>
      </c>
      <c r="F18204" s="125"/>
      <c r="G18204" s="125">
        <f t="shared" si="290"/>
        <v>-5500</v>
      </c>
      <c r="H18204" s="704" t="s">
        <v>12033</v>
      </c>
    </row>
    <row r="18205" spans="1:8" ht="15" x14ac:dyDescent="0.2">
      <c r="A18205" s="733">
        <v>45303</v>
      </c>
      <c r="B18205" s="62" t="s">
        <v>103</v>
      </c>
      <c r="C18205" s="62" t="s">
        <v>8148</v>
      </c>
      <c r="D18205" s="182" t="s">
        <v>12220</v>
      </c>
      <c r="E18205" s="125">
        <v>5500</v>
      </c>
      <c r="F18205" s="125"/>
      <c r="G18205" s="125">
        <f t="shared" si="290"/>
        <v>-5500</v>
      </c>
      <c r="H18205" s="704" t="s">
        <v>12033</v>
      </c>
    </row>
    <row r="18206" spans="1:8" ht="24" x14ac:dyDescent="0.2">
      <c r="A18206" s="733">
        <v>45303</v>
      </c>
      <c r="B18206" s="62" t="s">
        <v>11883</v>
      </c>
      <c r="C18206" s="62" t="s">
        <v>12164</v>
      </c>
      <c r="D18206" s="182" t="s">
        <v>12165</v>
      </c>
      <c r="E18206" s="125">
        <v>114000</v>
      </c>
      <c r="F18206" s="125"/>
      <c r="G18206" s="125">
        <f t="shared" si="290"/>
        <v>-114000</v>
      </c>
      <c r="H18206" s="704" t="s">
        <v>12033</v>
      </c>
    </row>
    <row r="18207" spans="1:8" ht="15" x14ac:dyDescent="0.2">
      <c r="A18207" s="733">
        <v>45303</v>
      </c>
      <c r="B18207" s="62" t="s">
        <v>103</v>
      </c>
      <c r="C18207" s="62" t="s">
        <v>103</v>
      </c>
      <c r="D18207" s="182" t="s">
        <v>12166</v>
      </c>
      <c r="E18207" s="125">
        <v>4000</v>
      </c>
      <c r="F18207" s="125"/>
      <c r="G18207" s="125">
        <f t="shared" si="290"/>
        <v>-4000</v>
      </c>
      <c r="H18207" s="704" t="s">
        <v>12033</v>
      </c>
    </row>
    <row r="18208" spans="1:8" ht="15" x14ac:dyDescent="0.2">
      <c r="A18208" s="733">
        <v>45303</v>
      </c>
      <c r="B18208" s="62" t="s">
        <v>11883</v>
      </c>
      <c r="C18208" s="62" t="s">
        <v>285</v>
      </c>
      <c r="D18208" s="182" t="s">
        <v>8661</v>
      </c>
      <c r="E18208" s="125">
        <v>2000</v>
      </c>
      <c r="F18208" s="125"/>
      <c r="G18208" s="125">
        <f t="shared" si="290"/>
        <v>-2000</v>
      </c>
      <c r="H18208" s="704" t="s">
        <v>12033</v>
      </c>
    </row>
    <row r="18209" spans="1:8" ht="15" x14ac:dyDescent="0.2">
      <c r="A18209" s="733">
        <v>45303</v>
      </c>
      <c r="B18209" s="62" t="s">
        <v>11623</v>
      </c>
      <c r="C18209" s="62" t="s">
        <v>2189</v>
      </c>
      <c r="D18209" s="182" t="s">
        <v>369</v>
      </c>
      <c r="E18209" s="125">
        <v>850</v>
      </c>
      <c r="F18209" s="125"/>
      <c r="G18209" s="125">
        <f t="shared" si="290"/>
        <v>-850</v>
      </c>
      <c r="H18209" s="704" t="s">
        <v>12033</v>
      </c>
    </row>
    <row r="18210" spans="1:8" ht="15" x14ac:dyDescent="0.2">
      <c r="A18210" s="733">
        <v>45303</v>
      </c>
      <c r="B18210" s="62" t="s">
        <v>11883</v>
      </c>
      <c r="C18210" s="62" t="s">
        <v>5740</v>
      </c>
      <c r="D18210" s="182" t="s">
        <v>12167</v>
      </c>
      <c r="E18210" s="125">
        <v>5550</v>
      </c>
      <c r="F18210" s="125"/>
      <c r="G18210" s="125">
        <f t="shared" si="290"/>
        <v>-5550</v>
      </c>
      <c r="H18210" s="704" t="s">
        <v>12033</v>
      </c>
    </row>
    <row r="18211" spans="1:8" ht="15" x14ac:dyDescent="0.2">
      <c r="A18211" s="733">
        <v>45304</v>
      </c>
      <c r="B18211" s="62" t="s">
        <v>11716</v>
      </c>
      <c r="C18211" s="62" t="s">
        <v>5740</v>
      </c>
      <c r="D18211" s="182" t="s">
        <v>12167</v>
      </c>
      <c r="E18211" s="125">
        <v>3500</v>
      </c>
      <c r="F18211" s="125"/>
      <c r="G18211" s="125">
        <f t="shared" si="290"/>
        <v>-3500</v>
      </c>
      <c r="H18211" s="704" t="s">
        <v>12033</v>
      </c>
    </row>
    <row r="18212" spans="1:8" ht="15" x14ac:dyDescent="0.2">
      <c r="A18212" s="733">
        <v>45304</v>
      </c>
      <c r="B18212" s="62" t="s">
        <v>11883</v>
      </c>
      <c r="C18212" s="62" t="s">
        <v>10989</v>
      </c>
      <c r="D18212" s="182" t="s">
        <v>12168</v>
      </c>
      <c r="E18212" s="125">
        <v>85000</v>
      </c>
      <c r="F18212" s="125"/>
      <c r="G18212" s="125">
        <f t="shared" si="290"/>
        <v>-85000</v>
      </c>
      <c r="H18212" s="704" t="s">
        <v>12033</v>
      </c>
    </row>
    <row r="18213" spans="1:8" ht="24" x14ac:dyDescent="0.2">
      <c r="A18213" s="733">
        <v>45306</v>
      </c>
      <c r="B18213" s="62" t="s">
        <v>11883</v>
      </c>
      <c r="C18213" s="62" t="s">
        <v>2103</v>
      </c>
      <c r="D18213" s="182" t="s">
        <v>12165</v>
      </c>
      <c r="E18213" s="125">
        <v>108000</v>
      </c>
      <c r="F18213" s="125"/>
      <c r="G18213" s="125">
        <f t="shared" si="290"/>
        <v>-108000</v>
      </c>
      <c r="H18213" s="704" t="s">
        <v>12033</v>
      </c>
    </row>
    <row r="18214" spans="1:8" ht="15" x14ac:dyDescent="0.2">
      <c r="A18214" s="733">
        <v>45306</v>
      </c>
      <c r="B18214" s="62" t="s">
        <v>11883</v>
      </c>
      <c r="C18214" s="62" t="s">
        <v>4724</v>
      </c>
      <c r="D18214" s="182" t="s">
        <v>12169</v>
      </c>
      <c r="E18214" s="125">
        <v>550000</v>
      </c>
      <c r="F18214" s="125"/>
      <c r="G18214" s="125">
        <f t="shared" si="290"/>
        <v>-550000</v>
      </c>
      <c r="H18214" s="704" t="s">
        <v>12033</v>
      </c>
    </row>
    <row r="18215" spans="1:8" ht="15" x14ac:dyDescent="0.2">
      <c r="A18215" s="733">
        <v>45306</v>
      </c>
      <c r="B18215" s="62" t="s">
        <v>11623</v>
      </c>
      <c r="C18215" s="565" t="s">
        <v>6622</v>
      </c>
      <c r="D18215" s="874" t="s">
        <v>12170</v>
      </c>
      <c r="E18215" s="566">
        <v>42000</v>
      </c>
      <c r="F18215" s="125"/>
      <c r="G18215" s="125">
        <f t="shared" si="290"/>
        <v>-42000</v>
      </c>
      <c r="H18215" s="704" t="s">
        <v>12033</v>
      </c>
    </row>
    <row r="18216" spans="1:8" ht="15" x14ac:dyDescent="0.2">
      <c r="A18216" s="733">
        <v>45306</v>
      </c>
      <c r="B18216" s="62" t="s">
        <v>10906</v>
      </c>
      <c r="C18216" s="565" t="s">
        <v>6622</v>
      </c>
      <c r="D18216" s="874" t="s">
        <v>12170</v>
      </c>
      <c r="E18216" s="566">
        <v>30000</v>
      </c>
      <c r="F18216" s="125"/>
      <c r="G18216" s="125">
        <f t="shared" si="290"/>
        <v>-30000</v>
      </c>
      <c r="H18216" s="704" t="s">
        <v>12033</v>
      </c>
    </row>
    <row r="18217" spans="1:8" ht="15" x14ac:dyDescent="0.2">
      <c r="A18217" s="733">
        <v>45306</v>
      </c>
      <c r="B18217" s="62" t="s">
        <v>11442</v>
      </c>
      <c r="C18217" s="62" t="s">
        <v>11871</v>
      </c>
      <c r="D18217" s="182" t="s">
        <v>12171</v>
      </c>
      <c r="E18217" s="125">
        <v>19000</v>
      </c>
      <c r="F18217" s="125"/>
      <c r="G18217" s="125">
        <f t="shared" si="290"/>
        <v>-19000</v>
      </c>
      <c r="H18217" s="704" t="s">
        <v>12033</v>
      </c>
    </row>
    <row r="18218" spans="1:8" ht="24" x14ac:dyDescent="0.2">
      <c r="A18218" s="733">
        <v>45306</v>
      </c>
      <c r="B18218" s="62" t="s">
        <v>11883</v>
      </c>
      <c r="C18218" s="62" t="s">
        <v>12172</v>
      </c>
      <c r="D18218" s="182" t="s">
        <v>12191</v>
      </c>
      <c r="E18218" s="125">
        <v>240000</v>
      </c>
      <c r="F18218" s="125"/>
      <c r="G18218" s="125">
        <f t="shared" si="290"/>
        <v>-240000</v>
      </c>
      <c r="H18218" s="704" t="s">
        <v>12033</v>
      </c>
    </row>
    <row r="18219" spans="1:8" ht="15" x14ac:dyDescent="0.2">
      <c r="A18219" s="733">
        <v>45306</v>
      </c>
      <c r="B18219" s="62" t="s">
        <v>11883</v>
      </c>
      <c r="C18219" s="62" t="s">
        <v>10989</v>
      </c>
      <c r="D18219" s="182" t="s">
        <v>12174</v>
      </c>
      <c r="E18219" s="125">
        <v>4100</v>
      </c>
      <c r="F18219" s="125"/>
      <c r="G18219" s="125">
        <f t="shared" si="290"/>
        <v>-4100</v>
      </c>
      <c r="H18219" s="704" t="s">
        <v>12033</v>
      </c>
    </row>
    <row r="18220" spans="1:8" ht="15" x14ac:dyDescent="0.2">
      <c r="A18220" s="733">
        <v>45306</v>
      </c>
      <c r="B18220" s="62" t="s">
        <v>11883</v>
      </c>
      <c r="C18220" s="62" t="s">
        <v>285</v>
      </c>
      <c r="D18220" s="182" t="s">
        <v>8661</v>
      </c>
      <c r="E18220" s="125">
        <v>1000</v>
      </c>
      <c r="F18220" s="125"/>
      <c r="G18220" s="125">
        <f t="shared" si="290"/>
        <v>-1000</v>
      </c>
      <c r="H18220" s="704" t="s">
        <v>12033</v>
      </c>
    </row>
    <row r="18221" spans="1:8" ht="15" x14ac:dyDescent="0.2">
      <c r="A18221" s="733">
        <v>45306</v>
      </c>
      <c r="B18221" s="62" t="s">
        <v>11883</v>
      </c>
      <c r="C18221" s="62" t="s">
        <v>10989</v>
      </c>
      <c r="D18221" s="182" t="s">
        <v>12175</v>
      </c>
      <c r="E18221" s="125">
        <v>5900</v>
      </c>
      <c r="F18221" s="125"/>
      <c r="G18221" s="125">
        <f t="shared" si="290"/>
        <v>-5900</v>
      </c>
      <c r="H18221" s="704" t="s">
        <v>12033</v>
      </c>
    </row>
    <row r="18222" spans="1:8" ht="15" x14ac:dyDescent="0.2">
      <c r="A18222" s="733">
        <v>45306</v>
      </c>
      <c r="B18222" s="62" t="s">
        <v>11883</v>
      </c>
      <c r="C18222" s="62" t="s">
        <v>5740</v>
      </c>
      <c r="D18222" s="182" t="s">
        <v>12167</v>
      </c>
      <c r="E18222" s="125">
        <v>2000</v>
      </c>
      <c r="F18222" s="125"/>
      <c r="G18222" s="125">
        <f t="shared" si="290"/>
        <v>-2000</v>
      </c>
      <c r="H18222" s="704" t="s">
        <v>12033</v>
      </c>
    </row>
    <row r="18223" spans="1:8" ht="15" x14ac:dyDescent="0.2">
      <c r="A18223" s="733">
        <v>45306</v>
      </c>
      <c r="B18223" s="62" t="s">
        <v>11883</v>
      </c>
      <c r="C18223" s="62" t="s">
        <v>5386</v>
      </c>
      <c r="D18223" s="182" t="s">
        <v>12176</v>
      </c>
      <c r="E18223" s="125">
        <v>1000</v>
      </c>
      <c r="F18223" s="125"/>
      <c r="G18223" s="125">
        <f t="shared" si="290"/>
        <v>-1000</v>
      </c>
      <c r="H18223" s="704" t="s">
        <v>12033</v>
      </c>
    </row>
    <row r="18224" spans="1:8" ht="15" x14ac:dyDescent="0.2">
      <c r="A18224" s="733">
        <v>45306</v>
      </c>
      <c r="B18224" s="62" t="s">
        <v>103</v>
      </c>
      <c r="C18224" s="62" t="s">
        <v>103</v>
      </c>
      <c r="D18224" s="182" t="s">
        <v>8511</v>
      </c>
      <c r="E18224" s="125">
        <v>2000</v>
      </c>
      <c r="F18224" s="125"/>
      <c r="G18224" s="125">
        <f t="shared" si="290"/>
        <v>-2000</v>
      </c>
      <c r="H18224" s="704" t="s">
        <v>12033</v>
      </c>
    </row>
    <row r="18225" spans="1:8" ht="15" x14ac:dyDescent="0.2">
      <c r="A18225" s="733">
        <v>45306</v>
      </c>
      <c r="B18225" s="62" t="s">
        <v>10906</v>
      </c>
      <c r="C18225" s="62" t="s">
        <v>5740</v>
      </c>
      <c r="D18225" s="182" t="s">
        <v>369</v>
      </c>
      <c r="E18225" s="125">
        <v>3000</v>
      </c>
      <c r="F18225" s="125"/>
      <c r="G18225" s="125">
        <f t="shared" si="290"/>
        <v>-3000</v>
      </c>
      <c r="H18225" s="704" t="s">
        <v>12033</v>
      </c>
    </row>
    <row r="18226" spans="1:8" ht="15" x14ac:dyDescent="0.2">
      <c r="A18226" s="733">
        <v>45306</v>
      </c>
      <c r="B18226" s="62" t="s">
        <v>10906</v>
      </c>
      <c r="C18226" s="62" t="s">
        <v>5740</v>
      </c>
      <c r="D18226" s="182" t="s">
        <v>12177</v>
      </c>
      <c r="E18226" s="125">
        <v>5100</v>
      </c>
      <c r="F18226" s="125"/>
      <c r="G18226" s="125">
        <f t="shared" si="290"/>
        <v>-5100</v>
      </c>
      <c r="H18226" s="704" t="s">
        <v>12033</v>
      </c>
    </row>
    <row r="18227" spans="1:8" ht="15" x14ac:dyDescent="0.2">
      <c r="A18227" s="733">
        <v>45307</v>
      </c>
      <c r="B18227" s="62" t="s">
        <v>11883</v>
      </c>
      <c r="C18227" s="62" t="s">
        <v>10989</v>
      </c>
      <c r="D18227" s="182" t="s">
        <v>12178</v>
      </c>
      <c r="E18227" s="125">
        <v>8500</v>
      </c>
      <c r="F18227" s="125"/>
      <c r="G18227" s="125">
        <f t="shared" si="290"/>
        <v>-8500</v>
      </c>
      <c r="H18227" s="704" t="s">
        <v>12033</v>
      </c>
    </row>
    <row r="18228" spans="1:8" ht="15" x14ac:dyDescent="0.2">
      <c r="A18228" s="733">
        <v>45307</v>
      </c>
      <c r="B18228" s="62" t="s">
        <v>11883</v>
      </c>
      <c r="C18228" s="62" t="s">
        <v>5740</v>
      </c>
      <c r="D18228" s="182" t="s">
        <v>12167</v>
      </c>
      <c r="E18228" s="125">
        <v>2500</v>
      </c>
      <c r="F18228" s="125"/>
      <c r="G18228" s="125">
        <f t="shared" si="290"/>
        <v>-2500</v>
      </c>
      <c r="H18228" s="704" t="s">
        <v>12033</v>
      </c>
    </row>
    <row r="18229" spans="1:8" ht="15" x14ac:dyDescent="0.2">
      <c r="A18229" s="733">
        <v>45307</v>
      </c>
      <c r="B18229" s="62" t="s">
        <v>10906</v>
      </c>
      <c r="C18229" s="62" t="s">
        <v>10989</v>
      </c>
      <c r="D18229" s="182" t="s">
        <v>12179</v>
      </c>
      <c r="E18229" s="125">
        <v>1900</v>
      </c>
      <c r="F18229" s="125"/>
      <c r="G18229" s="125">
        <f t="shared" si="290"/>
        <v>-1900</v>
      </c>
      <c r="H18229" s="704" t="s">
        <v>12033</v>
      </c>
    </row>
    <row r="18230" spans="1:8" ht="15" x14ac:dyDescent="0.2">
      <c r="A18230" s="733">
        <v>45307</v>
      </c>
      <c r="B18230" s="62" t="s">
        <v>25</v>
      </c>
      <c r="C18230" s="62" t="s">
        <v>391</v>
      </c>
      <c r="D18230" s="182" t="s">
        <v>12180</v>
      </c>
      <c r="E18230" s="125">
        <v>900</v>
      </c>
      <c r="F18230" s="125"/>
      <c r="G18230" s="125">
        <f t="shared" si="290"/>
        <v>-900</v>
      </c>
      <c r="H18230" s="704" t="s">
        <v>12033</v>
      </c>
    </row>
    <row r="18231" spans="1:8" ht="15" x14ac:dyDescent="0.2">
      <c r="A18231" s="733">
        <v>45307</v>
      </c>
      <c r="B18231" s="62" t="s">
        <v>11883</v>
      </c>
      <c r="C18231" s="62" t="s">
        <v>8370</v>
      </c>
      <c r="D18231" s="182" t="s">
        <v>599</v>
      </c>
      <c r="E18231" s="125">
        <v>3940</v>
      </c>
      <c r="F18231" s="125"/>
      <c r="G18231" s="125">
        <f t="shared" si="290"/>
        <v>-3940</v>
      </c>
      <c r="H18231" s="704" t="s">
        <v>12033</v>
      </c>
    </row>
    <row r="18232" spans="1:8" ht="15" x14ac:dyDescent="0.2">
      <c r="A18232" s="733">
        <v>45307</v>
      </c>
      <c r="B18232" s="62" t="s">
        <v>11883</v>
      </c>
      <c r="C18232" s="62" t="s">
        <v>5740</v>
      </c>
      <c r="D18232" s="182" t="s">
        <v>12181</v>
      </c>
      <c r="E18232" s="125">
        <v>1500</v>
      </c>
      <c r="F18232" s="125"/>
      <c r="G18232" s="125">
        <f t="shared" si="290"/>
        <v>-1500</v>
      </c>
      <c r="H18232" s="704" t="s">
        <v>12033</v>
      </c>
    </row>
    <row r="18233" spans="1:8" ht="15" x14ac:dyDescent="0.2">
      <c r="A18233" s="733">
        <v>45308</v>
      </c>
      <c r="B18233" s="62" t="s">
        <v>103</v>
      </c>
      <c r="C18233" s="62" t="s">
        <v>103</v>
      </c>
      <c r="D18233" s="182" t="s">
        <v>8511</v>
      </c>
      <c r="E18233" s="125">
        <v>4000</v>
      </c>
      <c r="F18233" s="125"/>
      <c r="G18233" s="125">
        <f t="shared" si="290"/>
        <v>-4000</v>
      </c>
      <c r="H18233" s="704" t="s">
        <v>12033</v>
      </c>
    </row>
    <row r="18234" spans="1:8" ht="15" x14ac:dyDescent="0.2">
      <c r="A18234" s="733">
        <v>45308</v>
      </c>
      <c r="B18234" s="62" t="s">
        <v>10906</v>
      </c>
      <c r="C18234" s="62" t="s">
        <v>10989</v>
      </c>
      <c r="D18234" s="182" t="s">
        <v>12326</v>
      </c>
      <c r="E18234" s="125">
        <v>20300</v>
      </c>
      <c r="F18234" s="125"/>
      <c r="G18234" s="125">
        <f t="shared" si="290"/>
        <v>-20300</v>
      </c>
      <c r="H18234" s="704" t="s">
        <v>12033</v>
      </c>
    </row>
    <row r="18235" spans="1:8" ht="15" x14ac:dyDescent="0.2">
      <c r="A18235" s="733">
        <v>45309</v>
      </c>
      <c r="B18235" s="62" t="s">
        <v>11623</v>
      </c>
      <c r="C18235" s="62" t="s">
        <v>11414</v>
      </c>
      <c r="D18235" s="182" t="s">
        <v>12182</v>
      </c>
      <c r="E18235" s="125">
        <v>4500</v>
      </c>
      <c r="F18235" s="125"/>
      <c r="G18235" s="125">
        <f t="shared" si="290"/>
        <v>-4500</v>
      </c>
      <c r="H18235" s="704" t="s">
        <v>12033</v>
      </c>
    </row>
    <row r="18236" spans="1:8" ht="15" x14ac:dyDescent="0.2">
      <c r="A18236" s="733">
        <v>45309</v>
      </c>
      <c r="B18236" s="62" t="s">
        <v>11267</v>
      </c>
      <c r="C18236" s="62" t="s">
        <v>10989</v>
      </c>
      <c r="D18236" s="182" t="s">
        <v>12183</v>
      </c>
      <c r="E18236" s="125">
        <v>1000</v>
      </c>
      <c r="F18236" s="125"/>
      <c r="G18236" s="125">
        <f t="shared" si="290"/>
        <v>-1000</v>
      </c>
      <c r="H18236" s="704" t="s">
        <v>12033</v>
      </c>
    </row>
    <row r="18237" spans="1:8" ht="15" x14ac:dyDescent="0.2">
      <c r="A18237" s="733">
        <v>45309</v>
      </c>
      <c r="B18237" s="62" t="s">
        <v>11716</v>
      </c>
      <c r="C18237" s="62" t="s">
        <v>391</v>
      </c>
      <c r="D18237" s="182" t="s">
        <v>12184</v>
      </c>
      <c r="E18237" s="125">
        <v>2500</v>
      </c>
      <c r="F18237" s="125"/>
      <c r="G18237" s="125">
        <f t="shared" si="290"/>
        <v>-2500</v>
      </c>
      <c r="H18237" s="704" t="s">
        <v>12033</v>
      </c>
    </row>
    <row r="18238" spans="1:8" ht="15" x14ac:dyDescent="0.2">
      <c r="A18238" s="733">
        <v>45309</v>
      </c>
      <c r="B18238" s="62" t="s">
        <v>10906</v>
      </c>
      <c r="C18238" s="62" t="s">
        <v>5740</v>
      </c>
      <c r="D18238" s="182" t="s">
        <v>369</v>
      </c>
      <c r="E18238" s="125">
        <v>2000</v>
      </c>
      <c r="F18238" s="125"/>
      <c r="G18238" s="125">
        <f t="shared" si="290"/>
        <v>-2000</v>
      </c>
      <c r="H18238" s="704" t="s">
        <v>12033</v>
      </c>
    </row>
    <row r="18239" spans="1:8" ht="15" x14ac:dyDescent="0.2">
      <c r="A18239" s="733">
        <v>45309</v>
      </c>
      <c r="B18239" s="62" t="s">
        <v>11883</v>
      </c>
      <c r="C18239" s="62" t="s">
        <v>5740</v>
      </c>
      <c r="D18239" s="182" t="s">
        <v>369</v>
      </c>
      <c r="E18239" s="125">
        <v>1000</v>
      </c>
      <c r="F18239" s="125"/>
      <c r="G18239" s="125">
        <f t="shared" ref="G18239:G18302" si="291">F18239-E18239</f>
        <v>-1000</v>
      </c>
      <c r="H18239" s="704" t="s">
        <v>12033</v>
      </c>
    </row>
    <row r="18240" spans="1:8" ht="15" x14ac:dyDescent="0.2">
      <c r="A18240" s="732">
        <v>45308</v>
      </c>
      <c r="B18240" s="173" t="s">
        <v>10906</v>
      </c>
      <c r="C18240" s="173" t="s">
        <v>11284</v>
      </c>
      <c r="D18240" s="227" t="s">
        <v>12185</v>
      </c>
      <c r="E18240" s="235">
        <v>100000</v>
      </c>
      <c r="F18240" s="235"/>
      <c r="G18240" s="235">
        <f t="shared" si="291"/>
        <v>-100000</v>
      </c>
      <c r="H18240" s="708" t="s">
        <v>12033</v>
      </c>
    </row>
    <row r="18241" spans="1:8" ht="15" x14ac:dyDescent="0.2">
      <c r="A18241" s="733">
        <v>45308</v>
      </c>
      <c r="B18241" s="62" t="s">
        <v>11716</v>
      </c>
      <c r="C18241" s="62" t="s">
        <v>12114</v>
      </c>
      <c r="D18241" s="182" t="s">
        <v>12022</v>
      </c>
      <c r="E18241" s="125">
        <v>520000</v>
      </c>
      <c r="F18241" s="125"/>
      <c r="G18241" s="125">
        <f t="shared" si="291"/>
        <v>-520000</v>
      </c>
      <c r="H18241" s="704" t="s">
        <v>12033</v>
      </c>
    </row>
    <row r="18242" spans="1:8" ht="15" x14ac:dyDescent="0.2">
      <c r="A18242" s="733">
        <v>45308</v>
      </c>
      <c r="B18242" s="62" t="s">
        <v>11883</v>
      </c>
      <c r="C18242" s="62" t="s">
        <v>12186</v>
      </c>
      <c r="D18242" s="182" t="s">
        <v>12187</v>
      </c>
      <c r="E18242" s="125">
        <v>700000</v>
      </c>
      <c r="F18242" s="125"/>
      <c r="G18242" s="125">
        <f t="shared" si="291"/>
        <v>-700000</v>
      </c>
      <c r="H18242" s="704" t="s">
        <v>12033</v>
      </c>
    </row>
    <row r="18243" spans="1:8" ht="15" x14ac:dyDescent="0.2">
      <c r="A18243" s="733">
        <v>45308</v>
      </c>
      <c r="B18243" s="62" t="s">
        <v>10906</v>
      </c>
      <c r="C18243" s="62" t="s">
        <v>11284</v>
      </c>
      <c r="D18243" s="182" t="s">
        <v>10719</v>
      </c>
      <c r="E18243" s="125">
        <v>25000</v>
      </c>
      <c r="F18243" s="125"/>
      <c r="G18243" s="125">
        <f t="shared" si="291"/>
        <v>-25000</v>
      </c>
      <c r="H18243" s="704" t="s">
        <v>12033</v>
      </c>
    </row>
    <row r="18244" spans="1:8" ht="15" x14ac:dyDescent="0.2">
      <c r="A18244" s="733">
        <v>45308</v>
      </c>
      <c r="B18244" s="62" t="s">
        <v>11085</v>
      </c>
      <c r="C18244" s="62" t="s">
        <v>6782</v>
      </c>
      <c r="D18244" s="182" t="s">
        <v>12188</v>
      </c>
      <c r="E18244" s="125">
        <v>300000</v>
      </c>
      <c r="F18244" s="125"/>
      <c r="G18244" s="125">
        <f t="shared" si="291"/>
        <v>-300000</v>
      </c>
      <c r="H18244" s="704" t="s">
        <v>12033</v>
      </c>
    </row>
    <row r="18245" spans="1:8" ht="15" x14ac:dyDescent="0.2">
      <c r="A18245" s="733">
        <v>45308</v>
      </c>
      <c r="B18245" s="62" t="s">
        <v>11442</v>
      </c>
      <c r="C18245" s="62" t="s">
        <v>11382</v>
      </c>
      <c r="D18245" s="182" t="s">
        <v>12207</v>
      </c>
      <c r="E18245" s="125">
        <v>75000</v>
      </c>
      <c r="F18245" s="125"/>
      <c r="G18245" s="125">
        <f t="shared" si="291"/>
        <v>-75000</v>
      </c>
      <c r="H18245" s="704" t="s">
        <v>12033</v>
      </c>
    </row>
    <row r="18246" spans="1:8" ht="15" x14ac:dyDescent="0.2">
      <c r="A18246" s="733">
        <v>45310</v>
      </c>
      <c r="B18246" s="62" t="s">
        <v>12068</v>
      </c>
      <c r="C18246" s="62" t="s">
        <v>266</v>
      </c>
      <c r="D18246" s="182" t="s">
        <v>12189</v>
      </c>
      <c r="E18246" s="125">
        <v>20000</v>
      </c>
      <c r="F18246" s="125"/>
      <c r="G18246" s="125">
        <f t="shared" si="291"/>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1"/>
        <v>-210000</v>
      </c>
      <c r="H18247" s="704" t="s">
        <v>12033</v>
      </c>
    </row>
    <row r="18248" spans="1:8" ht="18.75" customHeight="1" x14ac:dyDescent="0.2">
      <c r="A18248" s="733">
        <v>45310</v>
      </c>
      <c r="B18248" s="62" t="s">
        <v>11022</v>
      </c>
      <c r="C18248" s="669" t="s">
        <v>11760</v>
      </c>
      <c r="D18248" s="906" t="s">
        <v>12190</v>
      </c>
      <c r="E18248" s="671">
        <v>160000</v>
      </c>
      <c r="F18248" s="125"/>
      <c r="G18248" s="125">
        <f t="shared" si="291"/>
        <v>-160000</v>
      </c>
      <c r="H18248" s="704" t="s">
        <v>12033</v>
      </c>
    </row>
    <row r="18249" spans="1:8" ht="18.75" customHeight="1" x14ac:dyDescent="0.2">
      <c r="A18249" s="733">
        <v>45310</v>
      </c>
      <c r="B18249" s="62" t="s">
        <v>11883</v>
      </c>
      <c r="C18249" s="669" t="s">
        <v>11760</v>
      </c>
      <c r="D18249" s="906" t="s">
        <v>12190</v>
      </c>
      <c r="E18249" s="671">
        <v>180000</v>
      </c>
      <c r="F18249" s="125"/>
      <c r="G18249" s="125">
        <f t="shared" si="291"/>
        <v>-180000</v>
      </c>
      <c r="H18249" s="704" t="s">
        <v>12033</v>
      </c>
    </row>
    <row r="18250" spans="1:8" ht="18.75" customHeight="1" x14ac:dyDescent="0.2">
      <c r="A18250" s="733">
        <v>45310</v>
      </c>
      <c r="B18250" s="62" t="s">
        <v>25</v>
      </c>
      <c r="C18250" s="62" t="s">
        <v>7593</v>
      </c>
      <c r="D18250" s="182" t="s">
        <v>12206</v>
      </c>
      <c r="E18250" s="125">
        <v>80000</v>
      </c>
      <c r="F18250" s="125"/>
      <c r="G18250" s="125">
        <f t="shared" si="291"/>
        <v>-80000</v>
      </c>
      <c r="H18250" s="704" t="s">
        <v>12033</v>
      </c>
    </row>
    <row r="18251" spans="1:8" ht="18.75" customHeight="1" x14ac:dyDescent="0.2">
      <c r="A18251" s="733">
        <v>45310</v>
      </c>
      <c r="B18251" s="62" t="s">
        <v>6503</v>
      </c>
      <c r="C18251" s="62" t="s">
        <v>4333</v>
      </c>
      <c r="D18251" s="182" t="s">
        <v>12208</v>
      </c>
      <c r="E18251" s="125">
        <v>150000</v>
      </c>
      <c r="F18251" s="125"/>
      <c r="G18251" s="125">
        <f t="shared" si="291"/>
        <v>-150000</v>
      </c>
      <c r="H18251" s="704" t="s">
        <v>12033</v>
      </c>
    </row>
    <row r="18252" spans="1:8" ht="18.75" customHeight="1" x14ac:dyDescent="0.2">
      <c r="A18252" s="733">
        <v>45310</v>
      </c>
      <c r="B18252" s="62" t="s">
        <v>8557</v>
      </c>
      <c r="C18252" s="62" t="s">
        <v>11600</v>
      </c>
      <c r="D18252" s="182" t="s">
        <v>12209</v>
      </c>
      <c r="E18252" s="125">
        <v>24000</v>
      </c>
      <c r="F18252" s="125"/>
      <c r="G18252" s="125">
        <f t="shared" si="291"/>
        <v>-24000</v>
      </c>
      <c r="H18252" s="704" t="s">
        <v>12033</v>
      </c>
    </row>
    <row r="18253" spans="1:8" ht="18.75" customHeight="1" x14ac:dyDescent="0.2">
      <c r="A18253" s="733">
        <v>45310</v>
      </c>
      <c r="B18253" s="62" t="s">
        <v>11716</v>
      </c>
      <c r="C18253" s="62" t="s">
        <v>12090</v>
      </c>
      <c r="D18253" s="182" t="s">
        <v>11766</v>
      </c>
      <c r="E18253" s="125">
        <v>250000</v>
      </c>
      <c r="F18253" s="125"/>
      <c r="G18253" s="125">
        <f t="shared" si="291"/>
        <v>-250000</v>
      </c>
      <c r="H18253" s="704" t="s">
        <v>12033</v>
      </c>
    </row>
    <row r="18254" spans="1:8" ht="18.75" customHeight="1" x14ac:dyDescent="0.2">
      <c r="A18254" s="733">
        <v>45311</v>
      </c>
      <c r="B18254" s="62" t="s">
        <v>9984</v>
      </c>
      <c r="C18254" s="62" t="s">
        <v>6475</v>
      </c>
      <c r="D18254" s="182" t="s">
        <v>12209</v>
      </c>
      <c r="E18254" s="125">
        <v>100000</v>
      </c>
      <c r="F18254" s="125"/>
      <c r="G18254" s="125">
        <f t="shared" si="291"/>
        <v>-100000</v>
      </c>
      <c r="H18254" s="704" t="s">
        <v>12033</v>
      </c>
    </row>
    <row r="18255" spans="1:8" ht="18.75" customHeight="1" x14ac:dyDescent="0.2">
      <c r="A18255" s="733">
        <v>45310</v>
      </c>
      <c r="B18255" s="62" t="s">
        <v>103</v>
      </c>
      <c r="C18255" s="62" t="s">
        <v>103</v>
      </c>
      <c r="D18255" s="182" t="s">
        <v>8511</v>
      </c>
      <c r="E18255" s="125">
        <v>4000</v>
      </c>
      <c r="F18255" s="125"/>
      <c r="G18255" s="125">
        <f t="shared" si="291"/>
        <v>-4000</v>
      </c>
      <c r="H18255" s="704" t="s">
        <v>12033</v>
      </c>
    </row>
    <row r="18256" spans="1:8" ht="18.75" customHeight="1" x14ac:dyDescent="0.2">
      <c r="A18256" s="733">
        <v>45311</v>
      </c>
      <c r="B18256" s="62" t="s">
        <v>11085</v>
      </c>
      <c r="C18256" s="62" t="s">
        <v>2795</v>
      </c>
      <c r="D18256" s="182" t="s">
        <v>12210</v>
      </c>
      <c r="E18256" s="125">
        <v>1500</v>
      </c>
      <c r="F18256" s="125"/>
      <c r="G18256" s="125">
        <f t="shared" si="291"/>
        <v>-1500</v>
      </c>
      <c r="H18256" s="704" t="s">
        <v>12033</v>
      </c>
    </row>
    <row r="18257" spans="1:8" ht="18.75" customHeight="1" x14ac:dyDescent="0.2">
      <c r="A18257" s="733">
        <v>45311</v>
      </c>
      <c r="B18257" s="62" t="s">
        <v>10906</v>
      </c>
      <c r="C18257" s="62" t="s">
        <v>10989</v>
      </c>
      <c r="D18257" s="182" t="s">
        <v>12211</v>
      </c>
      <c r="E18257" s="125">
        <v>350</v>
      </c>
      <c r="F18257" s="125"/>
      <c r="G18257" s="125">
        <f t="shared" si="291"/>
        <v>-350</v>
      </c>
      <c r="H18257" s="704" t="s">
        <v>12033</v>
      </c>
    </row>
    <row r="18258" spans="1:8" ht="18.75" customHeight="1" x14ac:dyDescent="0.2">
      <c r="A18258" s="733">
        <v>45311</v>
      </c>
      <c r="B18258" s="62" t="s">
        <v>10906</v>
      </c>
      <c r="C18258" s="62" t="s">
        <v>285</v>
      </c>
      <c r="D18258" s="182" t="s">
        <v>6601</v>
      </c>
      <c r="E18258" s="125">
        <v>150</v>
      </c>
      <c r="F18258" s="125"/>
      <c r="G18258" s="125">
        <f t="shared" si="291"/>
        <v>-150</v>
      </c>
      <c r="H18258" s="704" t="s">
        <v>12033</v>
      </c>
    </row>
    <row r="18259" spans="1:8" ht="18.75" customHeight="1" x14ac:dyDescent="0.2">
      <c r="A18259" s="733">
        <v>45311</v>
      </c>
      <c r="B18259" s="62" t="s">
        <v>10906</v>
      </c>
      <c r="C18259" s="62" t="s">
        <v>10989</v>
      </c>
      <c r="D18259" s="182" t="s">
        <v>12212</v>
      </c>
      <c r="E18259" s="125">
        <v>20500</v>
      </c>
      <c r="F18259" s="125"/>
      <c r="G18259" s="125">
        <f t="shared" si="291"/>
        <v>-20500</v>
      </c>
      <c r="H18259" s="704" t="s">
        <v>12033</v>
      </c>
    </row>
    <row r="18260" spans="1:8" ht="18.75" customHeight="1" x14ac:dyDescent="0.2">
      <c r="A18260" s="733">
        <v>45311</v>
      </c>
      <c r="B18260" s="62" t="s">
        <v>391</v>
      </c>
      <c r="C18260" s="62" t="s">
        <v>5409</v>
      </c>
      <c r="D18260" s="182" t="s">
        <v>12213</v>
      </c>
      <c r="E18260" s="125">
        <v>5000</v>
      </c>
      <c r="F18260" s="125"/>
      <c r="G18260" s="125">
        <f t="shared" si="291"/>
        <v>-5000</v>
      </c>
      <c r="H18260" s="704" t="s">
        <v>12033</v>
      </c>
    </row>
    <row r="18261" spans="1:8" ht="18.75" customHeight="1" x14ac:dyDescent="0.2">
      <c r="A18261" s="733">
        <v>45311</v>
      </c>
      <c r="B18261" s="62" t="s">
        <v>11883</v>
      </c>
      <c r="C18261" s="62" t="s">
        <v>5740</v>
      </c>
      <c r="D18261" s="182" t="s">
        <v>12214</v>
      </c>
      <c r="E18261" s="125">
        <v>3000</v>
      </c>
      <c r="F18261" s="125"/>
      <c r="G18261" s="125">
        <f t="shared" si="291"/>
        <v>-3000</v>
      </c>
      <c r="H18261" s="704" t="s">
        <v>12033</v>
      </c>
    </row>
    <row r="18262" spans="1:8" ht="18.75" customHeight="1" x14ac:dyDescent="0.2">
      <c r="A18262" s="733">
        <v>45311</v>
      </c>
      <c r="B18262" s="62" t="s">
        <v>8557</v>
      </c>
      <c r="C18262" s="62" t="s">
        <v>10989</v>
      </c>
      <c r="D18262" s="182" t="s">
        <v>12215</v>
      </c>
      <c r="E18262" s="125">
        <v>12080</v>
      </c>
      <c r="F18262" s="125"/>
      <c r="G18262" s="125">
        <f t="shared" si="291"/>
        <v>-12080</v>
      </c>
      <c r="H18262" s="704" t="s">
        <v>12033</v>
      </c>
    </row>
    <row r="18263" spans="1:8" ht="18.75" customHeight="1" x14ac:dyDescent="0.2">
      <c r="A18263" s="733">
        <v>45311</v>
      </c>
      <c r="B18263" s="62" t="s">
        <v>103</v>
      </c>
      <c r="C18263" s="62" t="s">
        <v>103</v>
      </c>
      <c r="D18263" s="182" t="s">
        <v>8511</v>
      </c>
      <c r="E18263" s="125">
        <v>1000</v>
      </c>
      <c r="F18263" s="125"/>
      <c r="G18263" s="125">
        <f t="shared" si="291"/>
        <v>-1000</v>
      </c>
      <c r="H18263" s="704" t="s">
        <v>12033</v>
      </c>
    </row>
    <row r="18264" spans="1:8" ht="18.75" customHeight="1" x14ac:dyDescent="0.2">
      <c r="A18264" s="733">
        <v>45311</v>
      </c>
      <c r="B18264" s="62" t="s">
        <v>10906</v>
      </c>
      <c r="C18264" s="62" t="s">
        <v>391</v>
      </c>
      <c r="D18264" s="182" t="s">
        <v>12216</v>
      </c>
      <c r="E18264" s="125">
        <v>120</v>
      </c>
      <c r="F18264" s="125"/>
      <c r="G18264" s="125">
        <f t="shared" si="291"/>
        <v>-120</v>
      </c>
      <c r="H18264" s="704" t="s">
        <v>12033</v>
      </c>
    </row>
    <row r="18265" spans="1:8" ht="18.75" customHeight="1" x14ac:dyDescent="0.2">
      <c r="A18265" s="733">
        <v>45311</v>
      </c>
      <c r="B18265" s="62" t="s">
        <v>11726</v>
      </c>
      <c r="C18265" s="62" t="s">
        <v>10989</v>
      </c>
      <c r="D18265" s="182" t="s">
        <v>12217</v>
      </c>
      <c r="E18265" s="125">
        <v>16200</v>
      </c>
      <c r="F18265" s="125"/>
      <c r="G18265" s="125">
        <f t="shared" si="291"/>
        <v>-16200</v>
      </c>
      <c r="H18265" s="704" t="s">
        <v>12033</v>
      </c>
    </row>
    <row r="18266" spans="1:8" ht="18.75" customHeight="1" x14ac:dyDescent="0.2">
      <c r="A18266" s="733">
        <v>45311</v>
      </c>
      <c r="B18266" s="62" t="s">
        <v>11726</v>
      </c>
      <c r="C18266" s="62" t="s">
        <v>10989</v>
      </c>
      <c r="D18266" s="182" t="s">
        <v>6485</v>
      </c>
      <c r="E18266" s="125">
        <v>5050</v>
      </c>
      <c r="F18266" s="125"/>
      <c r="G18266" s="125">
        <f t="shared" si="291"/>
        <v>-5050</v>
      </c>
      <c r="H18266" s="704" t="s">
        <v>12033</v>
      </c>
    </row>
    <row r="18267" spans="1:8" ht="18.75" customHeight="1" x14ac:dyDescent="0.2">
      <c r="A18267" s="733">
        <v>45311</v>
      </c>
      <c r="B18267" s="62" t="s">
        <v>11085</v>
      </c>
      <c r="C18267" s="62" t="s">
        <v>10989</v>
      </c>
      <c r="D18267" s="182" t="s">
        <v>9915</v>
      </c>
      <c r="E18267" s="125">
        <v>4760</v>
      </c>
      <c r="F18267" s="125"/>
      <c r="G18267" s="125">
        <f t="shared" si="291"/>
        <v>-4760</v>
      </c>
      <c r="H18267" s="704" t="s">
        <v>12033</v>
      </c>
    </row>
    <row r="18268" spans="1:8" ht="18.75" customHeight="1" x14ac:dyDescent="0.2">
      <c r="A18268" s="733">
        <v>45311</v>
      </c>
      <c r="B18268" s="62" t="s">
        <v>11716</v>
      </c>
      <c r="C18268" s="62" t="s">
        <v>10989</v>
      </c>
      <c r="D18268" s="182" t="s">
        <v>12218</v>
      </c>
      <c r="E18268" s="125">
        <v>32000</v>
      </c>
      <c r="F18268" s="125"/>
      <c r="G18268" s="125">
        <f t="shared" si="291"/>
        <v>-32000</v>
      </c>
      <c r="H18268" s="704" t="s">
        <v>12033</v>
      </c>
    </row>
    <row r="18269" spans="1:8" ht="18.75" customHeight="1" x14ac:dyDescent="0.2">
      <c r="A18269" s="733">
        <v>45311</v>
      </c>
      <c r="B18269" s="62" t="s">
        <v>11883</v>
      </c>
      <c r="C18269" s="62" t="s">
        <v>10989</v>
      </c>
      <c r="D18269" s="182" t="s">
        <v>4308</v>
      </c>
      <c r="E18269" s="125">
        <v>9458</v>
      </c>
      <c r="F18269" s="125"/>
      <c r="G18269" s="125">
        <f t="shared" si="291"/>
        <v>-9458</v>
      </c>
      <c r="H18269" s="704" t="s">
        <v>12033</v>
      </c>
    </row>
    <row r="18270" spans="1:8" ht="18.75" customHeight="1" x14ac:dyDescent="0.2">
      <c r="A18270" s="733">
        <v>45313</v>
      </c>
      <c r="B18270" s="62" t="s">
        <v>103</v>
      </c>
      <c r="C18270" s="62" t="s">
        <v>103</v>
      </c>
      <c r="D18270" s="182" t="s">
        <v>3842</v>
      </c>
      <c r="E18270" s="125">
        <v>3000</v>
      </c>
      <c r="F18270" s="125"/>
      <c r="G18270" s="125">
        <f t="shared" si="291"/>
        <v>-3000</v>
      </c>
      <c r="H18270" s="704" t="s">
        <v>12033</v>
      </c>
    </row>
    <row r="18271" spans="1:8" ht="18.75" customHeight="1" x14ac:dyDescent="0.2">
      <c r="A18271" s="733">
        <v>45313</v>
      </c>
      <c r="B18271" s="62" t="s">
        <v>11883</v>
      </c>
      <c r="C18271" s="62" t="s">
        <v>10989</v>
      </c>
      <c r="D18271" s="182" t="s">
        <v>11559</v>
      </c>
      <c r="E18271" s="125">
        <v>4550</v>
      </c>
      <c r="F18271" s="125"/>
      <c r="G18271" s="125">
        <f t="shared" si="291"/>
        <v>-4550</v>
      </c>
      <c r="H18271" s="704" t="s">
        <v>12033</v>
      </c>
    </row>
    <row r="18272" spans="1:8" ht="18.75" customHeight="1" x14ac:dyDescent="0.2">
      <c r="A18272" s="733">
        <v>45313</v>
      </c>
      <c r="B18272" s="62" t="s">
        <v>11883</v>
      </c>
      <c r="C18272" s="62" t="s">
        <v>5740</v>
      </c>
      <c r="D18272" s="182" t="s">
        <v>10335</v>
      </c>
      <c r="E18272" s="125">
        <v>400</v>
      </c>
      <c r="F18272" s="125"/>
      <c r="G18272" s="125">
        <f t="shared" si="291"/>
        <v>-400</v>
      </c>
      <c r="H18272" s="704" t="s">
        <v>12033</v>
      </c>
    </row>
    <row r="18273" spans="1:8" ht="18.75" customHeight="1" x14ac:dyDescent="0.2">
      <c r="A18273" s="733">
        <v>45313</v>
      </c>
      <c r="B18273" s="62" t="s">
        <v>10906</v>
      </c>
      <c r="C18273" s="62" t="s">
        <v>5386</v>
      </c>
      <c r="D18273" s="182" t="s">
        <v>12273</v>
      </c>
      <c r="E18273" s="125">
        <v>400</v>
      </c>
      <c r="F18273" s="125"/>
      <c r="G18273" s="125">
        <f t="shared" si="291"/>
        <v>-400</v>
      </c>
      <c r="H18273" s="704" t="s">
        <v>12033</v>
      </c>
    </row>
    <row r="18274" spans="1:8" ht="18.75" customHeight="1" x14ac:dyDescent="0.2">
      <c r="A18274" s="733">
        <v>45313</v>
      </c>
      <c r="B18274" s="62" t="s">
        <v>11623</v>
      </c>
      <c r="C18274" s="62" t="s">
        <v>10989</v>
      </c>
      <c r="D18274" s="182" t="s">
        <v>12274</v>
      </c>
      <c r="E18274" s="125">
        <v>5000</v>
      </c>
      <c r="F18274" s="125"/>
      <c r="G18274" s="125">
        <f t="shared" si="291"/>
        <v>-5000</v>
      </c>
      <c r="H18274" s="704" t="s">
        <v>12033</v>
      </c>
    </row>
    <row r="18275" spans="1:8" ht="18.75" customHeight="1" x14ac:dyDescent="0.2">
      <c r="A18275" s="733">
        <v>45313</v>
      </c>
      <c r="B18275" s="62" t="s">
        <v>11883</v>
      </c>
      <c r="C18275" s="669" t="s">
        <v>10989</v>
      </c>
      <c r="D18275" s="906" t="s">
        <v>12275</v>
      </c>
      <c r="E18275" s="671">
        <v>84000</v>
      </c>
      <c r="F18275" s="125"/>
      <c r="G18275" s="125">
        <f t="shared" si="291"/>
        <v>-84000</v>
      </c>
      <c r="H18275" s="704" t="s">
        <v>12033</v>
      </c>
    </row>
    <row r="18276" spans="1:8" ht="18.75" customHeight="1" x14ac:dyDescent="0.2">
      <c r="A18276" s="733">
        <v>45313</v>
      </c>
      <c r="B18276" s="62" t="s">
        <v>10906</v>
      </c>
      <c r="C18276" s="669" t="s">
        <v>10989</v>
      </c>
      <c r="D18276" s="906" t="s">
        <v>12275</v>
      </c>
      <c r="E18276" s="671">
        <v>50000</v>
      </c>
      <c r="F18276" s="125"/>
      <c r="G18276" s="125">
        <f t="shared" si="291"/>
        <v>-50000</v>
      </c>
      <c r="H18276" s="704" t="s">
        <v>12033</v>
      </c>
    </row>
    <row r="18277" spans="1:8" ht="18.75" customHeight="1" x14ac:dyDescent="0.2">
      <c r="A18277" s="733">
        <v>45313</v>
      </c>
      <c r="B18277" s="62" t="s">
        <v>12192</v>
      </c>
      <c r="C18277" s="669" t="s">
        <v>10989</v>
      </c>
      <c r="D18277" s="906" t="s">
        <v>12275</v>
      </c>
      <c r="E18277" s="671">
        <v>27180</v>
      </c>
      <c r="F18277" s="125"/>
      <c r="G18277" s="125">
        <f t="shared" si="291"/>
        <v>-27180</v>
      </c>
      <c r="H18277" s="704" t="s">
        <v>12033</v>
      </c>
    </row>
    <row r="18278" spans="1:8" ht="18.75" customHeight="1" x14ac:dyDescent="0.2">
      <c r="A18278" s="733">
        <v>45313</v>
      </c>
      <c r="B18278" s="62" t="s">
        <v>10230</v>
      </c>
      <c r="C18278" s="669" t="s">
        <v>10989</v>
      </c>
      <c r="D18278" s="906" t="s">
        <v>12275</v>
      </c>
      <c r="E18278" s="671">
        <v>5600</v>
      </c>
      <c r="F18278" s="125"/>
      <c r="G18278" s="125">
        <f t="shared" si="291"/>
        <v>-5600</v>
      </c>
      <c r="H18278" s="704" t="s">
        <v>12033</v>
      </c>
    </row>
    <row r="18279" spans="1:8" ht="18.75" customHeight="1" x14ac:dyDescent="0.2">
      <c r="A18279" s="733">
        <v>45313</v>
      </c>
      <c r="B18279" s="62" t="s">
        <v>11623</v>
      </c>
      <c r="C18279" s="669" t="s">
        <v>10989</v>
      </c>
      <c r="D18279" s="906" t="s">
        <v>12275</v>
      </c>
      <c r="E18279" s="671">
        <v>11580</v>
      </c>
      <c r="F18279" s="125"/>
      <c r="G18279" s="125">
        <f t="shared" si="291"/>
        <v>-11580</v>
      </c>
      <c r="H18279" s="704" t="s">
        <v>12033</v>
      </c>
    </row>
    <row r="18280" spans="1:8" ht="18.75" customHeight="1" x14ac:dyDescent="0.2">
      <c r="A18280" s="733">
        <v>45313</v>
      </c>
      <c r="B18280" s="62" t="s">
        <v>11716</v>
      </c>
      <c r="C18280" s="669" t="s">
        <v>10989</v>
      </c>
      <c r="D18280" s="906" t="s">
        <v>12275</v>
      </c>
      <c r="E18280" s="671">
        <v>29535</v>
      </c>
      <c r="F18280" s="125"/>
      <c r="G18280" s="125">
        <f t="shared" si="291"/>
        <v>-29535</v>
      </c>
      <c r="H18280" s="704" t="s">
        <v>12033</v>
      </c>
    </row>
    <row r="18281" spans="1:8" ht="18.75" customHeight="1" x14ac:dyDescent="0.2">
      <c r="A18281" s="733">
        <v>45313</v>
      </c>
      <c r="B18281" s="62" t="s">
        <v>12192</v>
      </c>
      <c r="C18281" s="62" t="s">
        <v>11095</v>
      </c>
      <c r="D18281" s="182" t="s">
        <v>12276</v>
      </c>
      <c r="E18281" s="125">
        <v>50000</v>
      </c>
      <c r="F18281" s="125"/>
      <c r="G18281" s="125">
        <f t="shared" si="291"/>
        <v>-50000</v>
      </c>
      <c r="H18281" s="704" t="s">
        <v>12033</v>
      </c>
    </row>
    <row r="18282" spans="1:8" ht="18.75" customHeight="1" x14ac:dyDescent="0.2">
      <c r="A18282" s="733">
        <v>45313</v>
      </c>
      <c r="B18282" s="62" t="s">
        <v>11883</v>
      </c>
      <c r="C18282" s="62" t="s">
        <v>11532</v>
      </c>
      <c r="D18282" s="182" t="s">
        <v>12277</v>
      </c>
      <c r="E18282" s="125">
        <v>200000</v>
      </c>
      <c r="F18282" s="125"/>
      <c r="G18282" s="125">
        <f t="shared" si="291"/>
        <v>-200000</v>
      </c>
      <c r="H18282" s="704" t="s">
        <v>12033</v>
      </c>
    </row>
    <row r="18283" spans="1:8" ht="18.75" customHeight="1" x14ac:dyDescent="0.2">
      <c r="A18283" s="733">
        <v>45314</v>
      </c>
      <c r="B18283" s="62" t="s">
        <v>11085</v>
      </c>
      <c r="C18283" s="62" t="s">
        <v>13117</v>
      </c>
      <c r="D18283" s="182" t="s">
        <v>12278</v>
      </c>
      <c r="E18283" s="125">
        <v>400000</v>
      </c>
      <c r="F18283" s="125"/>
      <c r="G18283" s="125">
        <f t="shared" si="291"/>
        <v>-400000</v>
      </c>
      <c r="H18283" s="704" t="s">
        <v>12033</v>
      </c>
    </row>
    <row r="18284" spans="1:8" ht="15" x14ac:dyDescent="0.2">
      <c r="A18284" s="733">
        <v>45314</v>
      </c>
      <c r="B18284" s="62" t="s">
        <v>11883</v>
      </c>
      <c r="C18284" s="669" t="s">
        <v>10989</v>
      </c>
      <c r="D18284" s="906" t="s">
        <v>12279</v>
      </c>
      <c r="E18284" s="671">
        <v>32500</v>
      </c>
      <c r="F18284" s="125"/>
      <c r="G18284" s="125">
        <f t="shared" si="291"/>
        <v>-32500</v>
      </c>
      <c r="H18284" s="704" t="s">
        <v>12033</v>
      </c>
    </row>
    <row r="18285" spans="1:8" ht="15" x14ac:dyDescent="0.2">
      <c r="A18285" s="733">
        <v>45314</v>
      </c>
      <c r="B18285" s="62" t="s">
        <v>10906</v>
      </c>
      <c r="C18285" s="669" t="s">
        <v>10989</v>
      </c>
      <c r="D18285" s="906" t="s">
        <v>12279</v>
      </c>
      <c r="E18285" s="671">
        <v>32500</v>
      </c>
      <c r="F18285" s="125"/>
      <c r="G18285" s="125">
        <f t="shared" si="291"/>
        <v>-32500</v>
      </c>
      <c r="H18285" s="704" t="s">
        <v>12033</v>
      </c>
    </row>
    <row r="18286" spans="1:8" ht="15" x14ac:dyDescent="0.2">
      <c r="A18286" s="733">
        <v>45314</v>
      </c>
      <c r="B18286" s="62" t="s">
        <v>12192</v>
      </c>
      <c r="C18286" s="669" t="s">
        <v>10989</v>
      </c>
      <c r="D18286" s="906" t="s">
        <v>12279</v>
      </c>
      <c r="E18286" s="671">
        <v>32500</v>
      </c>
      <c r="F18286" s="125"/>
      <c r="G18286" s="125">
        <f t="shared" si="291"/>
        <v>-32500</v>
      </c>
      <c r="H18286" s="704" t="s">
        <v>12033</v>
      </c>
    </row>
    <row r="18287" spans="1:8" ht="15" x14ac:dyDescent="0.2">
      <c r="A18287" s="733">
        <v>45314</v>
      </c>
      <c r="B18287" s="62" t="s">
        <v>11883</v>
      </c>
      <c r="C18287" s="62" t="s">
        <v>5740</v>
      </c>
      <c r="D18287" s="182" t="s">
        <v>369</v>
      </c>
      <c r="E18287" s="125">
        <v>500</v>
      </c>
      <c r="F18287" s="125"/>
      <c r="G18287" s="125">
        <f t="shared" si="291"/>
        <v>-500</v>
      </c>
      <c r="H18287" s="704" t="s">
        <v>12033</v>
      </c>
    </row>
    <row r="18288" spans="1:8" ht="15" x14ac:dyDescent="0.2">
      <c r="A18288" s="733">
        <v>45314</v>
      </c>
      <c r="B18288" s="62" t="s">
        <v>11883</v>
      </c>
      <c r="C18288" s="669" t="s">
        <v>10989</v>
      </c>
      <c r="D18288" s="906" t="s">
        <v>12294</v>
      </c>
      <c r="E18288" s="671">
        <v>7200</v>
      </c>
      <c r="F18288" s="125"/>
      <c r="G18288" s="125">
        <f t="shared" si="291"/>
        <v>-7200</v>
      </c>
      <c r="H18288" s="704" t="s">
        <v>12033</v>
      </c>
    </row>
    <row r="18289" spans="1:8" ht="15" x14ac:dyDescent="0.2">
      <c r="A18289" s="733">
        <v>45314</v>
      </c>
      <c r="B18289" s="62" t="s">
        <v>10906</v>
      </c>
      <c r="C18289" s="669" t="s">
        <v>10989</v>
      </c>
      <c r="D18289" s="906" t="s">
        <v>12294</v>
      </c>
      <c r="E18289" s="671">
        <v>7200</v>
      </c>
      <c r="F18289" s="125"/>
      <c r="G18289" s="125">
        <f t="shared" si="291"/>
        <v>-7200</v>
      </c>
      <c r="H18289" s="704" t="s">
        <v>12033</v>
      </c>
    </row>
    <row r="18290" spans="1:8" ht="15" x14ac:dyDescent="0.2">
      <c r="A18290" s="733">
        <v>45314</v>
      </c>
      <c r="B18290" s="62" t="s">
        <v>12192</v>
      </c>
      <c r="C18290" s="669" t="s">
        <v>10989</v>
      </c>
      <c r="D18290" s="906" t="s">
        <v>12294</v>
      </c>
      <c r="E18290" s="671">
        <v>7200</v>
      </c>
      <c r="F18290" s="125"/>
      <c r="G18290" s="125">
        <f t="shared" si="291"/>
        <v>-7200</v>
      </c>
      <c r="H18290" s="704" t="s">
        <v>12033</v>
      </c>
    </row>
    <row r="18291" spans="1:8" ht="15" x14ac:dyDescent="0.2">
      <c r="A18291" s="733">
        <v>45314</v>
      </c>
      <c r="B18291" s="62" t="s">
        <v>11883</v>
      </c>
      <c r="C18291" s="565" t="s">
        <v>10989</v>
      </c>
      <c r="D18291" s="874" t="s">
        <v>12295</v>
      </c>
      <c r="E18291" s="566">
        <v>3000</v>
      </c>
      <c r="F18291" s="125"/>
      <c r="G18291" s="125">
        <f t="shared" si="291"/>
        <v>-3000</v>
      </c>
      <c r="H18291" s="704" t="s">
        <v>12033</v>
      </c>
    </row>
    <row r="18292" spans="1:8" ht="15" x14ac:dyDescent="0.2">
      <c r="A18292" s="733">
        <v>45314</v>
      </c>
      <c r="B18292" s="62" t="s">
        <v>10906</v>
      </c>
      <c r="C18292" s="565" t="s">
        <v>10989</v>
      </c>
      <c r="D18292" s="874" t="s">
        <v>12295</v>
      </c>
      <c r="E18292" s="566">
        <v>3000</v>
      </c>
      <c r="F18292" s="125"/>
      <c r="G18292" s="125">
        <f t="shared" si="291"/>
        <v>-3000</v>
      </c>
      <c r="H18292" s="704" t="s">
        <v>12033</v>
      </c>
    </row>
    <row r="18293" spans="1:8" ht="15" x14ac:dyDescent="0.2">
      <c r="A18293" s="733">
        <v>45314</v>
      </c>
      <c r="B18293" s="62" t="s">
        <v>12192</v>
      </c>
      <c r="C18293" s="565" t="s">
        <v>10989</v>
      </c>
      <c r="D18293" s="874" t="s">
        <v>12295</v>
      </c>
      <c r="E18293" s="566">
        <v>3000</v>
      </c>
      <c r="F18293" s="125"/>
      <c r="G18293" s="125">
        <f t="shared" si="291"/>
        <v>-3000</v>
      </c>
      <c r="H18293" s="704" t="s">
        <v>12033</v>
      </c>
    </row>
    <row r="18294" spans="1:8" ht="15" x14ac:dyDescent="0.2">
      <c r="A18294" s="733">
        <v>45314</v>
      </c>
      <c r="B18294" s="62" t="s">
        <v>10906</v>
      </c>
      <c r="C18294" s="62" t="s">
        <v>5740</v>
      </c>
      <c r="D18294" s="182" t="s">
        <v>369</v>
      </c>
      <c r="E18294" s="125">
        <v>2600</v>
      </c>
      <c r="F18294" s="125"/>
      <c r="G18294" s="125">
        <f t="shared" si="291"/>
        <v>-2600</v>
      </c>
      <c r="H18294" s="704" t="s">
        <v>12033</v>
      </c>
    </row>
    <row r="18295" spans="1:8" ht="15" x14ac:dyDescent="0.2">
      <c r="A18295" s="733">
        <v>45314</v>
      </c>
      <c r="B18295" s="62" t="s">
        <v>11085</v>
      </c>
      <c r="C18295" s="669" t="s">
        <v>10989</v>
      </c>
      <c r="D18295" s="906" t="s">
        <v>12280</v>
      </c>
      <c r="E18295" s="671">
        <v>37840</v>
      </c>
      <c r="F18295" s="125"/>
      <c r="G18295" s="125">
        <f t="shared" si="291"/>
        <v>-37840</v>
      </c>
      <c r="H18295" s="704" t="s">
        <v>12033</v>
      </c>
    </row>
    <row r="18296" spans="1:8" ht="15" x14ac:dyDescent="0.2">
      <c r="A18296" s="733">
        <v>45314</v>
      </c>
      <c r="B18296" s="62" t="s">
        <v>8557</v>
      </c>
      <c r="C18296" s="669" t="s">
        <v>10989</v>
      </c>
      <c r="D18296" s="906" t="s">
        <v>12280</v>
      </c>
      <c r="E18296" s="671">
        <v>11000</v>
      </c>
      <c r="F18296" s="125"/>
      <c r="G18296" s="125">
        <f t="shared" si="291"/>
        <v>-11000</v>
      </c>
      <c r="H18296" s="704" t="s">
        <v>12033</v>
      </c>
    </row>
    <row r="18297" spans="1:8" ht="15" x14ac:dyDescent="0.2">
      <c r="A18297" s="733">
        <v>45315</v>
      </c>
      <c r="B18297" s="62" t="s">
        <v>10177</v>
      </c>
      <c r="C18297" s="62" t="s">
        <v>10989</v>
      </c>
      <c r="D18297" s="182" t="s">
        <v>12281</v>
      </c>
      <c r="E18297" s="125">
        <v>1500</v>
      </c>
      <c r="F18297" s="125"/>
      <c r="G18297" s="125">
        <f t="shared" si="291"/>
        <v>-1500</v>
      </c>
      <c r="H18297" s="704" t="s">
        <v>12033</v>
      </c>
    </row>
    <row r="18298" spans="1:8" ht="15" x14ac:dyDescent="0.2">
      <c r="A18298" s="733">
        <v>45315</v>
      </c>
      <c r="B18298" s="62" t="s">
        <v>11726</v>
      </c>
      <c r="C18298" s="62" t="s">
        <v>10989</v>
      </c>
      <c r="D18298" s="182" t="s">
        <v>12282</v>
      </c>
      <c r="E18298" s="125">
        <v>1500</v>
      </c>
      <c r="F18298" s="125"/>
      <c r="G18298" s="125">
        <f t="shared" si="291"/>
        <v>-1500</v>
      </c>
      <c r="H18298" s="704" t="s">
        <v>12033</v>
      </c>
    </row>
    <row r="18299" spans="1:8" ht="15" x14ac:dyDescent="0.2">
      <c r="A18299" s="733">
        <v>45315</v>
      </c>
      <c r="B18299" s="62" t="s">
        <v>103</v>
      </c>
      <c r="C18299" s="62" t="s">
        <v>103</v>
      </c>
      <c r="D18299" s="182" t="s">
        <v>3842</v>
      </c>
      <c r="E18299" s="125">
        <v>5000</v>
      </c>
      <c r="F18299" s="125"/>
      <c r="G18299" s="125">
        <f t="shared" si="291"/>
        <v>-5000</v>
      </c>
      <c r="H18299" s="704" t="s">
        <v>12033</v>
      </c>
    </row>
    <row r="18300" spans="1:8" ht="15" x14ac:dyDescent="0.2">
      <c r="A18300" s="733">
        <v>45315</v>
      </c>
      <c r="B18300" s="62" t="s">
        <v>12283</v>
      </c>
      <c r="C18300" s="62" t="s">
        <v>12284</v>
      </c>
      <c r="D18300" s="182" t="s">
        <v>6925</v>
      </c>
      <c r="E18300" s="125">
        <v>11000</v>
      </c>
      <c r="F18300" s="125"/>
      <c r="G18300" s="125">
        <f t="shared" si="291"/>
        <v>-11000</v>
      </c>
      <c r="H18300" s="704" t="s">
        <v>12033</v>
      </c>
    </row>
    <row r="18301" spans="1:8" ht="15" x14ac:dyDescent="0.2">
      <c r="A18301" s="733">
        <v>45315</v>
      </c>
      <c r="B18301" s="62" t="s">
        <v>8874</v>
      </c>
      <c r="C18301" s="62" t="s">
        <v>12284</v>
      </c>
      <c r="D18301" s="182" t="s">
        <v>6925</v>
      </c>
      <c r="E18301" s="125">
        <v>20000</v>
      </c>
      <c r="F18301" s="125"/>
      <c r="G18301" s="125">
        <f t="shared" si="291"/>
        <v>-20000</v>
      </c>
      <c r="H18301" s="704" t="s">
        <v>12033</v>
      </c>
    </row>
    <row r="18302" spans="1:8" ht="15" x14ac:dyDescent="0.2">
      <c r="A18302" s="733">
        <v>45315</v>
      </c>
      <c r="B18302" s="62" t="s">
        <v>37</v>
      </c>
      <c r="C18302" s="62" t="s">
        <v>793</v>
      </c>
      <c r="D18302" s="182" t="s">
        <v>12285</v>
      </c>
      <c r="E18302" s="125">
        <v>3500</v>
      </c>
      <c r="F18302" s="125"/>
      <c r="G18302" s="125">
        <f t="shared" si="291"/>
        <v>-3500</v>
      </c>
      <c r="H18302" s="704" t="s">
        <v>12033</v>
      </c>
    </row>
    <row r="18303" spans="1:8" ht="15" x14ac:dyDescent="0.2">
      <c r="A18303" s="733">
        <v>45315</v>
      </c>
      <c r="B18303" s="62" t="s">
        <v>37</v>
      </c>
      <c r="C18303" s="62" t="s">
        <v>285</v>
      </c>
      <c r="D18303" s="182" t="s">
        <v>369</v>
      </c>
      <c r="E18303" s="125">
        <v>700</v>
      </c>
      <c r="F18303" s="125"/>
      <c r="G18303" s="125">
        <f t="shared" ref="G18303:G18366" si="292">F18303-E18303</f>
        <v>-700</v>
      </c>
      <c r="H18303" s="704" t="s">
        <v>12033</v>
      </c>
    </row>
    <row r="18304" spans="1:8" ht="15" x14ac:dyDescent="0.2">
      <c r="A18304" s="733">
        <v>45315</v>
      </c>
      <c r="B18304" s="62" t="s">
        <v>11623</v>
      </c>
      <c r="C18304" s="62" t="s">
        <v>11414</v>
      </c>
      <c r="D18304" s="182" t="s">
        <v>12286</v>
      </c>
      <c r="E18304" s="125">
        <v>19000</v>
      </c>
      <c r="F18304" s="125"/>
      <c r="G18304" s="125">
        <f t="shared" si="292"/>
        <v>-19000</v>
      </c>
      <c r="H18304" s="704" t="s">
        <v>12033</v>
      </c>
    </row>
    <row r="18305" spans="1:8" ht="15" x14ac:dyDescent="0.2">
      <c r="A18305" s="733">
        <v>45315</v>
      </c>
      <c r="B18305" s="62" t="s">
        <v>10230</v>
      </c>
      <c r="C18305" s="62" t="s">
        <v>7465</v>
      </c>
      <c r="D18305" s="182" t="s">
        <v>12022</v>
      </c>
      <c r="E18305" s="125">
        <v>1000000</v>
      </c>
      <c r="F18305" s="125"/>
      <c r="G18305" s="125">
        <f t="shared" si="292"/>
        <v>-1000000</v>
      </c>
      <c r="H18305" s="704" t="s">
        <v>12033</v>
      </c>
    </row>
    <row r="18306" spans="1:8" ht="15" x14ac:dyDescent="0.2">
      <c r="A18306" s="733">
        <v>45315</v>
      </c>
      <c r="B18306" s="62" t="s">
        <v>11883</v>
      </c>
      <c r="C18306" s="62" t="s">
        <v>11884</v>
      </c>
      <c r="D18306" s="182" t="s">
        <v>12288</v>
      </c>
      <c r="E18306" s="125">
        <v>500000</v>
      </c>
      <c r="F18306" s="125"/>
      <c r="G18306" s="125">
        <f t="shared" si="292"/>
        <v>-500000</v>
      </c>
      <c r="H18306" s="704" t="s">
        <v>12033</v>
      </c>
    </row>
    <row r="18307" spans="1:8" ht="15" x14ac:dyDescent="0.2">
      <c r="A18307" s="733">
        <v>45315</v>
      </c>
      <c r="B18307" s="62" t="s">
        <v>12192</v>
      </c>
      <c r="C18307" s="62" t="s">
        <v>11713</v>
      </c>
      <c r="D18307" s="182" t="s">
        <v>12288</v>
      </c>
      <c r="E18307" s="125">
        <v>150000</v>
      </c>
      <c r="F18307" s="125"/>
      <c r="G18307" s="125">
        <f t="shared" si="292"/>
        <v>-150000</v>
      </c>
      <c r="H18307" s="704" t="s">
        <v>12033</v>
      </c>
    </row>
    <row r="18308" spans="1:8" ht="15" x14ac:dyDescent="0.2">
      <c r="A18308" s="733">
        <v>45315</v>
      </c>
      <c r="B18308" s="62" t="s">
        <v>11085</v>
      </c>
      <c r="C18308" s="62" t="s">
        <v>10989</v>
      </c>
      <c r="D18308" s="182" t="s">
        <v>4965</v>
      </c>
      <c r="E18308" s="125">
        <v>10330</v>
      </c>
      <c r="F18308" s="125"/>
      <c r="G18308" s="125">
        <f t="shared" si="292"/>
        <v>-10330</v>
      </c>
      <c r="H18308" s="704" t="s">
        <v>12033</v>
      </c>
    </row>
    <row r="18309" spans="1:8" ht="15" x14ac:dyDescent="0.2">
      <c r="A18309" s="733">
        <v>45315</v>
      </c>
      <c r="B18309" s="62" t="s">
        <v>11726</v>
      </c>
      <c r="C18309" s="62" t="s">
        <v>10989</v>
      </c>
      <c r="D18309" s="182" t="s">
        <v>12290</v>
      </c>
      <c r="E18309" s="125">
        <v>125960</v>
      </c>
      <c r="F18309" s="125"/>
      <c r="G18309" s="125">
        <f t="shared" si="292"/>
        <v>-125960</v>
      </c>
      <c r="H18309" s="704" t="s">
        <v>12033</v>
      </c>
    </row>
    <row r="18310" spans="1:8" ht="15" x14ac:dyDescent="0.2">
      <c r="A18310" s="733">
        <v>45315</v>
      </c>
      <c r="B18310" s="62" t="s">
        <v>8874</v>
      </c>
      <c r="C18310" s="1082" t="s">
        <v>793</v>
      </c>
      <c r="D18310" s="1085" t="s">
        <v>12291</v>
      </c>
      <c r="E18310" s="125">
        <v>33000</v>
      </c>
      <c r="F18310" s="125"/>
      <c r="G18310" s="125">
        <f t="shared" si="292"/>
        <v>-33000</v>
      </c>
      <c r="H18310" s="704" t="s">
        <v>12033</v>
      </c>
    </row>
    <row r="18311" spans="1:8" ht="15" x14ac:dyDescent="0.2">
      <c r="A18311" s="733">
        <v>45315</v>
      </c>
      <c r="B18311" s="62" t="s">
        <v>11623</v>
      </c>
      <c r="C18311" s="62" t="s">
        <v>12292</v>
      </c>
      <c r="D18311" s="182" t="s">
        <v>12293</v>
      </c>
      <c r="E18311" s="125">
        <v>50000</v>
      </c>
      <c r="F18311" s="125"/>
      <c r="G18311" s="125">
        <f t="shared" si="292"/>
        <v>-50000</v>
      </c>
      <c r="H18311" s="704" t="s">
        <v>12033</v>
      </c>
    </row>
    <row r="18312" spans="1:8" ht="15" x14ac:dyDescent="0.2">
      <c r="A18312" s="733">
        <v>45316</v>
      </c>
      <c r="B18312" s="62" t="s">
        <v>11085</v>
      </c>
      <c r="C18312" s="62" t="s">
        <v>5740</v>
      </c>
      <c r="D18312" s="182" t="s">
        <v>12302</v>
      </c>
      <c r="E18312" s="125">
        <v>500</v>
      </c>
      <c r="F18312" s="125"/>
      <c r="G18312" s="125">
        <f t="shared" si="292"/>
        <v>-500</v>
      </c>
      <c r="H18312" s="704" t="s">
        <v>12033</v>
      </c>
    </row>
    <row r="18313" spans="1:8" ht="15" x14ac:dyDescent="0.2">
      <c r="A18313" s="733">
        <v>45316</v>
      </c>
      <c r="B18313" s="62" t="s">
        <v>103</v>
      </c>
      <c r="C18313" s="62" t="s">
        <v>103</v>
      </c>
      <c r="D18313" s="182" t="s">
        <v>3842</v>
      </c>
      <c r="E18313" s="125">
        <v>1500</v>
      </c>
      <c r="F18313" s="125"/>
      <c r="G18313" s="125">
        <f t="shared" si="292"/>
        <v>-1500</v>
      </c>
      <c r="H18313" s="704" t="s">
        <v>12033</v>
      </c>
    </row>
    <row r="18314" spans="1:8" ht="15" x14ac:dyDescent="0.2">
      <c r="A18314" s="733">
        <v>45316</v>
      </c>
      <c r="B18314" s="62" t="s">
        <v>12192</v>
      </c>
      <c r="C18314" s="62" t="s">
        <v>669</v>
      </c>
      <c r="D18314" s="182" t="s">
        <v>2710</v>
      </c>
      <c r="E18314" s="125">
        <v>54400</v>
      </c>
      <c r="F18314" s="125"/>
      <c r="G18314" s="125">
        <f t="shared" si="292"/>
        <v>-54400</v>
      </c>
      <c r="H18314" s="704" t="s">
        <v>12033</v>
      </c>
    </row>
    <row r="18315" spans="1:8" ht="15" x14ac:dyDescent="0.2">
      <c r="A18315" s="733">
        <v>45316</v>
      </c>
      <c r="B18315" s="62" t="s">
        <v>11883</v>
      </c>
      <c r="C18315" s="62" t="s">
        <v>6845</v>
      </c>
      <c r="D18315" s="182" t="s">
        <v>12022</v>
      </c>
      <c r="E18315" s="125">
        <v>500000</v>
      </c>
      <c r="F18315" s="125"/>
      <c r="G18315" s="125">
        <f t="shared" si="292"/>
        <v>-500000</v>
      </c>
      <c r="H18315" s="704" t="s">
        <v>12033</v>
      </c>
    </row>
    <row r="18316" spans="1:8" ht="24" x14ac:dyDescent="0.2">
      <c r="A18316" s="733">
        <v>45316</v>
      </c>
      <c r="B18316" s="62" t="s">
        <v>11883</v>
      </c>
      <c r="C18316" s="62" t="s">
        <v>12304</v>
      </c>
      <c r="D18316" s="182" t="s">
        <v>12305</v>
      </c>
      <c r="E18316" s="125">
        <v>1010000</v>
      </c>
      <c r="F18316" s="125"/>
      <c r="G18316" s="125">
        <f t="shared" si="292"/>
        <v>-1010000</v>
      </c>
      <c r="H18316" s="704" t="s">
        <v>12033</v>
      </c>
    </row>
    <row r="18317" spans="1:8" ht="15" x14ac:dyDescent="0.2">
      <c r="A18317" s="733">
        <v>45316</v>
      </c>
      <c r="B18317" s="62" t="s">
        <v>11883</v>
      </c>
      <c r="C18317" s="62" t="s">
        <v>8392</v>
      </c>
      <c r="D18317" s="182" t="s">
        <v>12303</v>
      </c>
      <c r="E18317" s="125">
        <v>1000000</v>
      </c>
      <c r="F18317" s="125"/>
      <c r="G18317" s="125">
        <f t="shared" si="292"/>
        <v>-1000000</v>
      </c>
      <c r="H18317" s="704" t="s">
        <v>12033</v>
      </c>
    </row>
    <row r="18318" spans="1:8" ht="15" x14ac:dyDescent="0.2">
      <c r="A18318" s="733">
        <v>45316</v>
      </c>
      <c r="B18318" s="62" t="s">
        <v>11883</v>
      </c>
      <c r="C18318" s="62" t="s">
        <v>11287</v>
      </c>
      <c r="D18318" s="182" t="s">
        <v>12306</v>
      </c>
      <c r="E18318" s="125">
        <v>200000</v>
      </c>
      <c r="F18318" s="125"/>
      <c r="G18318" s="125">
        <f t="shared" si="292"/>
        <v>-200000</v>
      </c>
      <c r="H18318" s="704" t="s">
        <v>12033</v>
      </c>
    </row>
    <row r="18319" spans="1:8" ht="15" x14ac:dyDescent="0.2">
      <c r="A18319" s="733">
        <v>45316</v>
      </c>
      <c r="B18319" s="62" t="s">
        <v>25</v>
      </c>
      <c r="C18319" s="62" t="s">
        <v>8148</v>
      </c>
      <c r="D18319" s="182" t="s">
        <v>6336</v>
      </c>
      <c r="E18319" s="125">
        <v>42810</v>
      </c>
      <c r="F18319" s="125"/>
      <c r="G18319" s="125">
        <f t="shared" si="292"/>
        <v>-42810</v>
      </c>
      <c r="H18319" s="704" t="s">
        <v>12033</v>
      </c>
    </row>
    <row r="18320" spans="1:8" ht="15" x14ac:dyDescent="0.2">
      <c r="A18320" s="733">
        <v>45316</v>
      </c>
      <c r="B18320" s="62" t="s">
        <v>103</v>
      </c>
      <c r="C18320" s="62" t="s">
        <v>8148</v>
      </c>
      <c r="D18320" s="182" t="s">
        <v>6336</v>
      </c>
      <c r="E18320" s="125">
        <v>18848</v>
      </c>
      <c r="F18320" s="125"/>
      <c r="G18320" s="125">
        <f t="shared" si="292"/>
        <v>-18848</v>
      </c>
      <c r="H18320" s="704" t="s">
        <v>12033</v>
      </c>
    </row>
    <row r="18321" spans="1:8" ht="15" x14ac:dyDescent="0.2">
      <c r="A18321" s="733">
        <v>45316</v>
      </c>
      <c r="B18321" s="62" t="s">
        <v>103</v>
      </c>
      <c r="C18321" s="62" t="s">
        <v>8148</v>
      </c>
      <c r="D18321" s="182" t="s">
        <v>6309</v>
      </c>
      <c r="E18321" s="125">
        <v>670</v>
      </c>
      <c r="F18321" s="125"/>
      <c r="G18321" s="125">
        <f t="shared" si="292"/>
        <v>-670</v>
      </c>
      <c r="H18321" s="704" t="s">
        <v>12033</v>
      </c>
    </row>
    <row r="18322" spans="1:8" ht="15" x14ac:dyDescent="0.2">
      <c r="A18322" s="733">
        <v>45316</v>
      </c>
      <c r="B18322" s="62" t="s">
        <v>12608</v>
      </c>
      <c r="C18322" s="62" t="s">
        <v>5740</v>
      </c>
      <c r="D18322" s="182" t="s">
        <v>369</v>
      </c>
      <c r="E18322" s="125">
        <v>1000</v>
      </c>
      <c r="F18322" s="125"/>
      <c r="G18322" s="125">
        <f t="shared" si="292"/>
        <v>-1000</v>
      </c>
      <c r="H18322" s="704" t="s">
        <v>12033</v>
      </c>
    </row>
    <row r="18323" spans="1:8" ht="15" x14ac:dyDescent="0.2">
      <c r="A18323" s="733">
        <v>45316</v>
      </c>
      <c r="B18323" s="62" t="s">
        <v>12192</v>
      </c>
      <c r="C18323" s="62" t="s">
        <v>5409</v>
      </c>
      <c r="D18323" s="182" t="s">
        <v>369</v>
      </c>
      <c r="E18323" s="125">
        <v>5000</v>
      </c>
      <c r="F18323" s="125"/>
      <c r="G18323" s="125">
        <f t="shared" si="292"/>
        <v>-5000</v>
      </c>
      <c r="H18323" s="704" t="s">
        <v>12033</v>
      </c>
    </row>
    <row r="18324" spans="1:8" ht="15" x14ac:dyDescent="0.2">
      <c r="A18324" s="733">
        <v>45316</v>
      </c>
      <c r="B18324" s="62" t="s">
        <v>103</v>
      </c>
      <c r="C18324" s="62" t="s">
        <v>103</v>
      </c>
      <c r="D18324" s="182" t="s">
        <v>3842</v>
      </c>
      <c r="E18324" s="125">
        <v>2000</v>
      </c>
      <c r="F18324" s="125"/>
      <c r="G18324" s="125">
        <f t="shared" si="292"/>
        <v>-2000</v>
      </c>
      <c r="H18324" s="704" t="s">
        <v>12033</v>
      </c>
    </row>
    <row r="18325" spans="1:8" ht="15" x14ac:dyDescent="0.2">
      <c r="A18325" s="733">
        <v>45316</v>
      </c>
      <c r="B18325" s="62" t="s">
        <v>8557</v>
      </c>
      <c r="C18325" s="62" t="s">
        <v>10989</v>
      </c>
      <c r="D18325" s="182" t="s">
        <v>12307</v>
      </c>
      <c r="E18325" s="125">
        <v>51921</v>
      </c>
      <c r="F18325" s="125"/>
      <c r="G18325" s="125">
        <f t="shared" si="292"/>
        <v>-51921</v>
      </c>
      <c r="H18325" s="704" t="s">
        <v>12033</v>
      </c>
    </row>
    <row r="18326" spans="1:8" ht="15" x14ac:dyDescent="0.2">
      <c r="A18326" s="733">
        <v>45316</v>
      </c>
      <c r="B18326" s="62" t="s">
        <v>8557</v>
      </c>
      <c r="C18326" s="62" t="s">
        <v>10989</v>
      </c>
      <c r="D18326" s="182" t="s">
        <v>12307</v>
      </c>
      <c r="E18326" s="125">
        <v>131538</v>
      </c>
      <c r="F18326" s="125"/>
      <c r="G18326" s="125">
        <f t="shared" si="292"/>
        <v>-131538</v>
      </c>
      <c r="H18326" s="704" t="s">
        <v>12033</v>
      </c>
    </row>
    <row r="18327" spans="1:8" ht="15" x14ac:dyDescent="0.2">
      <c r="A18327" s="733">
        <v>45316</v>
      </c>
      <c r="B18327" s="62" t="s">
        <v>103</v>
      </c>
      <c r="C18327" s="62" t="s">
        <v>103</v>
      </c>
      <c r="D18327" s="182" t="s">
        <v>12308</v>
      </c>
      <c r="E18327" s="125">
        <v>11800</v>
      </c>
      <c r="F18327" s="125"/>
      <c r="G18327" s="125">
        <f t="shared" si="292"/>
        <v>-11800</v>
      </c>
      <c r="H18327" s="704" t="s">
        <v>12033</v>
      </c>
    </row>
    <row r="18328" spans="1:8" ht="15" x14ac:dyDescent="0.2">
      <c r="A18328" s="733">
        <v>45317</v>
      </c>
      <c r="B18328" s="62" t="s">
        <v>11883</v>
      </c>
      <c r="C18328" s="62" t="s">
        <v>12309</v>
      </c>
      <c r="D18328" s="182" t="s">
        <v>12310</v>
      </c>
      <c r="E18328" s="125">
        <v>72000</v>
      </c>
      <c r="F18328" s="125"/>
      <c r="G18328" s="125">
        <f t="shared" si="292"/>
        <v>-72000</v>
      </c>
      <c r="H18328" s="704" t="s">
        <v>12033</v>
      </c>
    </row>
    <row r="18329" spans="1:8" ht="15" x14ac:dyDescent="0.2">
      <c r="A18329" s="733">
        <v>45317</v>
      </c>
      <c r="B18329" s="62" t="s">
        <v>103</v>
      </c>
      <c r="C18329" s="62" t="s">
        <v>103</v>
      </c>
      <c r="D18329" s="182" t="s">
        <v>3842</v>
      </c>
      <c r="E18329" s="125">
        <v>3000</v>
      </c>
      <c r="F18329" s="125"/>
      <c r="G18329" s="125">
        <f t="shared" si="292"/>
        <v>-3000</v>
      </c>
      <c r="H18329" s="704" t="s">
        <v>12033</v>
      </c>
    </row>
    <row r="18330" spans="1:8" ht="15" x14ac:dyDescent="0.2">
      <c r="A18330" s="733">
        <v>45317</v>
      </c>
      <c r="B18330" s="62" t="s">
        <v>11085</v>
      </c>
      <c r="C18330" s="62" t="s">
        <v>10989</v>
      </c>
      <c r="D18330" s="182" t="s">
        <v>12311</v>
      </c>
      <c r="E18330" s="125">
        <v>11180</v>
      </c>
      <c r="F18330" s="125"/>
      <c r="G18330" s="125">
        <f t="shared" si="292"/>
        <v>-11180</v>
      </c>
      <c r="H18330" s="704" t="s">
        <v>12033</v>
      </c>
    </row>
    <row r="18331" spans="1:8" ht="15" x14ac:dyDescent="0.2">
      <c r="A18331" s="733">
        <v>45317</v>
      </c>
      <c r="B18331" s="62" t="s">
        <v>11883</v>
      </c>
      <c r="C18331" s="62" t="s">
        <v>285</v>
      </c>
      <c r="D18331" s="182" t="s">
        <v>3149</v>
      </c>
      <c r="E18331" s="125">
        <v>400</v>
      </c>
      <c r="F18331" s="125"/>
      <c r="G18331" s="125">
        <f t="shared" si="292"/>
        <v>-400</v>
      </c>
      <c r="H18331" s="704" t="s">
        <v>12033</v>
      </c>
    </row>
    <row r="18332" spans="1:8" ht="15" x14ac:dyDescent="0.2">
      <c r="A18332" s="733">
        <v>45317</v>
      </c>
      <c r="B18332" s="62" t="s">
        <v>12192</v>
      </c>
      <c r="C18332" s="62" t="s">
        <v>5740</v>
      </c>
      <c r="D18332" s="182" t="s">
        <v>369</v>
      </c>
      <c r="E18332" s="125">
        <v>800</v>
      </c>
      <c r="F18332" s="125"/>
      <c r="G18332" s="125">
        <f t="shared" si="292"/>
        <v>-800</v>
      </c>
      <c r="H18332" s="704" t="s">
        <v>12033</v>
      </c>
    </row>
    <row r="18333" spans="1:8" ht="15" x14ac:dyDescent="0.2">
      <c r="A18333" s="733">
        <v>45317</v>
      </c>
      <c r="B18333" s="62" t="s">
        <v>10906</v>
      </c>
      <c r="C18333" s="62" t="s">
        <v>5740</v>
      </c>
      <c r="D18333" s="182" t="s">
        <v>369</v>
      </c>
      <c r="E18333" s="125">
        <v>800</v>
      </c>
      <c r="F18333" s="125"/>
      <c r="G18333" s="125">
        <f t="shared" si="292"/>
        <v>-800</v>
      </c>
      <c r="H18333" s="704" t="s">
        <v>12033</v>
      </c>
    </row>
    <row r="18334" spans="1:8" ht="15" x14ac:dyDescent="0.2">
      <c r="A18334" s="733">
        <v>45317</v>
      </c>
      <c r="B18334" s="62" t="s">
        <v>12608</v>
      </c>
      <c r="C18334" s="62" t="s">
        <v>10989</v>
      </c>
      <c r="D18334" s="182" t="s">
        <v>12313</v>
      </c>
      <c r="E18334" s="125">
        <v>4250</v>
      </c>
      <c r="F18334" s="125"/>
      <c r="G18334" s="125">
        <f t="shared" si="292"/>
        <v>-4250</v>
      </c>
      <c r="H18334" s="704" t="s">
        <v>12033</v>
      </c>
    </row>
    <row r="18335" spans="1:8" ht="15" x14ac:dyDescent="0.2">
      <c r="A18335" s="733">
        <v>45317</v>
      </c>
      <c r="B18335" s="62" t="s">
        <v>11716</v>
      </c>
      <c r="C18335" s="62" t="s">
        <v>10989</v>
      </c>
      <c r="D18335" s="182" t="s">
        <v>12314</v>
      </c>
      <c r="E18335" s="125">
        <v>25000</v>
      </c>
      <c r="F18335" s="125"/>
      <c r="G18335" s="125">
        <f t="shared" si="292"/>
        <v>-25000</v>
      </c>
      <c r="H18335" s="704" t="s">
        <v>12033</v>
      </c>
    </row>
    <row r="18336" spans="1:8" ht="15" x14ac:dyDescent="0.2">
      <c r="A18336" s="733">
        <v>45317</v>
      </c>
      <c r="B18336" s="62" t="s">
        <v>10230</v>
      </c>
      <c r="C18336" s="62" t="s">
        <v>12315</v>
      </c>
      <c r="D18336" s="182" t="s">
        <v>12316</v>
      </c>
      <c r="E18336" s="125">
        <v>5500</v>
      </c>
      <c r="F18336" s="125"/>
      <c r="G18336" s="125">
        <f t="shared" si="292"/>
        <v>-5500</v>
      </c>
      <c r="H18336" s="704" t="s">
        <v>12033</v>
      </c>
    </row>
    <row r="18337" spans="1:8" ht="15" x14ac:dyDescent="0.2">
      <c r="A18337" s="733">
        <v>45317</v>
      </c>
      <c r="B18337" s="62" t="s">
        <v>12192</v>
      </c>
      <c r="C18337" s="62" t="s">
        <v>10989</v>
      </c>
      <c r="D18337" s="182" t="s">
        <v>12317</v>
      </c>
      <c r="E18337" s="125">
        <v>61000</v>
      </c>
      <c r="F18337" s="125"/>
      <c r="G18337" s="125">
        <f t="shared" si="292"/>
        <v>-61000</v>
      </c>
      <c r="H18337" s="704" t="s">
        <v>12033</v>
      </c>
    </row>
    <row r="18338" spans="1:8" ht="15" x14ac:dyDescent="0.2">
      <c r="A18338" s="733">
        <v>45317</v>
      </c>
      <c r="B18338" s="62" t="s">
        <v>11085</v>
      </c>
      <c r="C18338" s="62" t="s">
        <v>10989</v>
      </c>
      <c r="D18338" s="182" t="s">
        <v>6639</v>
      </c>
      <c r="E18338" s="125">
        <v>5500</v>
      </c>
      <c r="F18338" s="125"/>
      <c r="G18338" s="125">
        <f t="shared" si="292"/>
        <v>-5500</v>
      </c>
      <c r="H18338" s="704" t="s">
        <v>12033</v>
      </c>
    </row>
    <row r="18339" spans="1:8" ht="15" x14ac:dyDescent="0.2">
      <c r="A18339" s="733">
        <v>45317</v>
      </c>
      <c r="B18339" s="62" t="s">
        <v>10906</v>
      </c>
      <c r="C18339" s="62" t="s">
        <v>10989</v>
      </c>
      <c r="D18339" s="182" t="s">
        <v>12318</v>
      </c>
      <c r="E18339" s="125">
        <v>10000</v>
      </c>
      <c r="F18339" s="125"/>
      <c r="G18339" s="125">
        <f t="shared" si="292"/>
        <v>-10000</v>
      </c>
      <c r="H18339" s="704" t="s">
        <v>12033</v>
      </c>
    </row>
    <row r="18340" spans="1:8" ht="15" x14ac:dyDescent="0.2">
      <c r="A18340" s="733">
        <v>45317</v>
      </c>
      <c r="B18340" s="62" t="s">
        <v>10906</v>
      </c>
      <c r="C18340" s="62" t="s">
        <v>11106</v>
      </c>
      <c r="D18340" s="182" t="s">
        <v>12319</v>
      </c>
      <c r="E18340" s="125">
        <v>500000</v>
      </c>
      <c r="F18340" s="125"/>
      <c r="G18340" s="125">
        <f t="shared" si="292"/>
        <v>-500000</v>
      </c>
      <c r="H18340" s="704" t="s">
        <v>12033</v>
      </c>
    </row>
    <row r="18341" spans="1:8" ht="24" x14ac:dyDescent="0.2">
      <c r="A18341" s="733">
        <v>45317</v>
      </c>
      <c r="B18341" s="62" t="s">
        <v>11623</v>
      </c>
      <c r="C18341" s="62" t="s">
        <v>8089</v>
      </c>
      <c r="D18341" s="182" t="s">
        <v>12321</v>
      </c>
      <c r="E18341" s="125">
        <v>500000</v>
      </c>
      <c r="F18341" s="125"/>
      <c r="G18341" s="125">
        <f t="shared" si="292"/>
        <v>-500000</v>
      </c>
      <c r="H18341" s="704" t="s">
        <v>12033</v>
      </c>
    </row>
    <row r="18342" spans="1:8" ht="15" x14ac:dyDescent="0.2">
      <c r="A18342" s="733">
        <v>45317</v>
      </c>
      <c r="B18342" s="62" t="s">
        <v>11085</v>
      </c>
      <c r="C18342" s="62" t="s">
        <v>10989</v>
      </c>
      <c r="D18342" s="182" t="s">
        <v>12311</v>
      </c>
      <c r="E18342" s="125">
        <v>11180</v>
      </c>
      <c r="F18342" s="125"/>
      <c r="G18342" s="125">
        <f t="shared" si="292"/>
        <v>-11180</v>
      </c>
      <c r="H18342" s="704" t="s">
        <v>12033</v>
      </c>
    </row>
    <row r="18343" spans="1:8" ht="15" x14ac:dyDescent="0.2">
      <c r="A18343" s="733">
        <v>45318</v>
      </c>
      <c r="B18343" s="62" t="s">
        <v>11085</v>
      </c>
      <c r="C18343" s="62" t="s">
        <v>5740</v>
      </c>
      <c r="D18343" s="182" t="s">
        <v>12324</v>
      </c>
      <c r="E18343" s="125">
        <v>3500</v>
      </c>
      <c r="F18343" s="125"/>
      <c r="G18343" s="125">
        <f t="shared" si="292"/>
        <v>-3500</v>
      </c>
      <c r="H18343" s="704" t="s">
        <v>12033</v>
      </c>
    </row>
    <row r="18344" spans="1:8" ht="15" x14ac:dyDescent="0.2">
      <c r="A18344" s="733">
        <v>45318</v>
      </c>
      <c r="B18344" s="62" t="s">
        <v>8557</v>
      </c>
      <c r="C18344" s="62" t="s">
        <v>11414</v>
      </c>
      <c r="D18344" s="182" t="s">
        <v>12325</v>
      </c>
      <c r="E18344" s="125">
        <v>3370</v>
      </c>
      <c r="F18344" s="125"/>
      <c r="G18344" s="125">
        <f t="shared" si="292"/>
        <v>-3370</v>
      </c>
      <c r="H18344" s="704" t="s">
        <v>12033</v>
      </c>
    </row>
    <row r="18345" spans="1:8" ht="15" x14ac:dyDescent="0.2">
      <c r="A18345" s="733">
        <v>45318</v>
      </c>
      <c r="B18345" s="62" t="s">
        <v>103</v>
      </c>
      <c r="C18345" s="62" t="s">
        <v>2995</v>
      </c>
      <c r="D18345" s="182" t="s">
        <v>369</v>
      </c>
      <c r="E18345" s="125">
        <v>5330</v>
      </c>
      <c r="F18345" s="125"/>
      <c r="G18345" s="125">
        <f t="shared" si="292"/>
        <v>-5330</v>
      </c>
      <c r="H18345" s="704" t="s">
        <v>12033</v>
      </c>
    </row>
    <row r="18346" spans="1:8" ht="15" x14ac:dyDescent="0.2">
      <c r="A18346" s="733">
        <v>45318</v>
      </c>
      <c r="B18346" s="62" t="s">
        <v>103</v>
      </c>
      <c r="C18346" s="62" t="s">
        <v>103</v>
      </c>
      <c r="D18346" s="182" t="s">
        <v>3842</v>
      </c>
      <c r="E18346" s="125">
        <v>3000</v>
      </c>
      <c r="F18346" s="125"/>
      <c r="G18346" s="125">
        <f t="shared" si="292"/>
        <v>-3000</v>
      </c>
      <c r="H18346" s="704" t="s">
        <v>12033</v>
      </c>
    </row>
    <row r="18347" spans="1:8" ht="15" x14ac:dyDescent="0.2">
      <c r="A18347" s="733">
        <v>45318</v>
      </c>
      <c r="B18347" s="62" t="s">
        <v>11883</v>
      </c>
      <c r="C18347" s="62" t="s">
        <v>5740</v>
      </c>
      <c r="D18347" s="182" t="s">
        <v>12327</v>
      </c>
      <c r="E18347" s="125">
        <v>3500</v>
      </c>
      <c r="F18347" s="125"/>
      <c r="G18347" s="125">
        <f t="shared" si="292"/>
        <v>-3500</v>
      </c>
      <c r="H18347" s="704" t="s">
        <v>12033</v>
      </c>
    </row>
    <row r="18348" spans="1:8" ht="15" x14ac:dyDescent="0.2">
      <c r="A18348" s="733">
        <v>45318</v>
      </c>
      <c r="B18348" s="62" t="s">
        <v>11085</v>
      </c>
      <c r="C18348" s="62" t="s">
        <v>10989</v>
      </c>
      <c r="D18348" s="182" t="s">
        <v>12328</v>
      </c>
      <c r="E18348" s="125">
        <v>2340</v>
      </c>
      <c r="F18348" s="125"/>
      <c r="G18348" s="125">
        <f t="shared" si="292"/>
        <v>-2340</v>
      </c>
      <c r="H18348" s="704" t="s">
        <v>12033</v>
      </c>
    </row>
    <row r="18349" spans="1:8" ht="15" x14ac:dyDescent="0.2">
      <c r="A18349" s="733">
        <v>45318</v>
      </c>
      <c r="B18349" s="62" t="s">
        <v>11089</v>
      </c>
      <c r="C18349" s="62" t="s">
        <v>5740</v>
      </c>
      <c r="D18349" s="182" t="s">
        <v>10335</v>
      </c>
      <c r="E18349" s="125">
        <v>250</v>
      </c>
      <c r="F18349" s="125"/>
      <c r="G18349" s="125">
        <f t="shared" si="292"/>
        <v>-250</v>
      </c>
      <c r="H18349" s="704" t="s">
        <v>12033</v>
      </c>
    </row>
    <row r="18350" spans="1:8" ht="15" customHeight="1" x14ac:dyDescent="0.2">
      <c r="A18350" s="733">
        <v>45318</v>
      </c>
      <c r="B18350" s="62" t="s">
        <v>10906</v>
      </c>
      <c r="C18350" s="62" t="s">
        <v>11382</v>
      </c>
      <c r="D18350" s="182" t="s">
        <v>12329</v>
      </c>
      <c r="E18350" s="125">
        <v>50000</v>
      </c>
      <c r="F18350" s="125"/>
      <c r="G18350" s="125">
        <f t="shared" si="292"/>
        <v>-50000</v>
      </c>
      <c r="H18350" s="704" t="s">
        <v>12033</v>
      </c>
    </row>
    <row r="18351" spans="1:8" ht="15" x14ac:dyDescent="0.2">
      <c r="A18351" s="733">
        <v>45318</v>
      </c>
      <c r="B18351" s="62" t="s">
        <v>12192</v>
      </c>
      <c r="C18351" s="62" t="s">
        <v>7904</v>
      </c>
      <c r="D18351" s="182" t="s">
        <v>12330</v>
      </c>
      <c r="E18351" s="125">
        <v>48000</v>
      </c>
      <c r="F18351" s="125"/>
      <c r="G18351" s="125">
        <f t="shared" si="292"/>
        <v>-48000</v>
      </c>
      <c r="H18351" s="704" t="s">
        <v>12033</v>
      </c>
    </row>
    <row r="18352" spans="1:8" ht="15" x14ac:dyDescent="0.2">
      <c r="A18352" s="733">
        <v>45320</v>
      </c>
      <c r="B18352" s="62" t="s">
        <v>12608</v>
      </c>
      <c r="C18352" s="62" t="s">
        <v>10989</v>
      </c>
      <c r="D18352" s="182" t="s">
        <v>12313</v>
      </c>
      <c r="E18352" s="125">
        <v>5000</v>
      </c>
      <c r="F18352" s="125"/>
      <c r="G18352" s="125">
        <f t="shared" si="292"/>
        <v>-5000</v>
      </c>
      <c r="H18352" s="704" t="s">
        <v>12033</v>
      </c>
    </row>
    <row r="18353" spans="1:8" ht="15" x14ac:dyDescent="0.2">
      <c r="A18353" s="733">
        <v>45320</v>
      </c>
      <c r="B18353" s="62" t="s">
        <v>103</v>
      </c>
      <c r="C18353" s="62" t="s">
        <v>371</v>
      </c>
      <c r="D18353" s="182" t="s">
        <v>2107</v>
      </c>
      <c r="E18353" s="125">
        <v>1000</v>
      </c>
      <c r="F18353" s="125"/>
      <c r="G18353" s="125">
        <f t="shared" si="292"/>
        <v>-1000</v>
      </c>
      <c r="H18353" s="704" t="s">
        <v>12033</v>
      </c>
    </row>
    <row r="18354" spans="1:8" ht="15" x14ac:dyDescent="0.2">
      <c r="A18354" s="733">
        <v>45320</v>
      </c>
      <c r="B18354" s="62" t="s">
        <v>103</v>
      </c>
      <c r="C18354" s="62" t="s">
        <v>103</v>
      </c>
      <c r="D18354" s="182" t="s">
        <v>3842</v>
      </c>
      <c r="E18354" s="125">
        <v>3000</v>
      </c>
      <c r="F18354" s="125"/>
      <c r="G18354" s="125">
        <f t="shared" si="292"/>
        <v>-3000</v>
      </c>
      <c r="H18354" s="704" t="s">
        <v>12033</v>
      </c>
    </row>
    <row r="18355" spans="1:8" ht="15" x14ac:dyDescent="0.2">
      <c r="A18355" s="733">
        <v>45320</v>
      </c>
      <c r="B18355" s="62" t="s">
        <v>25</v>
      </c>
      <c r="C18355" s="62" t="s">
        <v>4064</v>
      </c>
      <c r="D18355" s="182" t="s">
        <v>2107</v>
      </c>
      <c r="E18355" s="125">
        <v>1500</v>
      </c>
      <c r="F18355" s="125"/>
      <c r="G18355" s="125">
        <f t="shared" si="292"/>
        <v>-1500</v>
      </c>
      <c r="H18355" s="704" t="s">
        <v>12033</v>
      </c>
    </row>
    <row r="18356" spans="1:8" ht="15" x14ac:dyDescent="0.2">
      <c r="A18356" s="733">
        <v>45320</v>
      </c>
      <c r="B18356" s="62" t="s">
        <v>11085</v>
      </c>
      <c r="C18356" s="669" t="s">
        <v>10989</v>
      </c>
      <c r="D18356" s="906" t="s">
        <v>12331</v>
      </c>
      <c r="E18356" s="671">
        <v>36000</v>
      </c>
      <c r="F18356" s="125"/>
      <c r="G18356" s="125">
        <f t="shared" si="292"/>
        <v>-36000</v>
      </c>
      <c r="H18356" s="704" t="s">
        <v>12033</v>
      </c>
    </row>
    <row r="18357" spans="1:8" ht="15" x14ac:dyDescent="0.2">
      <c r="A18357" s="733">
        <v>45320</v>
      </c>
      <c r="B18357" s="62" t="s">
        <v>8874</v>
      </c>
      <c r="C18357" s="669" t="s">
        <v>10989</v>
      </c>
      <c r="D18357" s="906" t="s">
        <v>12331</v>
      </c>
      <c r="E18357" s="671">
        <v>8000</v>
      </c>
      <c r="F18357" s="125"/>
      <c r="G18357" s="125">
        <f t="shared" si="292"/>
        <v>-8000</v>
      </c>
      <c r="H18357" s="704" t="s">
        <v>12033</v>
      </c>
    </row>
    <row r="18358" spans="1:8" ht="15" x14ac:dyDescent="0.2">
      <c r="A18358" s="733">
        <v>45320</v>
      </c>
      <c r="B18358" s="62" t="s">
        <v>11726</v>
      </c>
      <c r="C18358" s="669" t="s">
        <v>10989</v>
      </c>
      <c r="D18358" s="906" t="s">
        <v>12331</v>
      </c>
      <c r="E18358" s="671">
        <v>8000</v>
      </c>
      <c r="F18358" s="125"/>
      <c r="G18358" s="125">
        <f t="shared" si="292"/>
        <v>-8000</v>
      </c>
      <c r="H18358" s="704" t="s">
        <v>12033</v>
      </c>
    </row>
    <row r="18359" spans="1:8" ht="15" x14ac:dyDescent="0.2">
      <c r="A18359" s="733">
        <v>45320</v>
      </c>
      <c r="B18359" s="62" t="s">
        <v>6503</v>
      </c>
      <c r="C18359" s="669" t="s">
        <v>10989</v>
      </c>
      <c r="D18359" s="906" t="s">
        <v>12331</v>
      </c>
      <c r="E18359" s="671">
        <v>3600</v>
      </c>
      <c r="F18359" s="125"/>
      <c r="G18359" s="125">
        <f t="shared" si="292"/>
        <v>-3600</v>
      </c>
      <c r="H18359" s="704" t="s">
        <v>12033</v>
      </c>
    </row>
    <row r="18360" spans="1:8" ht="15" x14ac:dyDescent="0.2">
      <c r="A18360" s="733">
        <v>45320</v>
      </c>
      <c r="B18360" s="62" t="s">
        <v>10906</v>
      </c>
      <c r="C18360" s="62" t="s">
        <v>10989</v>
      </c>
      <c r="D18360" s="182" t="s">
        <v>12332</v>
      </c>
      <c r="E18360" s="125">
        <v>5000</v>
      </c>
      <c r="F18360" s="125"/>
      <c r="G18360" s="125">
        <f t="shared" si="292"/>
        <v>-5000</v>
      </c>
      <c r="H18360" s="704" t="s">
        <v>12033</v>
      </c>
    </row>
    <row r="18361" spans="1:8" ht="15" x14ac:dyDescent="0.2">
      <c r="A18361" s="733">
        <v>45320</v>
      </c>
      <c r="B18361" s="62" t="s">
        <v>10906</v>
      </c>
      <c r="C18361" s="62" t="s">
        <v>285</v>
      </c>
      <c r="D18361" s="182" t="s">
        <v>12333</v>
      </c>
      <c r="E18361" s="125">
        <v>20000</v>
      </c>
      <c r="F18361" s="125"/>
      <c r="G18361" s="125">
        <f t="shared" si="292"/>
        <v>-20000</v>
      </c>
      <c r="H18361" s="704" t="s">
        <v>12033</v>
      </c>
    </row>
    <row r="18362" spans="1:8" ht="15" x14ac:dyDescent="0.2">
      <c r="A18362" s="733">
        <v>45320</v>
      </c>
      <c r="B18362" s="62" t="s">
        <v>11623</v>
      </c>
      <c r="C18362" s="62" t="s">
        <v>285</v>
      </c>
      <c r="D18362" s="182" t="s">
        <v>12334</v>
      </c>
      <c r="E18362" s="125">
        <v>20000</v>
      </c>
      <c r="F18362" s="125"/>
      <c r="G18362" s="125">
        <f t="shared" si="292"/>
        <v>-20000</v>
      </c>
      <c r="H18362" s="704" t="s">
        <v>12033</v>
      </c>
    </row>
    <row r="18363" spans="1:8" ht="15" x14ac:dyDescent="0.2">
      <c r="A18363" s="733">
        <v>45320</v>
      </c>
      <c r="B18363" s="62" t="s">
        <v>11085</v>
      </c>
      <c r="C18363" s="62" t="s">
        <v>11961</v>
      </c>
      <c r="D18363" s="182" t="s">
        <v>6925</v>
      </c>
      <c r="E18363" s="125">
        <v>15000</v>
      </c>
      <c r="F18363" s="125"/>
      <c r="G18363" s="125">
        <f t="shared" si="292"/>
        <v>-15000</v>
      </c>
      <c r="H18363" s="704" t="s">
        <v>12033</v>
      </c>
    </row>
    <row r="18364" spans="1:8" ht="15" x14ac:dyDescent="0.2">
      <c r="A18364" s="733">
        <v>45320</v>
      </c>
      <c r="B18364" s="62" t="s">
        <v>12192</v>
      </c>
      <c r="C18364" s="62" t="s">
        <v>5386</v>
      </c>
      <c r="D18364" s="182" t="s">
        <v>12176</v>
      </c>
      <c r="E18364" s="125">
        <v>1250</v>
      </c>
      <c r="F18364" s="125"/>
      <c r="G18364" s="125">
        <f t="shared" si="292"/>
        <v>-1250</v>
      </c>
      <c r="H18364" s="704" t="s">
        <v>12033</v>
      </c>
    </row>
    <row r="18365" spans="1:8" ht="15" x14ac:dyDescent="0.2">
      <c r="A18365" s="733">
        <v>45320</v>
      </c>
      <c r="B18365" s="62" t="s">
        <v>11883</v>
      </c>
      <c r="C18365" s="62" t="s">
        <v>5740</v>
      </c>
      <c r="D18365" s="182" t="s">
        <v>369</v>
      </c>
      <c r="E18365" s="125">
        <v>3500</v>
      </c>
      <c r="F18365" s="125"/>
      <c r="G18365" s="125">
        <f t="shared" si="292"/>
        <v>-3500</v>
      </c>
      <c r="H18365" s="704" t="s">
        <v>12033</v>
      </c>
    </row>
    <row r="18366" spans="1:8" ht="15" x14ac:dyDescent="0.2">
      <c r="A18366" s="733">
        <v>45320</v>
      </c>
      <c r="B18366" s="62" t="s">
        <v>11089</v>
      </c>
      <c r="C18366" s="62" t="s">
        <v>9547</v>
      </c>
      <c r="D18366" s="182" t="s">
        <v>1156</v>
      </c>
      <c r="E18366" s="125">
        <v>50000</v>
      </c>
      <c r="F18366" s="125"/>
      <c r="G18366" s="125">
        <f t="shared" si="292"/>
        <v>-50000</v>
      </c>
      <c r="H18366" s="704" t="s">
        <v>12033</v>
      </c>
    </row>
    <row r="18367" spans="1:8" ht="15" x14ac:dyDescent="0.2">
      <c r="A18367" s="733">
        <v>45320</v>
      </c>
      <c r="B18367" s="62" t="s">
        <v>12192</v>
      </c>
      <c r="C18367" s="62" t="s">
        <v>10989</v>
      </c>
      <c r="D18367" s="182" t="s">
        <v>12338</v>
      </c>
      <c r="E18367" s="125">
        <v>3680</v>
      </c>
      <c r="F18367" s="125"/>
      <c r="G18367" s="125">
        <f t="shared" ref="G18367:G18430" si="293">F18367-E18367</f>
        <v>-3680</v>
      </c>
      <c r="H18367" s="704" t="s">
        <v>12033</v>
      </c>
    </row>
    <row r="18368" spans="1:8" ht="15" x14ac:dyDescent="0.2">
      <c r="A18368" s="733">
        <v>45320</v>
      </c>
      <c r="B18368" s="62" t="s">
        <v>12516</v>
      </c>
      <c r="C18368" s="62" t="s">
        <v>5740</v>
      </c>
      <c r="D18368" s="182" t="s">
        <v>369</v>
      </c>
      <c r="E18368" s="125">
        <v>250</v>
      </c>
      <c r="F18368" s="125"/>
      <c r="G18368" s="125">
        <f t="shared" si="293"/>
        <v>-250</v>
      </c>
      <c r="H18368" s="704" t="s">
        <v>12033</v>
      </c>
    </row>
    <row r="18369" spans="1:8" ht="15" x14ac:dyDescent="0.2">
      <c r="A18369" s="733">
        <v>45320</v>
      </c>
      <c r="B18369" s="62" t="s">
        <v>11883</v>
      </c>
      <c r="C18369" s="62" t="s">
        <v>391</v>
      </c>
      <c r="D18369" s="182" t="s">
        <v>12339</v>
      </c>
      <c r="E18369" s="125">
        <v>47000</v>
      </c>
      <c r="F18369" s="125"/>
      <c r="G18369" s="125">
        <f t="shared" si="293"/>
        <v>-47000</v>
      </c>
      <c r="H18369" s="704" t="s">
        <v>12033</v>
      </c>
    </row>
    <row r="18370" spans="1:8" ht="15" x14ac:dyDescent="0.2">
      <c r="A18370" s="733">
        <v>45320</v>
      </c>
      <c r="B18370" s="62" t="s">
        <v>11085</v>
      </c>
      <c r="C18370" s="62" t="s">
        <v>255</v>
      </c>
      <c r="D18370" s="182" t="s">
        <v>12343</v>
      </c>
      <c r="E18370" s="125">
        <v>491000</v>
      </c>
      <c r="F18370" s="125"/>
      <c r="G18370" s="125">
        <f t="shared" si="293"/>
        <v>-491000</v>
      </c>
      <c r="H18370" s="704" t="s">
        <v>12033</v>
      </c>
    </row>
    <row r="18371" spans="1:8" ht="24" x14ac:dyDescent="0.2">
      <c r="A18371" s="733">
        <v>45320</v>
      </c>
      <c r="B18371" s="62" t="s">
        <v>11883</v>
      </c>
      <c r="C18371" s="62" t="s">
        <v>7465</v>
      </c>
      <c r="D18371" s="182" t="s">
        <v>12344</v>
      </c>
      <c r="E18371" s="125">
        <v>650000</v>
      </c>
      <c r="F18371" s="125"/>
      <c r="G18371" s="125">
        <f t="shared" si="293"/>
        <v>-650000</v>
      </c>
      <c r="H18371" s="704" t="s">
        <v>12033</v>
      </c>
    </row>
    <row r="18372" spans="1:8" ht="24" x14ac:dyDescent="0.2">
      <c r="A18372" s="733">
        <v>45320</v>
      </c>
      <c r="B18372" s="62" t="s">
        <v>11623</v>
      </c>
      <c r="C18372" s="62" t="s">
        <v>7465</v>
      </c>
      <c r="D18372" s="182" t="s">
        <v>12344</v>
      </c>
      <c r="E18372" s="125">
        <v>700000</v>
      </c>
      <c r="F18372" s="125"/>
      <c r="G18372" s="125">
        <f t="shared" si="293"/>
        <v>-700000</v>
      </c>
      <c r="H18372" s="704" t="s">
        <v>12033</v>
      </c>
    </row>
    <row r="18373" spans="1:8" ht="15" x14ac:dyDescent="0.2">
      <c r="A18373" s="733">
        <v>45320</v>
      </c>
      <c r="B18373" s="62" t="s">
        <v>11085</v>
      </c>
      <c r="C18373" s="62" t="s">
        <v>7773</v>
      </c>
      <c r="D18373" s="182" t="s">
        <v>12349</v>
      </c>
      <c r="E18373" s="125">
        <v>10000</v>
      </c>
      <c r="F18373" s="125"/>
      <c r="G18373" s="125">
        <f t="shared" si="293"/>
        <v>-10000</v>
      </c>
      <c r="H18373" s="704" t="s">
        <v>12033</v>
      </c>
    </row>
    <row r="18374" spans="1:8" ht="24" x14ac:dyDescent="0.2">
      <c r="A18374" s="733">
        <v>45320</v>
      </c>
      <c r="B18374" s="62" t="s">
        <v>10469</v>
      </c>
      <c r="C18374" s="62" t="s">
        <v>12347</v>
      </c>
      <c r="D18374" s="182" t="s">
        <v>12348</v>
      </c>
      <c r="E18374" s="125">
        <v>62400</v>
      </c>
      <c r="F18374" s="125"/>
      <c r="G18374" s="125">
        <f t="shared" si="293"/>
        <v>-62400</v>
      </c>
      <c r="H18374" s="704" t="s">
        <v>12033</v>
      </c>
    </row>
    <row r="18375" spans="1:8" ht="15" x14ac:dyDescent="0.2">
      <c r="A18375" s="733">
        <v>45320</v>
      </c>
      <c r="B18375" s="62" t="s">
        <v>12192</v>
      </c>
      <c r="C18375" s="62" t="s">
        <v>5740</v>
      </c>
      <c r="D18375" s="182" t="s">
        <v>369</v>
      </c>
      <c r="E18375" s="125">
        <v>500</v>
      </c>
      <c r="F18375" s="125"/>
      <c r="G18375" s="125">
        <f t="shared" si="293"/>
        <v>-500</v>
      </c>
      <c r="H18375" s="704" t="s">
        <v>12033</v>
      </c>
    </row>
    <row r="18376" spans="1:8" ht="15" x14ac:dyDescent="0.2">
      <c r="A18376" s="733">
        <v>45320</v>
      </c>
      <c r="B18376" s="62" t="s">
        <v>8557</v>
      </c>
      <c r="C18376" s="62" t="s">
        <v>5409</v>
      </c>
      <c r="D18376" s="182" t="s">
        <v>369</v>
      </c>
      <c r="E18376" s="125">
        <v>5000</v>
      </c>
      <c r="F18376" s="125"/>
      <c r="G18376" s="125">
        <f t="shared" si="293"/>
        <v>-5000</v>
      </c>
      <c r="H18376" s="704" t="s">
        <v>12033</v>
      </c>
    </row>
    <row r="18377" spans="1:8" ht="15" x14ac:dyDescent="0.2">
      <c r="A18377" s="733">
        <v>45321</v>
      </c>
      <c r="B18377" s="62" t="s">
        <v>10230</v>
      </c>
      <c r="C18377" s="62" t="s">
        <v>11621</v>
      </c>
      <c r="D18377" s="182" t="s">
        <v>12351</v>
      </c>
      <c r="E18377" s="125">
        <v>29280</v>
      </c>
      <c r="F18377" s="125"/>
      <c r="G18377" s="125">
        <f t="shared" si="293"/>
        <v>-29280</v>
      </c>
      <c r="H18377" s="704" t="s">
        <v>12033</v>
      </c>
    </row>
    <row r="18378" spans="1:8" ht="15" x14ac:dyDescent="0.2">
      <c r="A18378" s="733">
        <v>45321</v>
      </c>
      <c r="B18378" s="62" t="s">
        <v>12192</v>
      </c>
      <c r="C18378" s="62" t="s">
        <v>10989</v>
      </c>
      <c r="D18378" s="182" t="s">
        <v>12352</v>
      </c>
      <c r="E18378" s="125">
        <v>11060</v>
      </c>
      <c r="F18378" s="125"/>
      <c r="G18378" s="125">
        <f t="shared" si="293"/>
        <v>-11060</v>
      </c>
      <c r="H18378" s="704" t="s">
        <v>12033</v>
      </c>
    </row>
    <row r="18379" spans="1:8" ht="15" x14ac:dyDescent="0.2">
      <c r="A18379" s="733">
        <v>45321</v>
      </c>
      <c r="B18379" s="62" t="s">
        <v>12192</v>
      </c>
      <c r="C18379" s="62" t="s">
        <v>5740</v>
      </c>
      <c r="D18379" s="182" t="s">
        <v>369</v>
      </c>
      <c r="E18379" s="125">
        <v>1000</v>
      </c>
      <c r="F18379" s="125"/>
      <c r="G18379" s="125">
        <f t="shared" si="293"/>
        <v>-1000</v>
      </c>
      <c r="H18379" s="704" t="s">
        <v>12033</v>
      </c>
    </row>
    <row r="18380" spans="1:8" ht="15" x14ac:dyDescent="0.2">
      <c r="A18380" s="733">
        <v>45321</v>
      </c>
      <c r="B18380" s="62" t="s">
        <v>11883</v>
      </c>
      <c r="C18380" s="1082" t="s">
        <v>793</v>
      </c>
      <c r="D18380" s="1085" t="s">
        <v>12203</v>
      </c>
      <c r="E18380" s="1084">
        <v>25000</v>
      </c>
      <c r="F18380" s="125"/>
      <c r="G18380" s="125">
        <f t="shared" si="293"/>
        <v>-25000</v>
      </c>
      <c r="H18380" s="704" t="s">
        <v>12033</v>
      </c>
    </row>
    <row r="18381" spans="1:8" ht="15" x14ac:dyDescent="0.2">
      <c r="A18381" s="733">
        <v>45321</v>
      </c>
      <c r="B18381" s="62" t="s">
        <v>11085</v>
      </c>
      <c r="C18381" s="1082" t="s">
        <v>793</v>
      </c>
      <c r="D18381" s="1085" t="s">
        <v>12203</v>
      </c>
      <c r="E18381" s="1084">
        <v>25000</v>
      </c>
      <c r="F18381" s="125"/>
      <c r="G18381" s="125">
        <f t="shared" si="293"/>
        <v>-25000</v>
      </c>
      <c r="H18381" s="704" t="s">
        <v>12033</v>
      </c>
    </row>
    <row r="18382" spans="1:8" ht="15" x14ac:dyDescent="0.2">
      <c r="A18382" s="733">
        <v>45321</v>
      </c>
      <c r="B18382" s="62" t="s">
        <v>11623</v>
      </c>
      <c r="C18382" s="1082" t="s">
        <v>793</v>
      </c>
      <c r="D18382" s="1085" t="s">
        <v>12204</v>
      </c>
      <c r="E18382" s="1084">
        <v>25000</v>
      </c>
      <c r="F18382" s="125"/>
      <c r="G18382" s="125">
        <f t="shared" si="293"/>
        <v>-25000</v>
      </c>
      <c r="H18382" s="704" t="s">
        <v>12033</v>
      </c>
    </row>
    <row r="18383" spans="1:8" ht="15" x14ac:dyDescent="0.2">
      <c r="A18383" s="733">
        <v>45321</v>
      </c>
      <c r="B18383" s="62" t="s">
        <v>10230</v>
      </c>
      <c r="C18383" s="1082" t="s">
        <v>793</v>
      </c>
      <c r="D18383" s="1085" t="s">
        <v>12204</v>
      </c>
      <c r="E18383" s="1084">
        <v>25000</v>
      </c>
      <c r="F18383" s="125"/>
      <c r="G18383" s="125">
        <f t="shared" si="293"/>
        <v>-25000</v>
      </c>
      <c r="H18383" s="704" t="s">
        <v>12033</v>
      </c>
    </row>
    <row r="18384" spans="1:8" ht="15" x14ac:dyDescent="0.2">
      <c r="A18384" s="733">
        <v>45321</v>
      </c>
      <c r="B18384" s="62" t="s">
        <v>25</v>
      </c>
      <c r="C18384" s="1082" t="s">
        <v>793</v>
      </c>
      <c r="D18384" s="1085" t="s">
        <v>12205</v>
      </c>
      <c r="E18384" s="1084">
        <v>105000</v>
      </c>
      <c r="F18384" s="125"/>
      <c r="G18384" s="125">
        <f t="shared" si="293"/>
        <v>-105000</v>
      </c>
      <c r="H18384" s="704" t="s">
        <v>12033</v>
      </c>
    </row>
    <row r="18385" spans="1:8" ht="15" x14ac:dyDescent="0.2">
      <c r="A18385" s="733">
        <v>45321</v>
      </c>
      <c r="B18385" s="62" t="s">
        <v>11726</v>
      </c>
      <c r="C18385" s="1082" t="s">
        <v>793</v>
      </c>
      <c r="D18385" s="1085" t="s">
        <v>12395</v>
      </c>
      <c r="E18385" s="1084">
        <v>649700</v>
      </c>
      <c r="F18385" s="125"/>
      <c r="G18385" s="125">
        <f t="shared" si="293"/>
        <v>-649700</v>
      </c>
      <c r="H18385" s="704" t="s">
        <v>12033</v>
      </c>
    </row>
    <row r="18386" spans="1:8" ht="15" x14ac:dyDescent="0.2">
      <c r="A18386" s="733">
        <v>45321</v>
      </c>
      <c r="B18386" s="62" t="s">
        <v>37</v>
      </c>
      <c r="C18386" s="1082" t="s">
        <v>793</v>
      </c>
      <c r="D18386" s="1085" t="s">
        <v>11832</v>
      </c>
      <c r="E18386" s="1084">
        <v>169677.41935483873</v>
      </c>
      <c r="F18386" s="125"/>
      <c r="G18386" s="125">
        <f t="shared" si="293"/>
        <v>-169677.41935483873</v>
      </c>
      <c r="H18386" s="704" t="s">
        <v>12033</v>
      </c>
    </row>
    <row r="18387" spans="1:8" ht="15" x14ac:dyDescent="0.2">
      <c r="A18387" s="733">
        <v>45321</v>
      </c>
      <c r="B18387" s="62" t="s">
        <v>103</v>
      </c>
      <c r="C18387" s="1082" t="s">
        <v>793</v>
      </c>
      <c r="D18387" s="1085" t="s">
        <v>10135</v>
      </c>
      <c r="E18387" s="1084">
        <v>260000</v>
      </c>
      <c r="F18387" s="125"/>
      <c r="G18387" s="125">
        <f t="shared" si="293"/>
        <v>-260000</v>
      </c>
      <c r="H18387" s="704" t="s">
        <v>12033</v>
      </c>
    </row>
    <row r="18388" spans="1:8" ht="15" x14ac:dyDescent="0.2">
      <c r="A18388" s="733">
        <v>45321</v>
      </c>
      <c r="B18388" s="62" t="s">
        <v>8557</v>
      </c>
      <c r="C18388" s="1082" t="s">
        <v>793</v>
      </c>
      <c r="D18388" s="1085" t="s">
        <v>12396</v>
      </c>
      <c r="E18388" s="1084">
        <v>61200</v>
      </c>
      <c r="F18388" s="125"/>
      <c r="G18388" s="125">
        <f t="shared" si="293"/>
        <v>-61200</v>
      </c>
      <c r="H18388" s="704" t="s">
        <v>12033</v>
      </c>
    </row>
    <row r="18389" spans="1:8" ht="15" x14ac:dyDescent="0.2">
      <c r="A18389" s="733">
        <v>45321</v>
      </c>
      <c r="B18389" s="62" t="s">
        <v>11085</v>
      </c>
      <c r="C18389" s="1082" t="s">
        <v>793</v>
      </c>
      <c r="D18389" s="1085" t="s">
        <v>11834</v>
      </c>
      <c r="E18389" s="1084">
        <v>42700</v>
      </c>
      <c r="F18389" s="125"/>
      <c r="G18389" s="125">
        <f t="shared" si="293"/>
        <v>-42700</v>
      </c>
      <c r="H18389" s="704" t="s">
        <v>12033</v>
      </c>
    </row>
    <row r="18390" spans="1:8" ht="15" x14ac:dyDescent="0.2">
      <c r="A18390" s="733">
        <v>45321</v>
      </c>
      <c r="B18390" s="62" t="s">
        <v>7805</v>
      </c>
      <c r="C18390" s="1082" t="s">
        <v>793</v>
      </c>
      <c r="D18390" s="1085" t="s">
        <v>10116</v>
      </c>
      <c r="E18390" s="1084">
        <v>36200</v>
      </c>
      <c r="F18390" s="125"/>
      <c r="G18390" s="125">
        <f t="shared" si="293"/>
        <v>-36200</v>
      </c>
      <c r="H18390" s="704" t="s">
        <v>12033</v>
      </c>
    </row>
    <row r="18391" spans="1:8" ht="15" x14ac:dyDescent="0.2">
      <c r="A18391" s="733">
        <v>45321</v>
      </c>
      <c r="B18391" s="62" t="s">
        <v>11085</v>
      </c>
      <c r="C18391" s="1082" t="s">
        <v>793</v>
      </c>
      <c r="D18391" s="1085" t="s">
        <v>12397</v>
      </c>
      <c r="E18391" s="1084">
        <v>44250</v>
      </c>
      <c r="F18391" s="125"/>
      <c r="G18391" s="125">
        <f t="shared" si="293"/>
        <v>-44250</v>
      </c>
      <c r="H18391" s="704" t="s">
        <v>12033</v>
      </c>
    </row>
    <row r="18392" spans="1:8" ht="15" x14ac:dyDescent="0.2">
      <c r="A18392" s="733">
        <v>45321</v>
      </c>
      <c r="B18392" s="62" t="s">
        <v>11085</v>
      </c>
      <c r="C18392" s="1082" t="s">
        <v>793</v>
      </c>
      <c r="D18392" s="1085" t="s">
        <v>12398</v>
      </c>
      <c r="E18392" s="1084">
        <v>34840</v>
      </c>
      <c r="F18392" s="125"/>
      <c r="G18392" s="125">
        <f t="shared" si="293"/>
        <v>-34840</v>
      </c>
      <c r="H18392" s="704" t="s">
        <v>12033</v>
      </c>
    </row>
    <row r="18393" spans="1:8" ht="15" x14ac:dyDescent="0.2">
      <c r="A18393" s="733">
        <v>45321</v>
      </c>
      <c r="B18393" s="62" t="s">
        <v>11623</v>
      </c>
      <c r="C18393" s="1082" t="s">
        <v>793</v>
      </c>
      <c r="D18393" s="1085" t="s">
        <v>11585</v>
      </c>
      <c r="E18393" s="1084">
        <v>45000</v>
      </c>
      <c r="F18393" s="125"/>
      <c r="G18393" s="125">
        <f t="shared" si="293"/>
        <v>-45000</v>
      </c>
      <c r="H18393" s="704" t="s">
        <v>12033</v>
      </c>
    </row>
    <row r="18394" spans="1:8" ht="15" x14ac:dyDescent="0.2">
      <c r="A18394" s="733">
        <v>45321</v>
      </c>
      <c r="B18394" s="62" t="s">
        <v>11883</v>
      </c>
      <c r="C18394" s="1082" t="s">
        <v>793</v>
      </c>
      <c r="D18394" s="1085" t="s">
        <v>10747</v>
      </c>
      <c r="E18394" s="1084">
        <v>100500</v>
      </c>
      <c r="F18394" s="125"/>
      <c r="G18394" s="125">
        <f t="shared" si="293"/>
        <v>-100500</v>
      </c>
      <c r="H18394" s="704" t="s">
        <v>12033</v>
      </c>
    </row>
    <row r="18395" spans="1:8" ht="15" x14ac:dyDescent="0.2">
      <c r="A18395" s="733">
        <v>45321</v>
      </c>
      <c r="B18395" s="62" t="s">
        <v>3944</v>
      </c>
      <c r="C18395" s="1082" t="s">
        <v>793</v>
      </c>
      <c r="D18395" s="1085" t="s">
        <v>12399</v>
      </c>
      <c r="E18395" s="1084">
        <v>137891.12903225806</v>
      </c>
      <c r="F18395" s="125"/>
      <c r="G18395" s="125">
        <f t="shared" si="293"/>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293"/>
        <v>-128949.59677419355</v>
      </c>
      <c r="H18396" s="704" t="s">
        <v>12033</v>
      </c>
    </row>
    <row r="18397" spans="1:8" ht="15" x14ac:dyDescent="0.2">
      <c r="A18397" s="733">
        <v>45321</v>
      </c>
      <c r="B18397" s="62" t="s">
        <v>8557</v>
      </c>
      <c r="C18397" s="1082" t="s">
        <v>793</v>
      </c>
      <c r="D18397" s="1085" t="s">
        <v>12401</v>
      </c>
      <c r="E18397" s="1084">
        <v>182668</v>
      </c>
      <c r="F18397" s="125"/>
      <c r="G18397" s="125">
        <f t="shared" si="293"/>
        <v>-182668</v>
      </c>
      <c r="H18397" s="704" t="s">
        <v>12033</v>
      </c>
    </row>
    <row r="18398" spans="1:8" ht="15" x14ac:dyDescent="0.2">
      <c r="A18398" s="733">
        <v>45321</v>
      </c>
      <c r="B18398" s="62" t="s">
        <v>11623</v>
      </c>
      <c r="C18398" s="1082" t="s">
        <v>793</v>
      </c>
      <c r="D18398" s="1085" t="s">
        <v>12402</v>
      </c>
      <c r="E18398" s="1084">
        <v>62250</v>
      </c>
      <c r="F18398" s="125"/>
      <c r="G18398" s="125">
        <f t="shared" si="293"/>
        <v>-62250</v>
      </c>
      <c r="H18398" s="704" t="s">
        <v>12033</v>
      </c>
    </row>
    <row r="18399" spans="1:8" ht="15" x14ac:dyDescent="0.2">
      <c r="A18399" s="733">
        <v>45321</v>
      </c>
      <c r="B18399" s="62" t="s">
        <v>10906</v>
      </c>
      <c r="C18399" s="1082" t="s">
        <v>793</v>
      </c>
      <c r="D18399" s="1085" t="s">
        <v>12162</v>
      </c>
      <c r="E18399" s="1084">
        <v>60000</v>
      </c>
      <c r="F18399" s="125"/>
      <c r="G18399" s="125">
        <f t="shared" si="293"/>
        <v>-60000</v>
      </c>
      <c r="H18399" s="704" t="s">
        <v>12033</v>
      </c>
    </row>
    <row r="18400" spans="1:8" ht="15" x14ac:dyDescent="0.2">
      <c r="A18400" s="733">
        <v>45321</v>
      </c>
      <c r="B18400" s="62" t="s">
        <v>10906</v>
      </c>
      <c r="C18400" s="1082" t="s">
        <v>793</v>
      </c>
      <c r="D18400" s="1085" t="s">
        <v>12403</v>
      </c>
      <c r="E18400" s="1084">
        <v>38258.06451612903</v>
      </c>
      <c r="F18400" s="125"/>
      <c r="G18400" s="125">
        <f t="shared" si="293"/>
        <v>-38258.06451612903</v>
      </c>
      <c r="H18400" s="704" t="s">
        <v>12033</v>
      </c>
    </row>
    <row r="18401" spans="1:10" ht="15" x14ac:dyDescent="0.2">
      <c r="A18401" s="733">
        <v>45321</v>
      </c>
      <c r="B18401" s="62" t="s">
        <v>11883</v>
      </c>
      <c r="C18401" s="1082" t="s">
        <v>793</v>
      </c>
      <c r="D18401" s="1085" t="s">
        <v>11597</v>
      </c>
      <c r="E18401" s="1084">
        <v>51900</v>
      </c>
      <c r="F18401" s="125"/>
      <c r="G18401" s="125">
        <f t="shared" si="293"/>
        <v>-51900</v>
      </c>
      <c r="H18401" s="704" t="s">
        <v>12033</v>
      </c>
    </row>
    <row r="18402" spans="1:10" ht="15" x14ac:dyDescent="0.2">
      <c r="A18402" s="733">
        <v>45321</v>
      </c>
      <c r="B18402" s="62" t="s">
        <v>11085</v>
      </c>
      <c r="C18402" s="1082" t="s">
        <v>793</v>
      </c>
      <c r="D18402" s="1085" t="s">
        <v>11841</v>
      </c>
      <c r="E18402" s="1084">
        <v>41010</v>
      </c>
      <c r="F18402" s="125"/>
      <c r="G18402" s="125">
        <f t="shared" si="293"/>
        <v>-41010</v>
      </c>
      <c r="H18402" s="704" t="s">
        <v>12033</v>
      </c>
    </row>
    <row r="18403" spans="1:10" ht="15" x14ac:dyDescent="0.2">
      <c r="A18403" s="733">
        <v>45321</v>
      </c>
      <c r="B18403" s="62" t="s">
        <v>3945</v>
      </c>
      <c r="C18403" s="1082" t="s">
        <v>793</v>
      </c>
      <c r="D18403" s="1085" t="s">
        <v>12404</v>
      </c>
      <c r="E18403" s="1084">
        <v>31000</v>
      </c>
      <c r="F18403" s="125"/>
      <c r="G18403" s="125">
        <f t="shared" si="293"/>
        <v>-31000</v>
      </c>
      <c r="H18403" s="704" t="s">
        <v>12033</v>
      </c>
    </row>
    <row r="18404" spans="1:10" ht="15" x14ac:dyDescent="0.2">
      <c r="A18404" s="733">
        <v>45321</v>
      </c>
      <c r="B18404" s="62" t="s">
        <v>9984</v>
      </c>
      <c r="C18404" s="1082" t="s">
        <v>793</v>
      </c>
      <c r="D18404" s="1085" t="s">
        <v>12102</v>
      </c>
      <c r="E18404" s="1084">
        <v>17750</v>
      </c>
      <c r="F18404" s="125"/>
      <c r="G18404" s="125">
        <f t="shared" si="293"/>
        <v>-17750</v>
      </c>
      <c r="H18404" s="704" t="s">
        <v>12033</v>
      </c>
    </row>
    <row r="18405" spans="1:10" ht="15" x14ac:dyDescent="0.2">
      <c r="A18405" s="733">
        <v>45321</v>
      </c>
      <c r="B18405" s="62" t="s">
        <v>37</v>
      </c>
      <c r="C18405" s="1082" t="s">
        <v>793</v>
      </c>
      <c r="D18405" s="1085" t="s">
        <v>12499</v>
      </c>
      <c r="E18405" s="1084">
        <v>105000</v>
      </c>
      <c r="F18405" s="125"/>
      <c r="G18405" s="125">
        <f t="shared" si="293"/>
        <v>-105000</v>
      </c>
      <c r="H18405" s="704" t="s">
        <v>12033</v>
      </c>
      <c r="J18405" s="39"/>
    </row>
    <row r="18406" spans="1:10" ht="15" x14ac:dyDescent="0.2">
      <c r="A18406" s="733">
        <v>45321</v>
      </c>
      <c r="B18406" s="62" t="s">
        <v>10177</v>
      </c>
      <c r="C18406" s="1082" t="s">
        <v>793</v>
      </c>
      <c r="D18406" s="1085" t="s">
        <v>8429</v>
      </c>
      <c r="E18406" s="1084">
        <v>5000</v>
      </c>
      <c r="F18406" s="125"/>
      <c r="G18406" s="125">
        <f t="shared" si="293"/>
        <v>-5000</v>
      </c>
      <c r="H18406" s="704" t="s">
        <v>12033</v>
      </c>
      <c r="J18406" s="39"/>
    </row>
    <row r="18407" spans="1:10" ht="15" x14ac:dyDescent="0.2">
      <c r="A18407" s="733">
        <v>45321</v>
      </c>
      <c r="B18407" s="62" t="s">
        <v>3945</v>
      </c>
      <c r="C18407" s="62" t="s">
        <v>793</v>
      </c>
      <c r="D18407" s="182" t="s">
        <v>12519</v>
      </c>
      <c r="E18407" s="125">
        <v>6050</v>
      </c>
      <c r="F18407" s="125"/>
      <c r="G18407" s="125">
        <f t="shared" si="293"/>
        <v>-6050</v>
      </c>
      <c r="H18407" s="704" t="s">
        <v>12033</v>
      </c>
      <c r="J18407" s="39"/>
    </row>
    <row r="18408" spans="1:10" ht="15" x14ac:dyDescent="0.2">
      <c r="A18408" s="733">
        <v>45321</v>
      </c>
      <c r="B18408" s="62" t="s">
        <v>12608</v>
      </c>
      <c r="C18408" s="62" t="s">
        <v>10989</v>
      </c>
      <c r="D18408" s="182" t="s">
        <v>10007</v>
      </c>
      <c r="E18408" s="125">
        <v>1500</v>
      </c>
      <c r="F18408" s="125"/>
      <c r="G18408" s="125">
        <f t="shared" si="293"/>
        <v>-1500</v>
      </c>
      <c r="H18408" s="704" t="s">
        <v>12033</v>
      </c>
    </row>
    <row r="18409" spans="1:10" ht="15" x14ac:dyDescent="0.2">
      <c r="A18409" s="733">
        <v>45321</v>
      </c>
      <c r="B18409" s="62" t="s">
        <v>12192</v>
      </c>
      <c r="C18409" s="62" t="s">
        <v>10989</v>
      </c>
      <c r="D18409" s="182" t="s">
        <v>12353</v>
      </c>
      <c r="E18409" s="125">
        <v>2715</v>
      </c>
      <c r="F18409" s="125"/>
      <c r="G18409" s="125">
        <f t="shared" si="293"/>
        <v>-2715</v>
      </c>
      <c r="H18409" s="704" t="s">
        <v>12033</v>
      </c>
    </row>
    <row r="18410" spans="1:10" ht="18.75" customHeight="1" x14ac:dyDescent="0.2">
      <c r="A18410" s="733">
        <v>45321</v>
      </c>
      <c r="B18410" s="62" t="s">
        <v>11085</v>
      </c>
      <c r="C18410" s="62" t="s">
        <v>10989</v>
      </c>
      <c r="D18410" s="182" t="s">
        <v>12354</v>
      </c>
      <c r="E18410" s="125">
        <v>27400</v>
      </c>
      <c r="F18410" s="125"/>
      <c r="G18410" s="125">
        <f t="shared" si="293"/>
        <v>-27400</v>
      </c>
      <c r="H18410" s="704" t="s">
        <v>12033</v>
      </c>
    </row>
    <row r="18411" spans="1:10" ht="18.75" customHeight="1" x14ac:dyDescent="0.2">
      <c r="A18411" s="733">
        <v>45321</v>
      </c>
      <c r="B18411" s="62" t="s">
        <v>12608</v>
      </c>
      <c r="C18411" s="62" t="s">
        <v>12292</v>
      </c>
      <c r="D18411" s="182" t="s">
        <v>12355</v>
      </c>
      <c r="E18411" s="125">
        <v>5000</v>
      </c>
      <c r="F18411" s="125"/>
      <c r="G18411" s="125">
        <f t="shared" si="293"/>
        <v>-5000</v>
      </c>
      <c r="H18411" s="704" t="s">
        <v>12033</v>
      </c>
    </row>
    <row r="18412" spans="1:10" ht="18.75" customHeight="1" x14ac:dyDescent="0.2">
      <c r="A18412" s="733">
        <v>45321</v>
      </c>
      <c r="B18412" s="62" t="s">
        <v>12356</v>
      </c>
      <c r="C18412" s="62" t="s">
        <v>285</v>
      </c>
      <c r="D18412" s="182" t="s">
        <v>12357</v>
      </c>
      <c r="E18412" s="125">
        <v>2700</v>
      </c>
      <c r="F18412" s="125"/>
      <c r="G18412" s="125">
        <f t="shared" si="293"/>
        <v>-2700</v>
      </c>
      <c r="H18412" s="704" t="s">
        <v>12033</v>
      </c>
    </row>
    <row r="18413" spans="1:10" ht="18.75" customHeight="1" x14ac:dyDescent="0.2">
      <c r="A18413" s="733">
        <v>45322</v>
      </c>
      <c r="B18413" s="62" t="s">
        <v>8557</v>
      </c>
      <c r="C18413" s="62" t="s">
        <v>12358</v>
      </c>
      <c r="D18413" s="182" t="s">
        <v>12359</v>
      </c>
      <c r="E18413" s="125">
        <v>5000</v>
      </c>
      <c r="F18413" s="125"/>
      <c r="G18413" s="125">
        <f t="shared" si="293"/>
        <v>-5000</v>
      </c>
      <c r="H18413" s="704" t="s">
        <v>12033</v>
      </c>
    </row>
    <row r="18414" spans="1:10" ht="18.75" customHeight="1" x14ac:dyDescent="0.2">
      <c r="A18414" s="733">
        <v>45322</v>
      </c>
      <c r="B18414" s="62" t="s">
        <v>9984</v>
      </c>
      <c r="C18414" s="62" t="s">
        <v>12309</v>
      </c>
      <c r="D18414" s="182" t="s">
        <v>13037</v>
      </c>
      <c r="E18414" s="125">
        <v>100000</v>
      </c>
      <c r="F18414" s="125"/>
      <c r="G18414" s="125">
        <f t="shared" si="293"/>
        <v>-100000</v>
      </c>
      <c r="H18414" s="704" t="s">
        <v>12033</v>
      </c>
    </row>
    <row r="18415" spans="1:10" ht="18.75" customHeight="1" x14ac:dyDescent="0.2">
      <c r="A18415" s="733">
        <v>45322</v>
      </c>
      <c r="B18415" s="62" t="s">
        <v>11623</v>
      </c>
      <c r="C18415" s="62" t="s">
        <v>12309</v>
      </c>
      <c r="D18415" s="182" t="s">
        <v>13037</v>
      </c>
      <c r="E18415" s="125">
        <v>200000</v>
      </c>
      <c r="F18415" s="125"/>
      <c r="G18415" s="125">
        <f t="shared" si="293"/>
        <v>-200000</v>
      </c>
      <c r="H18415" s="704" t="s">
        <v>12033</v>
      </c>
    </row>
    <row r="18416" spans="1:10" ht="18.75" customHeight="1" x14ac:dyDescent="0.2">
      <c r="A18416" s="733">
        <v>45322</v>
      </c>
      <c r="B18416" s="62" t="s">
        <v>12608</v>
      </c>
      <c r="C18416" s="62" t="s">
        <v>10989</v>
      </c>
      <c r="D18416" s="182" t="s">
        <v>12360</v>
      </c>
      <c r="E18416" s="125">
        <v>90000</v>
      </c>
      <c r="F18416" s="125"/>
      <c r="G18416" s="125">
        <f t="shared" si="293"/>
        <v>-90000</v>
      </c>
      <c r="H18416" s="704" t="s">
        <v>12033</v>
      </c>
    </row>
    <row r="18417" spans="1:8" ht="18.75" customHeight="1" x14ac:dyDescent="0.2">
      <c r="A18417" s="733">
        <v>45322</v>
      </c>
      <c r="B18417" s="62" t="s">
        <v>11883</v>
      </c>
      <c r="C18417" s="62" t="s">
        <v>391</v>
      </c>
      <c r="D18417" s="182" t="s">
        <v>3990</v>
      </c>
      <c r="E18417" s="125">
        <v>4200</v>
      </c>
      <c r="F18417" s="125"/>
      <c r="G18417" s="125">
        <f t="shared" si="293"/>
        <v>-4200</v>
      </c>
      <c r="H18417" s="704" t="s">
        <v>12033</v>
      </c>
    </row>
    <row r="18418" spans="1:8" ht="18.75" customHeight="1" x14ac:dyDescent="0.2">
      <c r="A18418" s="733">
        <v>45322</v>
      </c>
      <c r="B18418" s="62" t="s">
        <v>8557</v>
      </c>
      <c r="C18418" s="62" t="s">
        <v>3103</v>
      </c>
      <c r="D18418" s="182" t="s">
        <v>12361</v>
      </c>
      <c r="E18418" s="125">
        <v>15000</v>
      </c>
      <c r="F18418" s="125"/>
      <c r="G18418" s="125">
        <f t="shared" si="293"/>
        <v>-15000</v>
      </c>
      <c r="H18418" s="704" t="s">
        <v>12033</v>
      </c>
    </row>
    <row r="18419" spans="1:8" ht="18.75" customHeight="1" x14ac:dyDescent="0.2">
      <c r="A18419" s="733">
        <v>45322</v>
      </c>
      <c r="B18419" s="62" t="s">
        <v>103</v>
      </c>
      <c r="C18419" s="62" t="s">
        <v>103</v>
      </c>
      <c r="D18419" s="182" t="s">
        <v>3842</v>
      </c>
      <c r="E18419" s="125">
        <v>3000</v>
      </c>
      <c r="F18419" s="125"/>
      <c r="G18419" s="125">
        <f t="shared" si="293"/>
        <v>-3000</v>
      </c>
      <c r="H18419" s="704" t="s">
        <v>12033</v>
      </c>
    </row>
    <row r="18420" spans="1:8" ht="18.75" customHeight="1" x14ac:dyDescent="0.2">
      <c r="A18420" s="733">
        <v>45322</v>
      </c>
      <c r="B18420" s="62" t="s">
        <v>25</v>
      </c>
      <c r="C18420" s="62" t="s">
        <v>8148</v>
      </c>
      <c r="D18420" s="182" t="s">
        <v>6309</v>
      </c>
      <c r="E18420" s="125">
        <v>860</v>
      </c>
      <c r="F18420" s="125"/>
      <c r="G18420" s="125">
        <f t="shared" si="293"/>
        <v>-860</v>
      </c>
      <c r="H18420" s="704" t="s">
        <v>12033</v>
      </c>
    </row>
    <row r="18421" spans="1:8" ht="18.75" customHeight="1" x14ac:dyDescent="0.2">
      <c r="A18421" s="733">
        <v>45322</v>
      </c>
      <c r="B18421" s="62" t="s">
        <v>11883</v>
      </c>
      <c r="C18421" s="62" t="s">
        <v>5740</v>
      </c>
      <c r="D18421" s="182" t="s">
        <v>369</v>
      </c>
      <c r="E18421" s="125">
        <v>2700</v>
      </c>
      <c r="F18421" s="125"/>
      <c r="G18421" s="125">
        <f t="shared" si="293"/>
        <v>-2700</v>
      </c>
      <c r="H18421" s="704" t="s">
        <v>12033</v>
      </c>
    </row>
    <row r="18422" spans="1:8" ht="18.75" customHeight="1" x14ac:dyDescent="0.2">
      <c r="A18422" s="733">
        <v>45322</v>
      </c>
      <c r="B18422" s="62" t="s">
        <v>12192</v>
      </c>
      <c r="C18422" s="62" t="s">
        <v>5740</v>
      </c>
      <c r="D18422" s="182" t="s">
        <v>369</v>
      </c>
      <c r="E18422" s="125">
        <v>1500</v>
      </c>
      <c r="F18422" s="125"/>
      <c r="G18422" s="125">
        <f t="shared" si="293"/>
        <v>-1500</v>
      </c>
      <c r="H18422" s="704" t="s">
        <v>12033</v>
      </c>
    </row>
    <row r="18423" spans="1:8" ht="18.75" customHeight="1" x14ac:dyDescent="0.2">
      <c r="A18423" s="733">
        <v>45322</v>
      </c>
      <c r="B18423" s="62" t="s">
        <v>11085</v>
      </c>
      <c r="C18423" s="62" t="s">
        <v>11548</v>
      </c>
      <c r="D18423" s="182" t="s">
        <v>12362</v>
      </c>
      <c r="E18423" s="125">
        <v>19100</v>
      </c>
      <c r="F18423" s="125"/>
      <c r="G18423" s="125">
        <f t="shared" si="293"/>
        <v>-19100</v>
      </c>
      <c r="H18423" s="704" t="s">
        <v>12033</v>
      </c>
    </row>
    <row r="18424" spans="1:8" ht="24" customHeight="1" x14ac:dyDescent="0.2">
      <c r="A18424" s="732">
        <v>45292</v>
      </c>
      <c r="B18424" s="173" t="s">
        <v>9984</v>
      </c>
      <c r="C18424" s="550" t="s">
        <v>12036</v>
      </c>
      <c r="D18424" s="739" t="s">
        <v>12053</v>
      </c>
      <c r="E18424" s="551">
        <v>91980</v>
      </c>
      <c r="F18424" s="235"/>
      <c r="G18424" s="235">
        <f t="shared" si="293"/>
        <v>-91980</v>
      </c>
      <c r="H18424" s="708" t="s">
        <v>12033</v>
      </c>
    </row>
    <row r="18425" spans="1:8" ht="24" x14ac:dyDescent="0.2">
      <c r="A18425" s="732">
        <v>45292</v>
      </c>
      <c r="B18425" s="173" t="s">
        <v>10149</v>
      </c>
      <c r="C18425" s="550" t="s">
        <v>12036</v>
      </c>
      <c r="D18425" s="739" t="s">
        <v>12053</v>
      </c>
      <c r="E18425" s="551">
        <v>21340</v>
      </c>
      <c r="F18425" s="235"/>
      <c r="G18425" s="235">
        <f t="shared" si="293"/>
        <v>-21340</v>
      </c>
      <c r="H18425" s="708" t="s">
        <v>12033</v>
      </c>
    </row>
    <row r="18426" spans="1:8" ht="24" x14ac:dyDescent="0.2">
      <c r="A18426" s="732">
        <v>45292</v>
      </c>
      <c r="B18426" s="173" t="s">
        <v>10469</v>
      </c>
      <c r="C18426" s="550" t="s">
        <v>12036</v>
      </c>
      <c r="D18426" s="739" t="s">
        <v>12053</v>
      </c>
      <c r="E18426" s="551">
        <v>140985</v>
      </c>
      <c r="F18426" s="235"/>
      <c r="G18426" s="235">
        <f t="shared" si="293"/>
        <v>-140985</v>
      </c>
      <c r="H18426" s="708" t="s">
        <v>12033</v>
      </c>
    </row>
    <row r="18427" spans="1:8" ht="24" x14ac:dyDescent="0.2">
      <c r="A18427" s="732">
        <v>45292</v>
      </c>
      <c r="B18427" s="173" t="s">
        <v>10230</v>
      </c>
      <c r="C18427" s="550" t="s">
        <v>12036</v>
      </c>
      <c r="D18427" s="739" t="s">
        <v>12053</v>
      </c>
      <c r="E18427" s="551">
        <v>15980</v>
      </c>
      <c r="F18427" s="235"/>
      <c r="G18427" s="235">
        <f t="shared" si="293"/>
        <v>-15980</v>
      </c>
      <c r="H18427" s="708" t="s">
        <v>12033</v>
      </c>
    </row>
    <row r="18428" spans="1:8" ht="24" x14ac:dyDescent="0.2">
      <c r="A18428" s="732">
        <v>45292</v>
      </c>
      <c r="B18428" s="173" t="s">
        <v>10569</v>
      </c>
      <c r="C18428" s="550" t="s">
        <v>12036</v>
      </c>
      <c r="D18428" s="739" t="s">
        <v>12053</v>
      </c>
      <c r="E18428" s="551">
        <v>45000</v>
      </c>
      <c r="F18428" s="235"/>
      <c r="G18428" s="235">
        <f t="shared" si="293"/>
        <v>-45000</v>
      </c>
      <c r="H18428" s="708" t="s">
        <v>12033</v>
      </c>
    </row>
    <row r="18429" spans="1:8" ht="24" x14ac:dyDescent="0.2">
      <c r="A18429" s="732">
        <v>45292</v>
      </c>
      <c r="B18429" s="173" t="s">
        <v>10377</v>
      </c>
      <c r="C18429" s="550" t="s">
        <v>12036</v>
      </c>
      <c r="D18429" s="739" t="s">
        <v>12053</v>
      </c>
      <c r="E18429" s="551">
        <v>114255</v>
      </c>
      <c r="F18429" s="235"/>
      <c r="G18429" s="235">
        <f t="shared" si="293"/>
        <v>-114255</v>
      </c>
      <c r="H18429" s="708" t="s">
        <v>12033</v>
      </c>
    </row>
    <row r="18430" spans="1:8" ht="24" x14ac:dyDescent="0.2">
      <c r="A18430" s="732">
        <v>45292</v>
      </c>
      <c r="B18430" s="173" t="s">
        <v>10907</v>
      </c>
      <c r="C18430" s="550" t="s">
        <v>12036</v>
      </c>
      <c r="D18430" s="739" t="s">
        <v>12053</v>
      </c>
      <c r="E18430" s="551">
        <v>83530</v>
      </c>
      <c r="F18430" s="235"/>
      <c r="G18430" s="235">
        <f t="shared" si="293"/>
        <v>-83530</v>
      </c>
      <c r="H18430" s="708" t="s">
        <v>12033</v>
      </c>
    </row>
    <row r="18431" spans="1:8" ht="24" x14ac:dyDescent="0.2">
      <c r="A18431" s="732">
        <v>45292</v>
      </c>
      <c r="B18431" s="173" t="s">
        <v>11003</v>
      </c>
      <c r="C18431" s="550" t="s">
        <v>12036</v>
      </c>
      <c r="D18431" s="739" t="s">
        <v>12053</v>
      </c>
      <c r="E18431" s="551">
        <v>65500</v>
      </c>
      <c r="F18431" s="235"/>
      <c r="G18431" s="235">
        <f t="shared" ref="G18431:G18494" si="294">F18431-E18431</f>
        <v>-65500</v>
      </c>
      <c r="H18431" s="708" t="s">
        <v>12033</v>
      </c>
    </row>
    <row r="18432" spans="1:8" ht="24" x14ac:dyDescent="0.2">
      <c r="A18432" s="732">
        <v>45292</v>
      </c>
      <c r="B18432" s="173" t="s">
        <v>11442</v>
      </c>
      <c r="C18432" s="550" t="s">
        <v>12036</v>
      </c>
      <c r="D18432" s="739" t="s">
        <v>12053</v>
      </c>
      <c r="E18432" s="551">
        <v>250855</v>
      </c>
      <c r="F18432" s="235"/>
      <c r="G18432" s="235">
        <f t="shared" si="294"/>
        <v>-250855</v>
      </c>
      <c r="H18432" s="708" t="s">
        <v>12033</v>
      </c>
    </row>
    <row r="18433" spans="1:8" ht="24" x14ac:dyDescent="0.2">
      <c r="A18433" s="732">
        <v>45292</v>
      </c>
      <c r="B18433" s="173" t="s">
        <v>11605</v>
      </c>
      <c r="C18433" s="550" t="s">
        <v>12036</v>
      </c>
      <c r="D18433" s="739" t="s">
        <v>12053</v>
      </c>
      <c r="E18433" s="551">
        <v>41135</v>
      </c>
      <c r="F18433" s="235"/>
      <c r="G18433" s="235">
        <f t="shared" si="294"/>
        <v>-41135</v>
      </c>
      <c r="H18433" s="708" t="s">
        <v>12033</v>
      </c>
    </row>
    <row r="18434" spans="1:8" ht="24" x14ac:dyDescent="0.2">
      <c r="A18434" s="732">
        <v>45292</v>
      </c>
      <c r="B18434" s="173" t="s">
        <v>10906</v>
      </c>
      <c r="C18434" s="550" t="s">
        <v>12036</v>
      </c>
      <c r="D18434" s="739" t="s">
        <v>12053</v>
      </c>
      <c r="E18434" s="551">
        <v>103490</v>
      </c>
      <c r="F18434" s="235"/>
      <c r="G18434" s="235">
        <f t="shared" si="294"/>
        <v>-103490</v>
      </c>
      <c r="H18434" s="708" t="s">
        <v>12033</v>
      </c>
    </row>
    <row r="18435" spans="1:8" ht="24" x14ac:dyDescent="0.2">
      <c r="A18435" s="732">
        <v>45292</v>
      </c>
      <c r="B18435" s="173" t="s">
        <v>11883</v>
      </c>
      <c r="C18435" s="550" t="s">
        <v>12036</v>
      </c>
      <c r="D18435" s="739" t="s">
        <v>12053</v>
      </c>
      <c r="E18435" s="551">
        <v>56000</v>
      </c>
      <c r="F18435" s="235"/>
      <c r="G18435" s="235">
        <f t="shared" si="294"/>
        <v>-56000</v>
      </c>
      <c r="H18435" s="708" t="s">
        <v>12033</v>
      </c>
    </row>
    <row r="18436" spans="1:8" ht="24" x14ac:dyDescent="0.2">
      <c r="A18436" s="732">
        <v>45292</v>
      </c>
      <c r="B18436" s="173" t="s">
        <v>12192</v>
      </c>
      <c r="C18436" s="550" t="s">
        <v>12036</v>
      </c>
      <c r="D18436" s="739" t="s">
        <v>12053</v>
      </c>
      <c r="E18436" s="551">
        <v>45650</v>
      </c>
      <c r="F18436" s="235"/>
      <c r="G18436" s="235">
        <f t="shared" si="294"/>
        <v>-45650</v>
      </c>
      <c r="H18436" s="708" t="s">
        <v>12033</v>
      </c>
    </row>
    <row r="18437" spans="1:8" ht="15" x14ac:dyDescent="0.2">
      <c r="A18437" s="732">
        <v>45292</v>
      </c>
      <c r="B18437" s="173" t="s">
        <v>10230</v>
      </c>
      <c r="C18437" s="173" t="s">
        <v>7465</v>
      </c>
      <c r="D18437" s="227" t="s">
        <v>12023</v>
      </c>
      <c r="E18437" s="235">
        <v>1000000</v>
      </c>
      <c r="F18437" s="235"/>
      <c r="G18437" s="235">
        <f t="shared" si="294"/>
        <v>-1000000</v>
      </c>
      <c r="H18437" s="708" t="s">
        <v>12033</v>
      </c>
    </row>
    <row r="18438" spans="1:8" ht="15" x14ac:dyDescent="0.2">
      <c r="A18438" s="732">
        <v>45292</v>
      </c>
      <c r="B18438" s="173" t="s">
        <v>11089</v>
      </c>
      <c r="C18438" s="173" t="s">
        <v>8249</v>
      </c>
      <c r="D18438" s="227" t="s">
        <v>12054</v>
      </c>
      <c r="E18438" s="235">
        <v>153000</v>
      </c>
      <c r="F18438" s="235"/>
      <c r="G18438" s="235">
        <f t="shared" si="294"/>
        <v>-153000</v>
      </c>
      <c r="H18438" s="708" t="s">
        <v>12033</v>
      </c>
    </row>
    <row r="18439" spans="1:8" ht="15" x14ac:dyDescent="0.2">
      <c r="A18439" s="732">
        <v>45292</v>
      </c>
      <c r="B18439" s="173" t="s">
        <v>10574</v>
      </c>
      <c r="C18439" s="173" t="s">
        <v>8249</v>
      </c>
      <c r="D18439" s="227" t="s">
        <v>12055</v>
      </c>
      <c r="E18439" s="235">
        <v>150000</v>
      </c>
      <c r="F18439" s="235"/>
      <c r="G18439" s="235">
        <f t="shared" si="294"/>
        <v>-150000</v>
      </c>
      <c r="H18439" s="708" t="s">
        <v>12033</v>
      </c>
    </row>
    <row r="18440" spans="1:8" ht="36" customHeight="1" x14ac:dyDescent="0.2">
      <c r="A18440" s="732">
        <v>45292</v>
      </c>
      <c r="B18440" s="173" t="s">
        <v>10230</v>
      </c>
      <c r="C18440" s="550" t="s">
        <v>12292</v>
      </c>
      <c r="D18440" s="739" t="s">
        <v>12058</v>
      </c>
      <c r="E18440" s="551">
        <v>98000</v>
      </c>
      <c r="F18440" s="235"/>
      <c r="G18440" s="235">
        <f t="shared" si="294"/>
        <v>-98000</v>
      </c>
      <c r="H18440" s="708" t="s">
        <v>12033</v>
      </c>
    </row>
    <row r="18441" spans="1:8" ht="36" customHeight="1" x14ac:dyDescent="0.2">
      <c r="A18441" s="732">
        <v>45292</v>
      </c>
      <c r="B18441" s="173" t="s">
        <v>9354</v>
      </c>
      <c r="C18441" s="550" t="s">
        <v>12292</v>
      </c>
      <c r="D18441" s="739" t="s">
        <v>12058</v>
      </c>
      <c r="E18441" s="551">
        <v>50000</v>
      </c>
      <c r="F18441" s="235"/>
      <c r="G18441" s="235">
        <f t="shared" si="294"/>
        <v>-50000</v>
      </c>
      <c r="H18441" s="708" t="s">
        <v>12033</v>
      </c>
    </row>
    <row r="18442" spans="1:8" ht="36" x14ac:dyDescent="0.2">
      <c r="A18442" s="732">
        <v>45292</v>
      </c>
      <c r="B18442" s="173" t="s">
        <v>9505</v>
      </c>
      <c r="C18442" s="550" t="s">
        <v>12292</v>
      </c>
      <c r="D18442" s="739" t="s">
        <v>12058</v>
      </c>
      <c r="E18442" s="551">
        <v>61000</v>
      </c>
      <c r="F18442" s="235"/>
      <c r="G18442" s="235">
        <f t="shared" si="294"/>
        <v>-61000</v>
      </c>
      <c r="H18442" s="708" t="s">
        <v>12033</v>
      </c>
    </row>
    <row r="18443" spans="1:8" ht="36" x14ac:dyDescent="0.2">
      <c r="A18443" s="732">
        <v>45292</v>
      </c>
      <c r="B18443" s="173" t="s">
        <v>8866</v>
      </c>
      <c r="C18443" s="550" t="s">
        <v>12292</v>
      </c>
      <c r="D18443" s="739" t="s">
        <v>12058</v>
      </c>
      <c r="E18443" s="551">
        <v>25000</v>
      </c>
      <c r="F18443" s="235"/>
      <c r="G18443" s="235">
        <f t="shared" si="294"/>
        <v>-25000</v>
      </c>
      <c r="H18443" s="708" t="s">
        <v>12033</v>
      </c>
    </row>
    <row r="18444" spans="1:8" ht="36" x14ac:dyDescent="0.2">
      <c r="A18444" s="732">
        <v>45292</v>
      </c>
      <c r="B18444" s="173" t="s">
        <v>11267</v>
      </c>
      <c r="C18444" s="550" t="s">
        <v>12292</v>
      </c>
      <c r="D18444" s="739" t="s">
        <v>12058</v>
      </c>
      <c r="E18444" s="551">
        <v>55000</v>
      </c>
      <c r="F18444" s="235"/>
      <c r="G18444" s="235">
        <f t="shared" si="294"/>
        <v>-55000</v>
      </c>
      <c r="H18444" s="708" t="s">
        <v>12033</v>
      </c>
    </row>
    <row r="18445" spans="1:8" ht="36" x14ac:dyDescent="0.2">
      <c r="A18445" s="732">
        <v>45292</v>
      </c>
      <c r="B18445" s="173" t="s">
        <v>11716</v>
      </c>
      <c r="C18445" s="550" t="s">
        <v>12292</v>
      </c>
      <c r="D18445" s="739" t="s">
        <v>12058</v>
      </c>
      <c r="E18445" s="551">
        <v>53000</v>
      </c>
      <c r="F18445" s="235"/>
      <c r="G18445" s="235">
        <f t="shared" si="294"/>
        <v>-53000</v>
      </c>
      <c r="H18445" s="708" t="s">
        <v>12033</v>
      </c>
    </row>
    <row r="18446" spans="1:8" ht="15" x14ac:dyDescent="0.2">
      <c r="A18446" s="732">
        <v>45293</v>
      </c>
      <c r="B18446" s="173" t="s">
        <v>10230</v>
      </c>
      <c r="C18446" s="669" t="s">
        <v>11382</v>
      </c>
      <c r="D18446" s="906" t="s">
        <v>12077</v>
      </c>
      <c r="E18446" s="671">
        <v>31000</v>
      </c>
      <c r="F18446" s="235"/>
      <c r="G18446" s="235">
        <f t="shared" si="294"/>
        <v>-31000</v>
      </c>
      <c r="H18446" s="708" t="s">
        <v>12033</v>
      </c>
    </row>
    <row r="18447" spans="1:8" ht="15" x14ac:dyDescent="0.2">
      <c r="A18447" s="732">
        <v>45293</v>
      </c>
      <c r="B18447" s="173" t="s">
        <v>11442</v>
      </c>
      <c r="C18447" s="669" t="s">
        <v>11382</v>
      </c>
      <c r="D18447" s="906" t="s">
        <v>12077</v>
      </c>
      <c r="E18447" s="671">
        <v>16000</v>
      </c>
      <c r="F18447" s="235"/>
      <c r="G18447" s="235">
        <f t="shared" si="294"/>
        <v>-16000</v>
      </c>
      <c r="H18447" s="708" t="s">
        <v>12033</v>
      </c>
    </row>
    <row r="18448" spans="1:8" ht="15" x14ac:dyDescent="0.2">
      <c r="A18448" s="732">
        <v>45293</v>
      </c>
      <c r="B18448" s="173" t="s">
        <v>10906</v>
      </c>
      <c r="C18448" s="669" t="s">
        <v>11382</v>
      </c>
      <c r="D18448" s="906" t="s">
        <v>12077</v>
      </c>
      <c r="E18448" s="671">
        <v>54000</v>
      </c>
      <c r="F18448" s="235"/>
      <c r="G18448" s="235">
        <f t="shared" si="294"/>
        <v>-54000</v>
      </c>
      <c r="H18448" s="708" t="s">
        <v>12033</v>
      </c>
    </row>
    <row r="18449" spans="1:8" ht="15" x14ac:dyDescent="0.2">
      <c r="A18449" s="732">
        <v>45293</v>
      </c>
      <c r="B18449" s="173" t="s">
        <v>11623</v>
      </c>
      <c r="C18449" s="669" t="s">
        <v>11382</v>
      </c>
      <c r="D18449" s="906" t="s">
        <v>12077</v>
      </c>
      <c r="E18449" s="671">
        <v>6000</v>
      </c>
      <c r="F18449" s="235"/>
      <c r="G18449" s="235">
        <f t="shared" si="294"/>
        <v>-6000</v>
      </c>
      <c r="H18449" s="708" t="s">
        <v>12033</v>
      </c>
    </row>
    <row r="18450" spans="1:8" ht="15" x14ac:dyDescent="0.2">
      <c r="A18450" s="732">
        <v>45293</v>
      </c>
      <c r="B18450" s="173" t="s">
        <v>11089</v>
      </c>
      <c r="C18450" s="669" t="s">
        <v>11382</v>
      </c>
      <c r="D18450" s="906" t="s">
        <v>12077</v>
      </c>
      <c r="E18450" s="671">
        <v>4000</v>
      </c>
      <c r="F18450" s="235"/>
      <c r="G18450" s="235">
        <f t="shared" si="294"/>
        <v>-4000</v>
      </c>
      <c r="H18450" s="708" t="s">
        <v>12033</v>
      </c>
    </row>
    <row r="18451" spans="1:8" ht="15" x14ac:dyDescent="0.2">
      <c r="A18451" s="732">
        <v>45293</v>
      </c>
      <c r="B18451" s="173" t="s">
        <v>3945</v>
      </c>
      <c r="C18451" s="565" t="s">
        <v>3002</v>
      </c>
      <c r="D18451" s="874" t="s">
        <v>12056</v>
      </c>
      <c r="E18451" s="566">
        <v>32760</v>
      </c>
      <c r="F18451" s="235"/>
      <c r="G18451" s="235">
        <f t="shared" si="294"/>
        <v>-32760</v>
      </c>
      <c r="H18451" s="708" t="s">
        <v>12033</v>
      </c>
    </row>
    <row r="18452" spans="1:8" ht="15" x14ac:dyDescent="0.2">
      <c r="A18452" s="732">
        <v>45293</v>
      </c>
      <c r="B18452" s="173" t="s">
        <v>3944</v>
      </c>
      <c r="C18452" s="565" t="s">
        <v>3002</v>
      </c>
      <c r="D18452" s="874" t="s">
        <v>12056</v>
      </c>
      <c r="E18452" s="566">
        <v>35360</v>
      </c>
      <c r="F18452" s="235"/>
      <c r="G18452" s="235">
        <f t="shared" si="294"/>
        <v>-35360</v>
      </c>
      <c r="H18452" s="708" t="s">
        <v>12033</v>
      </c>
    </row>
    <row r="18453" spans="1:8" ht="15" x14ac:dyDescent="0.2">
      <c r="A18453" s="732">
        <v>45293</v>
      </c>
      <c r="B18453" s="173" t="s">
        <v>11613</v>
      </c>
      <c r="C18453" s="565" t="s">
        <v>3002</v>
      </c>
      <c r="D18453" s="874" t="s">
        <v>12056</v>
      </c>
      <c r="E18453" s="566">
        <v>11960</v>
      </c>
      <c r="F18453" s="235"/>
      <c r="G18453" s="235">
        <f t="shared" si="294"/>
        <v>-11960</v>
      </c>
      <c r="H18453" s="708" t="s">
        <v>12033</v>
      </c>
    </row>
    <row r="18454" spans="1:8" ht="15" x14ac:dyDescent="0.2">
      <c r="A18454" s="732">
        <v>45293</v>
      </c>
      <c r="B18454" s="173" t="s">
        <v>8557</v>
      </c>
      <c r="C18454" s="565" t="s">
        <v>3002</v>
      </c>
      <c r="D18454" s="874" t="s">
        <v>12056</v>
      </c>
      <c r="E18454" s="566">
        <v>17316</v>
      </c>
      <c r="F18454" s="235"/>
      <c r="G18454" s="235">
        <f t="shared" si="294"/>
        <v>-17316</v>
      </c>
      <c r="H18454" s="708" t="s">
        <v>12033</v>
      </c>
    </row>
    <row r="18455" spans="1:8" ht="15" x14ac:dyDescent="0.2">
      <c r="A18455" s="732">
        <v>45293</v>
      </c>
      <c r="B18455" s="173" t="s">
        <v>11499</v>
      </c>
      <c r="C18455" s="565" t="s">
        <v>3002</v>
      </c>
      <c r="D18455" s="874" t="s">
        <v>12057</v>
      </c>
      <c r="E18455" s="566">
        <v>-15738</v>
      </c>
      <c r="F18455" s="235"/>
      <c r="G18455" s="235">
        <f t="shared" si="294"/>
        <v>15738</v>
      </c>
      <c r="H18455" s="708" t="s">
        <v>12033</v>
      </c>
    </row>
    <row r="18456" spans="1:8" ht="15" x14ac:dyDescent="0.2">
      <c r="A18456" s="732">
        <v>45295</v>
      </c>
      <c r="B18456" s="173" t="s">
        <v>11085</v>
      </c>
      <c r="C18456" s="173" t="s">
        <v>255</v>
      </c>
      <c r="D18456" s="227" t="s">
        <v>12121</v>
      </c>
      <c r="E18456" s="235">
        <v>1154145</v>
      </c>
      <c r="F18456" s="235"/>
      <c r="G18456" s="235">
        <f t="shared" si="294"/>
        <v>-1154145</v>
      </c>
      <c r="H18456" s="708" t="s">
        <v>12033</v>
      </c>
    </row>
    <row r="18457" spans="1:8" ht="15" x14ac:dyDescent="0.2">
      <c r="A18457" s="732">
        <v>45310</v>
      </c>
      <c r="B18457" s="173" t="s">
        <v>10906</v>
      </c>
      <c r="C18457" s="173" t="s">
        <v>7221</v>
      </c>
      <c r="D18457" s="227" t="s">
        <v>12134</v>
      </c>
      <c r="E18457" s="235">
        <v>400000</v>
      </c>
      <c r="F18457" s="235"/>
      <c r="G18457" s="235">
        <f t="shared" si="294"/>
        <v>-400000</v>
      </c>
      <c r="H18457" s="708" t="s">
        <v>12033</v>
      </c>
    </row>
    <row r="18458" spans="1:8" ht="15" x14ac:dyDescent="0.2">
      <c r="A18458" s="732">
        <v>45310</v>
      </c>
      <c r="B18458" s="173" t="s">
        <v>11883</v>
      </c>
      <c r="C18458" s="173" t="s">
        <v>4724</v>
      </c>
      <c r="D18458" s="227" t="s">
        <v>12135</v>
      </c>
      <c r="E18458" s="235">
        <v>600000</v>
      </c>
      <c r="F18458" s="235"/>
      <c r="G18458" s="235">
        <f t="shared" si="294"/>
        <v>-600000</v>
      </c>
      <c r="H18458" s="708" t="s">
        <v>12033</v>
      </c>
    </row>
    <row r="18459" spans="1:8" ht="15" x14ac:dyDescent="0.2">
      <c r="A18459" s="732">
        <v>45313</v>
      </c>
      <c r="B18459" s="173" t="s">
        <v>11883</v>
      </c>
      <c r="C18459" s="173" t="s">
        <v>255</v>
      </c>
      <c r="D18459" s="227" t="s">
        <v>12241</v>
      </c>
      <c r="E18459" s="235">
        <v>1119250</v>
      </c>
      <c r="F18459" s="235"/>
      <c r="G18459" s="235">
        <f t="shared" si="294"/>
        <v>-1119250</v>
      </c>
      <c r="H18459" s="708" t="s">
        <v>12033</v>
      </c>
    </row>
    <row r="18460" spans="1:8" ht="15" x14ac:dyDescent="0.2">
      <c r="A18460" s="732">
        <v>45318</v>
      </c>
      <c r="B18460" s="173" t="s">
        <v>9984</v>
      </c>
      <c r="C18460" s="173" t="s">
        <v>6475</v>
      </c>
      <c r="D18460" s="227" t="s">
        <v>12379</v>
      </c>
      <c r="E18460" s="235">
        <v>100000</v>
      </c>
      <c r="F18460" s="235"/>
      <c r="G18460" s="235">
        <f t="shared" si="294"/>
        <v>-100000</v>
      </c>
      <c r="H18460" s="708" t="s">
        <v>12033</v>
      </c>
    </row>
    <row r="18461" spans="1:8" ht="15" x14ac:dyDescent="0.2">
      <c r="A18461" s="729">
        <v>45292</v>
      </c>
      <c r="B18461" s="93" t="s">
        <v>10230</v>
      </c>
      <c r="C18461" s="93" t="s">
        <v>558</v>
      </c>
      <c r="D18461" s="891" t="s">
        <v>12035</v>
      </c>
      <c r="E18461" s="175"/>
      <c r="F18461" s="175">
        <v>4096986</v>
      </c>
      <c r="G18461" s="175">
        <f t="shared" si="294"/>
        <v>4096986</v>
      </c>
      <c r="H18461" s="701" t="s">
        <v>12033</v>
      </c>
    </row>
    <row r="18462" spans="1:8" ht="15" x14ac:dyDescent="0.2">
      <c r="A18462" s="729">
        <v>45292</v>
      </c>
      <c r="B18462" s="93" t="s">
        <v>10230</v>
      </c>
      <c r="C18462" s="93" t="s">
        <v>558</v>
      </c>
      <c r="D18462" s="897" t="s">
        <v>12026</v>
      </c>
      <c r="E18462" s="642">
        <v>41000</v>
      </c>
      <c r="F18462" s="175"/>
      <c r="G18462" s="175">
        <f t="shared" si="294"/>
        <v>-41000</v>
      </c>
      <c r="H18462" s="701" t="s">
        <v>12033</v>
      </c>
    </row>
    <row r="18463" spans="1:8" ht="15" x14ac:dyDescent="0.2">
      <c r="A18463" s="729">
        <v>45295</v>
      </c>
      <c r="B18463" s="93" t="s">
        <v>11442</v>
      </c>
      <c r="C18463" s="93" t="s">
        <v>558</v>
      </c>
      <c r="D18463" s="891" t="s">
        <v>12081</v>
      </c>
      <c r="E18463" s="175"/>
      <c r="F18463" s="175">
        <v>8000000</v>
      </c>
      <c r="G18463" s="175">
        <f t="shared" si="294"/>
        <v>8000000</v>
      </c>
      <c r="H18463" s="701" t="s">
        <v>12033</v>
      </c>
    </row>
    <row r="18464" spans="1:8" ht="15" x14ac:dyDescent="0.2">
      <c r="A18464" s="729">
        <v>45295</v>
      </c>
      <c r="B18464" s="93" t="s">
        <v>11442</v>
      </c>
      <c r="C18464" s="93" t="s">
        <v>558</v>
      </c>
      <c r="D18464" s="897" t="s">
        <v>12026</v>
      </c>
      <c r="E18464" s="642">
        <v>80000</v>
      </c>
      <c r="F18464" s="175"/>
      <c r="G18464" s="175">
        <f t="shared" si="294"/>
        <v>-80000</v>
      </c>
      <c r="H18464" s="701" t="s">
        <v>12033</v>
      </c>
    </row>
    <row r="18465" spans="1:10" ht="15" x14ac:dyDescent="0.2">
      <c r="A18465" s="729">
        <v>45295</v>
      </c>
      <c r="B18465" s="93" t="s">
        <v>11442</v>
      </c>
      <c r="C18465" s="93" t="s">
        <v>558</v>
      </c>
      <c r="D18465" s="891" t="s">
        <v>12082</v>
      </c>
      <c r="E18465" s="175"/>
      <c r="F18465" s="175">
        <v>1154145</v>
      </c>
      <c r="G18465" s="175">
        <f t="shared" si="294"/>
        <v>1154145</v>
      </c>
      <c r="H18465" s="701" t="s">
        <v>12033</v>
      </c>
    </row>
    <row r="18466" spans="1:10" ht="15" x14ac:dyDescent="0.2">
      <c r="A18466" s="729">
        <v>45295</v>
      </c>
      <c r="B18466" s="93" t="s">
        <v>11726</v>
      </c>
      <c r="C18466" s="93" t="s">
        <v>558</v>
      </c>
      <c r="D18466" s="891" t="s">
        <v>12083</v>
      </c>
      <c r="E18466" s="175"/>
      <c r="F18466" s="175">
        <v>2920000</v>
      </c>
      <c r="G18466" s="175">
        <f t="shared" si="294"/>
        <v>2920000</v>
      </c>
      <c r="H18466" s="701" t="s">
        <v>12033</v>
      </c>
    </row>
    <row r="18467" spans="1:10" ht="15" x14ac:dyDescent="0.2">
      <c r="A18467" s="729">
        <v>45295</v>
      </c>
      <c r="B18467" s="93" t="s">
        <v>11623</v>
      </c>
      <c r="C18467" s="93" t="s">
        <v>558</v>
      </c>
      <c r="D18467" s="891" t="s">
        <v>12084</v>
      </c>
      <c r="E18467" s="175"/>
      <c r="F18467" s="175">
        <v>7925552</v>
      </c>
      <c r="G18467" s="175">
        <f t="shared" si="294"/>
        <v>7925552</v>
      </c>
      <c r="H18467" s="701" t="s">
        <v>12033</v>
      </c>
    </row>
    <row r="18468" spans="1:10" ht="15" x14ac:dyDescent="0.2">
      <c r="A18468" s="729">
        <v>45307</v>
      </c>
      <c r="B18468" s="93" t="s">
        <v>8557</v>
      </c>
      <c r="C18468" s="93" t="s">
        <v>558</v>
      </c>
      <c r="D18468" s="891" t="s">
        <v>12132</v>
      </c>
      <c r="E18468" s="175"/>
      <c r="F18468" s="175">
        <v>1012687</v>
      </c>
      <c r="G18468" s="175">
        <f t="shared" si="294"/>
        <v>1012687</v>
      </c>
      <c r="H18468" s="701" t="s">
        <v>12033</v>
      </c>
    </row>
    <row r="18469" spans="1:10" ht="15" x14ac:dyDescent="0.2">
      <c r="A18469" s="729">
        <v>45307</v>
      </c>
      <c r="B18469" s="93" t="s">
        <v>8557</v>
      </c>
      <c r="C18469" s="93" t="s">
        <v>558</v>
      </c>
      <c r="D18469" s="891" t="s">
        <v>12133</v>
      </c>
      <c r="E18469" s="175"/>
      <c r="F18469" s="175">
        <v>467659</v>
      </c>
      <c r="G18469" s="175">
        <f t="shared" si="294"/>
        <v>467659</v>
      </c>
      <c r="H18469" s="701" t="s">
        <v>12033</v>
      </c>
    </row>
    <row r="18470" spans="1:10" ht="15" x14ac:dyDescent="0.2">
      <c r="A18470" s="729">
        <v>45307</v>
      </c>
      <c r="B18470" s="93" t="s">
        <v>11131</v>
      </c>
      <c r="C18470" s="93" t="s">
        <v>558</v>
      </c>
      <c r="D18470" s="891" t="s">
        <v>12224</v>
      </c>
      <c r="E18470" s="175"/>
      <c r="F18470" s="175">
        <v>550000</v>
      </c>
      <c r="G18470" s="175">
        <f t="shared" si="294"/>
        <v>550000</v>
      </c>
      <c r="H18470" s="701" t="s">
        <v>12033</v>
      </c>
    </row>
    <row r="18471" spans="1:10" ht="15" x14ac:dyDescent="0.2">
      <c r="A18471" s="729">
        <v>45307</v>
      </c>
      <c r="B18471" s="93" t="s">
        <v>11131</v>
      </c>
      <c r="C18471" s="93" t="s">
        <v>558</v>
      </c>
      <c r="D18471" s="891" t="s">
        <v>12335</v>
      </c>
      <c r="E18471" s="175"/>
      <c r="F18471" s="175">
        <v>650000</v>
      </c>
      <c r="G18471" s="175">
        <f t="shared" si="294"/>
        <v>650000</v>
      </c>
      <c r="H18471" s="701" t="s">
        <v>12033</v>
      </c>
    </row>
    <row r="18472" spans="1:10" ht="15" x14ac:dyDescent="0.2">
      <c r="A18472" s="729">
        <v>45307</v>
      </c>
      <c r="B18472" s="93" t="s">
        <v>11131</v>
      </c>
      <c r="C18472" s="93" t="s">
        <v>558</v>
      </c>
      <c r="D18472" s="891" t="s">
        <v>12335</v>
      </c>
      <c r="E18472" s="175"/>
      <c r="F18472" s="175">
        <v>700000</v>
      </c>
      <c r="G18472" s="175">
        <f t="shared" si="294"/>
        <v>700000</v>
      </c>
      <c r="H18472" s="701" t="s">
        <v>12033</v>
      </c>
    </row>
    <row r="18473" spans="1:10" ht="15" customHeight="1" x14ac:dyDescent="0.2">
      <c r="A18473" s="729">
        <v>45307</v>
      </c>
      <c r="B18473" s="93" t="s">
        <v>11883</v>
      </c>
      <c r="C18473" s="93" t="s">
        <v>558</v>
      </c>
      <c r="D18473" s="891" t="s">
        <v>12142</v>
      </c>
      <c r="E18473" s="175"/>
      <c r="F18473" s="175">
        <v>10000000</v>
      </c>
      <c r="G18473" s="175">
        <f t="shared" si="294"/>
        <v>10000000</v>
      </c>
      <c r="H18473" s="701" t="s">
        <v>12033</v>
      </c>
    </row>
    <row r="18474" spans="1:10" ht="15" customHeight="1" x14ac:dyDescent="0.2">
      <c r="A18474" s="729">
        <v>45307</v>
      </c>
      <c r="B18474" s="93" t="s">
        <v>11883</v>
      </c>
      <c r="C18474" s="93" t="s">
        <v>558</v>
      </c>
      <c r="D18474" s="897" t="s">
        <v>12026</v>
      </c>
      <c r="E18474" s="642">
        <v>76000</v>
      </c>
      <c r="F18474" s="175"/>
      <c r="G18474" s="175">
        <f t="shared" si="294"/>
        <v>-76000</v>
      </c>
      <c r="H18474" s="701" t="s">
        <v>12033</v>
      </c>
    </row>
    <row r="18475" spans="1:10" ht="15" x14ac:dyDescent="0.2">
      <c r="A18475" s="729">
        <v>45307</v>
      </c>
      <c r="B18475" s="93" t="s">
        <v>12192</v>
      </c>
      <c r="C18475" s="93" t="s">
        <v>558</v>
      </c>
      <c r="D18475" s="891" t="s">
        <v>12193</v>
      </c>
      <c r="E18475" s="175"/>
      <c r="F18475" s="175">
        <v>9316872</v>
      </c>
      <c r="G18475" s="175">
        <f t="shared" si="294"/>
        <v>9316872</v>
      </c>
      <c r="H18475" s="701" t="s">
        <v>12033</v>
      </c>
    </row>
    <row r="18476" spans="1:10" ht="15" x14ac:dyDescent="0.2">
      <c r="A18476" s="729">
        <v>45307</v>
      </c>
      <c r="B18476" s="93" t="s">
        <v>3945</v>
      </c>
      <c r="C18476" s="93" t="s">
        <v>558</v>
      </c>
      <c r="D18476" s="891" t="s">
        <v>12225</v>
      </c>
      <c r="E18476" s="175"/>
      <c r="F18476" s="175">
        <v>359992</v>
      </c>
      <c r="G18476" s="175">
        <f t="shared" si="294"/>
        <v>359992</v>
      </c>
      <c r="H18476" s="701" t="s">
        <v>12033</v>
      </c>
    </row>
    <row r="18477" spans="1:10" ht="15" x14ac:dyDescent="0.2">
      <c r="A18477" s="729">
        <v>45313</v>
      </c>
      <c r="B18477" s="93" t="s">
        <v>10469</v>
      </c>
      <c r="C18477" s="93" t="s">
        <v>558</v>
      </c>
      <c r="D18477" s="891" t="s">
        <v>12226</v>
      </c>
      <c r="E18477" s="175"/>
      <c r="F18477" s="175">
        <v>1119250</v>
      </c>
      <c r="G18477" s="175">
        <f t="shared" si="294"/>
        <v>1119250</v>
      </c>
      <c r="H18477" s="701" t="s">
        <v>12033</v>
      </c>
    </row>
    <row r="18478" spans="1:10" ht="15" x14ac:dyDescent="0.2">
      <c r="A18478" s="729">
        <v>45313</v>
      </c>
      <c r="B18478" s="93" t="s">
        <v>10774</v>
      </c>
      <c r="C18478" s="93" t="s">
        <v>558</v>
      </c>
      <c r="D18478" s="891" t="s">
        <v>12266</v>
      </c>
      <c r="E18478" s="175"/>
      <c r="F18478" s="175">
        <v>500000</v>
      </c>
      <c r="G18478" s="175">
        <f t="shared" si="294"/>
        <v>500000</v>
      </c>
      <c r="H18478" s="701" t="s">
        <v>12033</v>
      </c>
    </row>
    <row r="18479" spans="1:10" ht="36" x14ac:dyDescent="0.2">
      <c r="A18479" s="729">
        <v>45315</v>
      </c>
      <c r="B18479" s="93" t="s">
        <v>10574</v>
      </c>
      <c r="C18479" s="93" t="s">
        <v>558</v>
      </c>
      <c r="D18479" s="897" t="s">
        <v>12446</v>
      </c>
      <c r="E18479" s="642">
        <v>78000</v>
      </c>
      <c r="F18479" s="175"/>
      <c r="G18479" s="175">
        <f t="shared" si="294"/>
        <v>-78000</v>
      </c>
      <c r="H18479" s="701" t="s">
        <v>12033</v>
      </c>
    </row>
    <row r="18480" spans="1:10" ht="15" x14ac:dyDescent="0.2">
      <c r="A18480" s="729">
        <v>45315</v>
      </c>
      <c r="B18480" s="93" t="s">
        <v>8557</v>
      </c>
      <c r="C18480" s="93" t="s">
        <v>558</v>
      </c>
      <c r="D18480" s="891" t="s">
        <v>12312</v>
      </c>
      <c r="E18480" s="175"/>
      <c r="F18480" s="175">
        <v>1013457</v>
      </c>
      <c r="G18480" s="175">
        <f t="shared" si="294"/>
        <v>1013457</v>
      </c>
      <c r="H18480" s="701" t="s">
        <v>12033</v>
      </c>
      <c r="J18480" s="39"/>
    </row>
    <row r="18481" spans="1:10" ht="15" x14ac:dyDescent="0.2">
      <c r="A18481" s="733">
        <v>45323</v>
      </c>
      <c r="B18481" s="62" t="s">
        <v>12192</v>
      </c>
      <c r="C18481" s="62" t="s">
        <v>5740</v>
      </c>
      <c r="D18481" s="182" t="s">
        <v>369</v>
      </c>
      <c r="E18481" s="125">
        <v>2000</v>
      </c>
      <c r="F18481" s="125"/>
      <c r="G18481" s="125">
        <f t="shared" si="294"/>
        <v>-2000</v>
      </c>
      <c r="H18481" s="704" t="s">
        <v>12364</v>
      </c>
      <c r="J18481" s="39"/>
    </row>
    <row r="18482" spans="1:10" ht="24" x14ac:dyDescent="0.2">
      <c r="A18482" s="733">
        <v>45323</v>
      </c>
      <c r="B18482" s="62" t="s">
        <v>103</v>
      </c>
      <c r="C18482" s="62" t="s">
        <v>103</v>
      </c>
      <c r="D18482" s="182" t="s">
        <v>12384</v>
      </c>
      <c r="E18482" s="125">
        <v>121000</v>
      </c>
      <c r="F18482" s="125"/>
      <c r="G18482" s="125">
        <f t="shared" si="294"/>
        <v>-121000</v>
      </c>
      <c r="H18482" s="704" t="s">
        <v>12364</v>
      </c>
      <c r="J18482" s="39"/>
    </row>
    <row r="18483" spans="1:10" ht="15" x14ac:dyDescent="0.2">
      <c r="A18483" s="733">
        <v>45323</v>
      </c>
      <c r="B18483" s="62" t="s">
        <v>103</v>
      </c>
      <c r="C18483" s="62" t="s">
        <v>103</v>
      </c>
      <c r="D18483" s="182" t="s">
        <v>8156</v>
      </c>
      <c r="E18483" s="125">
        <v>5000</v>
      </c>
      <c r="F18483" s="125"/>
      <c r="G18483" s="125">
        <f t="shared" si="294"/>
        <v>-5000</v>
      </c>
      <c r="H18483" s="704" t="s">
        <v>12364</v>
      </c>
      <c r="J18483" s="39"/>
    </row>
    <row r="18484" spans="1:10" ht="15" x14ac:dyDescent="0.2">
      <c r="A18484" s="733">
        <v>45324</v>
      </c>
      <c r="B18484" s="62" t="s">
        <v>11085</v>
      </c>
      <c r="C18484" s="62" t="s">
        <v>10989</v>
      </c>
      <c r="D18484" s="182" t="s">
        <v>12385</v>
      </c>
      <c r="E18484" s="125">
        <v>24600</v>
      </c>
      <c r="F18484" s="125"/>
      <c r="G18484" s="125">
        <f t="shared" si="294"/>
        <v>-24600</v>
      </c>
      <c r="H18484" s="704" t="s">
        <v>12364</v>
      </c>
      <c r="J18484" s="39"/>
    </row>
    <row r="18485" spans="1:10" ht="15" x14ac:dyDescent="0.2">
      <c r="A18485" s="733">
        <v>45324</v>
      </c>
      <c r="B18485" s="62" t="s">
        <v>11883</v>
      </c>
      <c r="C18485" s="62" t="s">
        <v>10989</v>
      </c>
      <c r="D18485" s="182" t="s">
        <v>12386</v>
      </c>
      <c r="E18485" s="125">
        <v>10770</v>
      </c>
      <c r="F18485" s="125"/>
      <c r="G18485" s="125">
        <f t="shared" si="294"/>
        <v>-10770</v>
      </c>
      <c r="H18485" s="704" t="s">
        <v>12364</v>
      </c>
      <c r="J18485" s="39"/>
    </row>
    <row r="18486" spans="1:10" ht="15" x14ac:dyDescent="0.2">
      <c r="A18486" s="733">
        <v>45324</v>
      </c>
      <c r="B18486" s="62" t="s">
        <v>11883</v>
      </c>
      <c r="C18486" s="62" t="s">
        <v>285</v>
      </c>
      <c r="D18486" s="182" t="s">
        <v>8661</v>
      </c>
      <c r="E18486" s="125">
        <v>1000</v>
      </c>
      <c r="F18486" s="125"/>
      <c r="G18486" s="125">
        <f t="shared" si="294"/>
        <v>-1000</v>
      </c>
      <c r="H18486" s="704" t="s">
        <v>12364</v>
      </c>
      <c r="J18486" s="39"/>
    </row>
    <row r="18487" spans="1:10" ht="15" x14ac:dyDescent="0.2">
      <c r="A18487" s="733">
        <v>45324</v>
      </c>
      <c r="B18487" s="62" t="s">
        <v>103</v>
      </c>
      <c r="C18487" s="62" t="s">
        <v>103</v>
      </c>
      <c r="D18487" s="182" t="s">
        <v>12387</v>
      </c>
      <c r="E18487" s="125">
        <v>7000</v>
      </c>
      <c r="F18487" s="125"/>
      <c r="G18487" s="125">
        <f t="shared" si="294"/>
        <v>-7000</v>
      </c>
      <c r="H18487" s="704" t="s">
        <v>12364</v>
      </c>
      <c r="J18487" s="39"/>
    </row>
    <row r="18488" spans="1:10" ht="15" x14ac:dyDescent="0.2">
      <c r="A18488" s="733">
        <v>45324</v>
      </c>
      <c r="B18488" s="62" t="s">
        <v>11883</v>
      </c>
      <c r="C18488" s="62" t="s">
        <v>5740</v>
      </c>
      <c r="D18488" s="182" t="s">
        <v>12388</v>
      </c>
      <c r="E18488" s="125">
        <v>3000</v>
      </c>
      <c r="F18488" s="125"/>
      <c r="G18488" s="125">
        <f t="shared" si="294"/>
        <v>-3000</v>
      </c>
      <c r="H18488" s="704" t="s">
        <v>12364</v>
      </c>
      <c r="J18488" s="39"/>
    </row>
    <row r="18489" spans="1:10" ht="15" x14ac:dyDescent="0.2">
      <c r="A18489" s="733">
        <v>45324</v>
      </c>
      <c r="B18489" s="62" t="s">
        <v>103</v>
      </c>
      <c r="C18489" s="62" t="s">
        <v>103</v>
      </c>
      <c r="D18489" s="182" t="s">
        <v>12389</v>
      </c>
      <c r="E18489" s="125">
        <v>2200</v>
      </c>
      <c r="F18489" s="125"/>
      <c r="G18489" s="125">
        <f t="shared" si="294"/>
        <v>-2200</v>
      </c>
      <c r="H18489" s="704" t="s">
        <v>12364</v>
      </c>
      <c r="J18489" s="39"/>
    </row>
    <row r="18490" spans="1:10" ht="15" x14ac:dyDescent="0.2">
      <c r="A18490" s="733">
        <v>45324</v>
      </c>
      <c r="B18490" s="62" t="s">
        <v>12350</v>
      </c>
      <c r="C18490" s="62" t="s">
        <v>12390</v>
      </c>
      <c r="D18490" s="182" t="s">
        <v>12391</v>
      </c>
      <c r="E18490" s="125">
        <v>500000</v>
      </c>
      <c r="F18490" s="125"/>
      <c r="G18490" s="125">
        <f t="shared" si="294"/>
        <v>-500000</v>
      </c>
      <c r="H18490" s="704" t="s">
        <v>12364</v>
      </c>
      <c r="J18490" s="39"/>
    </row>
    <row r="18491" spans="1:10" ht="15" x14ac:dyDescent="0.2">
      <c r="A18491" s="733">
        <v>45325</v>
      </c>
      <c r="B18491" s="62" t="s">
        <v>11085</v>
      </c>
      <c r="C18491" s="62" t="s">
        <v>10989</v>
      </c>
      <c r="D18491" s="182" t="s">
        <v>12412</v>
      </c>
      <c r="E18491" s="125">
        <v>1600</v>
      </c>
      <c r="F18491" s="125"/>
      <c r="G18491" s="125">
        <f t="shared" si="294"/>
        <v>-1600</v>
      </c>
      <c r="H18491" s="704" t="s">
        <v>12364</v>
      </c>
      <c r="J18491" s="39"/>
    </row>
    <row r="18492" spans="1:10" ht="15" x14ac:dyDescent="0.2">
      <c r="A18492" s="733">
        <v>45325</v>
      </c>
      <c r="B18492" s="62" t="s">
        <v>11883</v>
      </c>
      <c r="C18492" s="62" t="s">
        <v>5740</v>
      </c>
      <c r="D18492" s="182" t="s">
        <v>12413</v>
      </c>
      <c r="E18492" s="125">
        <v>500</v>
      </c>
      <c r="F18492" s="125"/>
      <c r="G18492" s="125">
        <f t="shared" si="294"/>
        <v>-500</v>
      </c>
      <c r="H18492" s="704" t="s">
        <v>12364</v>
      </c>
      <c r="J18492" s="39"/>
    </row>
    <row r="18493" spans="1:10" ht="15" x14ac:dyDescent="0.2">
      <c r="A18493" s="733">
        <v>45325</v>
      </c>
      <c r="B18493" s="62" t="s">
        <v>11716</v>
      </c>
      <c r="C18493" s="62" t="s">
        <v>10989</v>
      </c>
      <c r="D18493" s="182" t="s">
        <v>12414</v>
      </c>
      <c r="E18493" s="125">
        <v>2115</v>
      </c>
      <c r="F18493" s="125"/>
      <c r="G18493" s="125">
        <f t="shared" si="294"/>
        <v>-2115</v>
      </c>
      <c r="H18493" s="704" t="s">
        <v>12364</v>
      </c>
      <c r="J18493" s="39"/>
    </row>
    <row r="18494" spans="1:10" ht="15" x14ac:dyDescent="0.2">
      <c r="A18494" s="733">
        <v>45325</v>
      </c>
      <c r="B18494" s="62" t="s">
        <v>11085</v>
      </c>
      <c r="C18494" s="62" t="s">
        <v>10989</v>
      </c>
      <c r="D18494" s="182" t="s">
        <v>9880</v>
      </c>
      <c r="E18494" s="125">
        <v>3810</v>
      </c>
      <c r="F18494" s="125"/>
      <c r="G18494" s="125">
        <f t="shared" si="294"/>
        <v>-3810</v>
      </c>
      <c r="H18494" s="704" t="s">
        <v>12364</v>
      </c>
      <c r="J18494" s="39"/>
    </row>
    <row r="18495" spans="1:10" ht="15" x14ac:dyDescent="0.2">
      <c r="A18495" s="733">
        <v>45325</v>
      </c>
      <c r="B18495" s="62" t="s">
        <v>11085</v>
      </c>
      <c r="C18495" s="62" t="s">
        <v>10989</v>
      </c>
      <c r="D18495" s="182" t="s">
        <v>12415</v>
      </c>
      <c r="E18495" s="125">
        <v>1500</v>
      </c>
      <c r="F18495" s="125"/>
      <c r="G18495" s="125">
        <f t="shared" ref="G18495:G18558" si="295">F18495-E18495</f>
        <v>-1500</v>
      </c>
      <c r="H18495" s="704" t="s">
        <v>12364</v>
      </c>
      <c r="J18495" s="39"/>
    </row>
    <row r="18496" spans="1:10" ht="15" x14ac:dyDescent="0.2">
      <c r="A18496" s="733">
        <v>45325</v>
      </c>
      <c r="B18496" s="62" t="s">
        <v>11085</v>
      </c>
      <c r="C18496" s="62" t="s">
        <v>5740</v>
      </c>
      <c r="D18496" s="182" t="s">
        <v>369</v>
      </c>
      <c r="E18496" s="125">
        <v>2350</v>
      </c>
      <c r="F18496" s="125"/>
      <c r="G18496" s="125">
        <f t="shared" si="295"/>
        <v>-2350</v>
      </c>
      <c r="H18496" s="704" t="s">
        <v>12364</v>
      </c>
      <c r="J18496" s="39"/>
    </row>
    <row r="18497" spans="1:10" ht="15" x14ac:dyDescent="0.2">
      <c r="A18497" s="733">
        <v>45324</v>
      </c>
      <c r="B18497" s="62" t="s">
        <v>11085</v>
      </c>
      <c r="C18497" s="62" t="s">
        <v>10989</v>
      </c>
      <c r="D18497" s="182" t="s">
        <v>12392</v>
      </c>
      <c r="E18497" s="125">
        <v>15000</v>
      </c>
      <c r="F18497" s="125"/>
      <c r="G18497" s="125">
        <f t="shared" si="295"/>
        <v>-15000</v>
      </c>
      <c r="H18497" s="704" t="s">
        <v>12364</v>
      </c>
      <c r="J18497" s="39"/>
    </row>
    <row r="18498" spans="1:10" ht="15" x14ac:dyDescent="0.2">
      <c r="A18498" s="733">
        <v>45325</v>
      </c>
      <c r="B18498" s="62" t="s">
        <v>11883</v>
      </c>
      <c r="C18498" s="62" t="s">
        <v>8370</v>
      </c>
      <c r="D18498" s="182" t="s">
        <v>3368</v>
      </c>
      <c r="E18498" s="125">
        <v>5216</v>
      </c>
      <c r="F18498" s="125"/>
      <c r="G18498" s="125">
        <f t="shared" si="295"/>
        <v>-5216</v>
      </c>
      <c r="H18498" s="704" t="s">
        <v>12364</v>
      </c>
      <c r="J18498" s="39"/>
    </row>
    <row r="18499" spans="1:10" ht="15" x14ac:dyDescent="0.2">
      <c r="A18499" s="733">
        <v>45325</v>
      </c>
      <c r="B18499" s="62" t="s">
        <v>11883</v>
      </c>
      <c r="C18499" s="62" t="s">
        <v>10989</v>
      </c>
      <c r="D18499" s="182" t="s">
        <v>12393</v>
      </c>
      <c r="E18499" s="125">
        <v>85000</v>
      </c>
      <c r="F18499" s="125"/>
      <c r="G18499" s="125">
        <f t="shared" si="295"/>
        <v>-85000</v>
      </c>
      <c r="H18499" s="704" t="s">
        <v>12364</v>
      </c>
      <c r="J18499" s="39"/>
    </row>
    <row r="18500" spans="1:10" ht="15" x14ac:dyDescent="0.2">
      <c r="A18500" s="733">
        <v>45325</v>
      </c>
      <c r="B18500" s="62" t="s">
        <v>11883</v>
      </c>
      <c r="C18500" s="62" t="s">
        <v>1197</v>
      </c>
      <c r="D18500" s="182" t="s">
        <v>12394</v>
      </c>
      <c r="E18500" s="125">
        <v>158700</v>
      </c>
      <c r="F18500" s="125"/>
      <c r="G18500" s="125">
        <f t="shared" si="295"/>
        <v>-158700</v>
      </c>
      <c r="H18500" s="704" t="s">
        <v>12364</v>
      </c>
      <c r="J18500" s="39"/>
    </row>
    <row r="18501" spans="1:10" ht="15" x14ac:dyDescent="0.2">
      <c r="A18501" s="733">
        <v>45325</v>
      </c>
      <c r="B18501" s="62" t="s">
        <v>11883</v>
      </c>
      <c r="C18501" s="62" t="s">
        <v>11025</v>
      </c>
      <c r="D18501" s="182" t="s">
        <v>12405</v>
      </c>
      <c r="E18501" s="125">
        <v>100000</v>
      </c>
      <c r="F18501" s="125"/>
      <c r="G18501" s="125">
        <f t="shared" si="295"/>
        <v>-100000</v>
      </c>
      <c r="H18501" s="704" t="s">
        <v>12364</v>
      </c>
      <c r="J18501" s="39"/>
    </row>
    <row r="18502" spans="1:10" ht="15" x14ac:dyDescent="0.2">
      <c r="A18502" s="733">
        <v>45325</v>
      </c>
      <c r="B18502" s="62" t="s">
        <v>12350</v>
      </c>
      <c r="C18502" s="62" t="s">
        <v>11095</v>
      </c>
      <c r="D18502" s="182" t="s">
        <v>12445</v>
      </c>
      <c r="E18502" s="125">
        <v>50000</v>
      </c>
      <c r="F18502" s="125"/>
      <c r="G18502" s="125">
        <f t="shared" si="295"/>
        <v>-50000</v>
      </c>
      <c r="H18502" s="704" t="s">
        <v>12364</v>
      </c>
      <c r="J18502" s="39"/>
    </row>
    <row r="18503" spans="1:10" ht="15" x14ac:dyDescent="0.2">
      <c r="A18503" s="733">
        <v>45325</v>
      </c>
      <c r="B18503" s="62" t="s">
        <v>103</v>
      </c>
      <c r="C18503" s="62" t="s">
        <v>2671</v>
      </c>
      <c r="D18503" s="182" t="s">
        <v>12406</v>
      </c>
      <c r="E18503" s="125">
        <v>1000</v>
      </c>
      <c r="F18503" s="125"/>
      <c r="G18503" s="125">
        <f t="shared" si="295"/>
        <v>-1000</v>
      </c>
      <c r="H18503" s="704" t="s">
        <v>12364</v>
      </c>
      <c r="J18503" s="39"/>
    </row>
    <row r="18504" spans="1:10" ht="15" x14ac:dyDescent="0.2">
      <c r="A18504" s="733">
        <v>45325</v>
      </c>
      <c r="B18504" s="62" t="s">
        <v>37</v>
      </c>
      <c r="C18504" s="62" t="s">
        <v>391</v>
      </c>
      <c r="D18504" s="182" t="s">
        <v>12407</v>
      </c>
      <c r="E18504" s="125">
        <v>3000</v>
      </c>
      <c r="F18504" s="125"/>
      <c r="G18504" s="125">
        <f t="shared" si="295"/>
        <v>-3000</v>
      </c>
      <c r="H18504" s="704" t="s">
        <v>12364</v>
      </c>
      <c r="J18504" s="39"/>
    </row>
    <row r="18505" spans="1:10" ht="15" x14ac:dyDescent="0.2">
      <c r="A18505" s="733">
        <v>45325</v>
      </c>
      <c r="B18505" s="62" t="s">
        <v>12516</v>
      </c>
      <c r="C18505" s="62" t="s">
        <v>5409</v>
      </c>
      <c r="D18505" s="182" t="s">
        <v>12408</v>
      </c>
      <c r="E18505" s="125">
        <v>5000</v>
      </c>
      <c r="F18505" s="125"/>
      <c r="G18505" s="125">
        <f t="shared" si="295"/>
        <v>-5000</v>
      </c>
      <c r="H18505" s="704" t="s">
        <v>12364</v>
      </c>
      <c r="J18505" s="39"/>
    </row>
    <row r="18506" spans="1:10" ht="15" x14ac:dyDescent="0.2">
      <c r="A18506" s="733">
        <v>45328</v>
      </c>
      <c r="B18506" s="62" t="s">
        <v>11883</v>
      </c>
      <c r="C18506" s="62" t="s">
        <v>5740</v>
      </c>
      <c r="D18506" s="182" t="s">
        <v>12409</v>
      </c>
      <c r="E18506" s="125">
        <v>1500</v>
      </c>
      <c r="F18506" s="125"/>
      <c r="G18506" s="125">
        <f t="shared" si="295"/>
        <v>-1500</v>
      </c>
      <c r="H18506" s="704" t="s">
        <v>12364</v>
      </c>
      <c r="J18506" s="39"/>
    </row>
    <row r="18507" spans="1:10" ht="15" x14ac:dyDescent="0.2">
      <c r="A18507" s="733">
        <v>45328</v>
      </c>
      <c r="B18507" s="62" t="s">
        <v>11883</v>
      </c>
      <c r="C18507" s="62" t="s">
        <v>5740</v>
      </c>
      <c r="D18507" s="182" t="s">
        <v>1885</v>
      </c>
      <c r="E18507" s="125">
        <v>2800</v>
      </c>
      <c r="F18507" s="125"/>
      <c r="G18507" s="125">
        <f t="shared" si="295"/>
        <v>-2800</v>
      </c>
      <c r="H18507" s="704" t="s">
        <v>12364</v>
      </c>
      <c r="J18507" s="39"/>
    </row>
    <row r="18508" spans="1:10" ht="15" x14ac:dyDescent="0.2">
      <c r="A18508" s="733">
        <v>45328</v>
      </c>
      <c r="B18508" s="62" t="s">
        <v>103</v>
      </c>
      <c r="C18508" s="62" t="s">
        <v>103</v>
      </c>
      <c r="D18508" s="182" t="s">
        <v>8156</v>
      </c>
      <c r="E18508" s="125">
        <v>5000</v>
      </c>
      <c r="F18508" s="125"/>
      <c r="G18508" s="125">
        <f t="shared" si="295"/>
        <v>-5000</v>
      </c>
      <c r="H18508" s="704" t="s">
        <v>12364</v>
      </c>
      <c r="J18508" s="39"/>
    </row>
    <row r="18509" spans="1:10" ht="15" x14ac:dyDescent="0.2">
      <c r="A18509" s="733">
        <v>45328</v>
      </c>
      <c r="B18509" s="62" t="s">
        <v>12410</v>
      </c>
      <c r="C18509" s="62" t="s">
        <v>5409</v>
      </c>
      <c r="D18509" s="182" t="s">
        <v>12411</v>
      </c>
      <c r="E18509" s="125">
        <v>5000</v>
      </c>
      <c r="F18509" s="125"/>
      <c r="G18509" s="125">
        <f t="shared" si="295"/>
        <v>-5000</v>
      </c>
      <c r="H18509" s="704" t="s">
        <v>12364</v>
      </c>
      <c r="J18509" s="39"/>
    </row>
    <row r="18510" spans="1:10" ht="15" x14ac:dyDescent="0.2">
      <c r="A18510" s="733">
        <v>45328</v>
      </c>
      <c r="B18510" s="62" t="s">
        <v>103</v>
      </c>
      <c r="C18510" s="62" t="s">
        <v>1494</v>
      </c>
      <c r="D18510" s="182" t="s">
        <v>369</v>
      </c>
      <c r="E18510" s="125">
        <v>1200</v>
      </c>
      <c r="F18510" s="125"/>
      <c r="G18510" s="125">
        <f t="shared" si="295"/>
        <v>-1200</v>
      </c>
      <c r="H18510" s="704" t="s">
        <v>12364</v>
      </c>
      <c r="J18510" s="39"/>
    </row>
    <row r="18511" spans="1:10" ht="15" x14ac:dyDescent="0.2">
      <c r="A18511" s="733">
        <v>45328</v>
      </c>
      <c r="B18511" s="62" t="s">
        <v>11883</v>
      </c>
      <c r="C18511" s="62" t="s">
        <v>5740</v>
      </c>
      <c r="D18511" s="182" t="s">
        <v>369</v>
      </c>
      <c r="E18511" s="125">
        <v>1700</v>
      </c>
      <c r="F18511" s="125"/>
      <c r="G18511" s="125">
        <f t="shared" si="295"/>
        <v>-1700</v>
      </c>
      <c r="H18511" s="704" t="s">
        <v>12364</v>
      </c>
      <c r="J18511" s="39"/>
    </row>
    <row r="18512" spans="1:10" ht="15" x14ac:dyDescent="0.2">
      <c r="A18512" s="733">
        <v>45328</v>
      </c>
      <c r="B18512" s="62" t="s">
        <v>11883</v>
      </c>
      <c r="C18512" s="62" t="s">
        <v>11025</v>
      </c>
      <c r="D18512" s="182" t="s">
        <v>12022</v>
      </c>
      <c r="E18512" s="125">
        <v>100000</v>
      </c>
      <c r="F18512" s="125"/>
      <c r="G18512" s="125">
        <f t="shared" si="295"/>
        <v>-100000</v>
      </c>
      <c r="H18512" s="704" t="s">
        <v>12364</v>
      </c>
      <c r="J18512" s="39"/>
    </row>
    <row r="18513" spans="1:10" ht="15" x14ac:dyDescent="0.2">
      <c r="A18513" s="733">
        <v>45329</v>
      </c>
      <c r="B18513" s="62" t="s">
        <v>12350</v>
      </c>
      <c r="C18513" s="62" t="s">
        <v>11713</v>
      </c>
      <c r="D18513" s="182" t="s">
        <v>12022</v>
      </c>
      <c r="E18513" s="125">
        <v>162500</v>
      </c>
      <c r="F18513" s="125"/>
      <c r="G18513" s="125">
        <f t="shared" si="295"/>
        <v>-162500</v>
      </c>
      <c r="H18513" s="704" t="s">
        <v>12364</v>
      </c>
      <c r="J18513" s="39"/>
    </row>
    <row r="18514" spans="1:10" ht="24" x14ac:dyDescent="0.2">
      <c r="A18514" s="733">
        <v>45329</v>
      </c>
      <c r="B18514" s="62" t="s">
        <v>11605</v>
      </c>
      <c r="C18514" s="550" t="s">
        <v>10989</v>
      </c>
      <c r="D18514" s="739" t="s">
        <v>12418</v>
      </c>
      <c r="E18514" s="551">
        <v>16000</v>
      </c>
      <c r="F18514" s="125"/>
      <c r="G18514" s="125">
        <f t="shared" si="295"/>
        <v>-16000</v>
      </c>
      <c r="H18514" s="704" t="s">
        <v>12364</v>
      </c>
      <c r="J18514" s="39"/>
    </row>
    <row r="18515" spans="1:10" ht="24" x14ac:dyDescent="0.2">
      <c r="A18515" s="733">
        <v>45329</v>
      </c>
      <c r="B18515" s="62" t="s">
        <v>11726</v>
      </c>
      <c r="C18515" s="550" t="s">
        <v>10989</v>
      </c>
      <c r="D18515" s="739" t="s">
        <v>12418</v>
      </c>
      <c r="E18515" s="551">
        <v>38000</v>
      </c>
      <c r="F18515" s="125"/>
      <c r="G18515" s="125">
        <f t="shared" si="295"/>
        <v>-38000</v>
      </c>
      <c r="H18515" s="704" t="s">
        <v>12364</v>
      </c>
      <c r="J18515" s="39"/>
    </row>
    <row r="18516" spans="1:10" ht="24" x14ac:dyDescent="0.2">
      <c r="A18516" s="733">
        <v>45329</v>
      </c>
      <c r="B18516" s="62" t="s">
        <v>12608</v>
      </c>
      <c r="C18516" s="550" t="s">
        <v>10989</v>
      </c>
      <c r="D18516" s="739" t="s">
        <v>12418</v>
      </c>
      <c r="E18516" s="551">
        <v>19500</v>
      </c>
      <c r="F18516" s="125"/>
      <c r="G18516" s="125">
        <f t="shared" si="295"/>
        <v>-19500</v>
      </c>
      <c r="H18516" s="704" t="s">
        <v>12364</v>
      </c>
      <c r="J18516" s="39"/>
    </row>
    <row r="18517" spans="1:10" ht="24" x14ac:dyDescent="0.2">
      <c r="A18517" s="733">
        <v>45329</v>
      </c>
      <c r="B18517" s="62" t="s">
        <v>11883</v>
      </c>
      <c r="C18517" s="550" t="s">
        <v>10989</v>
      </c>
      <c r="D18517" s="739" t="s">
        <v>12418</v>
      </c>
      <c r="E18517" s="551">
        <v>80000</v>
      </c>
      <c r="F18517" s="125"/>
      <c r="G18517" s="125">
        <f t="shared" si="295"/>
        <v>-80000</v>
      </c>
      <c r="H18517" s="704" t="s">
        <v>12364</v>
      </c>
      <c r="J18517" s="39"/>
    </row>
    <row r="18518" spans="1:10" ht="15" x14ac:dyDescent="0.2">
      <c r="A18518" s="733">
        <v>45329</v>
      </c>
      <c r="B18518" s="62" t="s">
        <v>11605</v>
      </c>
      <c r="C18518" s="62" t="s">
        <v>11548</v>
      </c>
      <c r="D18518" s="182" t="s">
        <v>12419</v>
      </c>
      <c r="E18518" s="125">
        <v>88800</v>
      </c>
      <c r="F18518" s="125"/>
      <c r="G18518" s="125">
        <f t="shared" si="295"/>
        <v>-88800</v>
      </c>
      <c r="H18518" s="704" t="s">
        <v>12364</v>
      </c>
      <c r="J18518" s="39"/>
    </row>
    <row r="18519" spans="1:10" ht="24" x14ac:dyDescent="0.2">
      <c r="A18519" s="733">
        <v>45329</v>
      </c>
      <c r="B18519" s="62" t="s">
        <v>11883</v>
      </c>
      <c r="C18519" s="62" t="s">
        <v>12420</v>
      </c>
      <c r="D18519" s="182" t="s">
        <v>12421</v>
      </c>
      <c r="E18519" s="125">
        <v>164000</v>
      </c>
      <c r="F18519" s="125"/>
      <c r="G18519" s="125">
        <f t="shared" si="295"/>
        <v>-164000</v>
      </c>
      <c r="H18519" s="704" t="s">
        <v>12364</v>
      </c>
      <c r="J18519" s="39"/>
    </row>
    <row r="18520" spans="1:10" ht="15" x14ac:dyDescent="0.2">
      <c r="A18520" s="733">
        <v>45329</v>
      </c>
      <c r="B18520" s="62" t="s">
        <v>10469</v>
      </c>
      <c r="C18520" s="62" t="s">
        <v>12422</v>
      </c>
      <c r="D18520" s="182" t="s">
        <v>12423</v>
      </c>
      <c r="E18520" s="125">
        <v>140000</v>
      </c>
      <c r="F18520" s="125"/>
      <c r="G18520" s="125">
        <f t="shared" si="295"/>
        <v>-140000</v>
      </c>
      <c r="H18520" s="704" t="s">
        <v>12364</v>
      </c>
      <c r="J18520" s="39"/>
    </row>
    <row r="18521" spans="1:10" ht="24" x14ac:dyDescent="0.2">
      <c r="A18521" s="733">
        <v>45329</v>
      </c>
      <c r="B18521" s="62" t="s">
        <v>11883</v>
      </c>
      <c r="C18521" s="62" t="s">
        <v>10989</v>
      </c>
      <c r="D18521" s="182" t="s">
        <v>12424</v>
      </c>
      <c r="E18521" s="125">
        <v>208000</v>
      </c>
      <c r="F18521" s="125"/>
      <c r="G18521" s="125">
        <f t="shared" si="295"/>
        <v>-208000</v>
      </c>
      <c r="H18521" s="704" t="s">
        <v>12364</v>
      </c>
      <c r="J18521" s="39"/>
    </row>
    <row r="18522" spans="1:10" ht="15" x14ac:dyDescent="0.2">
      <c r="A18522" s="733">
        <v>45329</v>
      </c>
      <c r="B18522" s="62" t="s">
        <v>11605</v>
      </c>
      <c r="C18522" s="62" t="s">
        <v>10989</v>
      </c>
      <c r="D18522" s="182" t="s">
        <v>12425</v>
      </c>
      <c r="E18522" s="125">
        <v>23680</v>
      </c>
      <c r="F18522" s="125"/>
      <c r="G18522" s="125">
        <f t="shared" si="295"/>
        <v>-23680</v>
      </c>
      <c r="H18522" s="704" t="s">
        <v>12364</v>
      </c>
      <c r="J18522" s="39"/>
    </row>
    <row r="18523" spans="1:10" ht="15" x14ac:dyDescent="0.2">
      <c r="A18523" s="733">
        <v>45329</v>
      </c>
      <c r="B18523" s="62" t="s">
        <v>103</v>
      </c>
      <c r="C18523" s="62" t="s">
        <v>103</v>
      </c>
      <c r="D18523" s="182" t="s">
        <v>8156</v>
      </c>
      <c r="E18523" s="125">
        <v>2000</v>
      </c>
      <c r="F18523" s="125"/>
      <c r="G18523" s="125">
        <f t="shared" si="295"/>
        <v>-2000</v>
      </c>
      <c r="H18523" s="704" t="s">
        <v>12364</v>
      </c>
      <c r="J18523" s="39"/>
    </row>
    <row r="18524" spans="1:10" ht="15" x14ac:dyDescent="0.2">
      <c r="A18524" s="733">
        <v>45329</v>
      </c>
      <c r="B18524" s="62" t="s">
        <v>9984</v>
      </c>
      <c r="C18524" s="62" t="s">
        <v>6422</v>
      </c>
      <c r="D18524" s="182" t="s">
        <v>1156</v>
      </c>
      <c r="E18524" s="125">
        <v>35000</v>
      </c>
      <c r="F18524" s="125"/>
      <c r="G18524" s="125">
        <f t="shared" si="295"/>
        <v>-35000</v>
      </c>
      <c r="H18524" s="704" t="s">
        <v>12364</v>
      </c>
      <c r="J18524" s="39"/>
    </row>
    <row r="18525" spans="1:10" ht="15" x14ac:dyDescent="0.2">
      <c r="A18525" s="733">
        <v>45329</v>
      </c>
      <c r="B18525" s="62" t="s">
        <v>11085</v>
      </c>
      <c r="C18525" s="62" t="s">
        <v>10989</v>
      </c>
      <c r="D18525" s="182" t="s">
        <v>12417</v>
      </c>
      <c r="E18525" s="125">
        <v>25500</v>
      </c>
      <c r="F18525" s="125"/>
      <c r="G18525" s="125">
        <f t="shared" si="295"/>
        <v>-25500</v>
      </c>
      <c r="H18525" s="704" t="s">
        <v>12364</v>
      </c>
      <c r="J18525" s="39"/>
    </row>
    <row r="18526" spans="1:10" ht="15" x14ac:dyDescent="0.2">
      <c r="A18526" s="733">
        <v>45329</v>
      </c>
      <c r="B18526" s="62" t="s">
        <v>12410</v>
      </c>
      <c r="C18526" s="62" t="s">
        <v>5740</v>
      </c>
      <c r="D18526" s="182" t="s">
        <v>369</v>
      </c>
      <c r="E18526" s="125">
        <v>2700</v>
      </c>
      <c r="F18526" s="125"/>
      <c r="G18526" s="125">
        <f t="shared" si="295"/>
        <v>-2700</v>
      </c>
      <c r="H18526" s="704" t="s">
        <v>12364</v>
      </c>
      <c r="J18526" s="39"/>
    </row>
    <row r="18527" spans="1:10" ht="15" x14ac:dyDescent="0.2">
      <c r="A18527" s="733">
        <v>45331</v>
      </c>
      <c r="B18527" s="62" t="s">
        <v>11623</v>
      </c>
      <c r="C18527" s="62" t="s">
        <v>12426</v>
      </c>
      <c r="D18527" s="182" t="s">
        <v>1156</v>
      </c>
      <c r="E18527" s="125">
        <v>50000</v>
      </c>
      <c r="F18527" s="125"/>
      <c r="G18527" s="125">
        <f t="shared" si="295"/>
        <v>-50000</v>
      </c>
      <c r="H18527" s="704" t="s">
        <v>12364</v>
      </c>
      <c r="J18527" s="39"/>
    </row>
    <row r="18528" spans="1:10" ht="15" x14ac:dyDescent="0.2">
      <c r="A18528" s="733">
        <v>45331</v>
      </c>
      <c r="B18528" s="62" t="s">
        <v>12350</v>
      </c>
      <c r="C18528" s="62" t="s">
        <v>10989</v>
      </c>
      <c r="D18528" s="182" t="s">
        <v>12427</v>
      </c>
      <c r="E18528" s="125">
        <v>3000</v>
      </c>
      <c r="F18528" s="125"/>
      <c r="G18528" s="125">
        <f t="shared" si="295"/>
        <v>-3000</v>
      </c>
      <c r="H18528" s="704" t="s">
        <v>12364</v>
      </c>
      <c r="J18528" s="39"/>
    </row>
    <row r="18529" spans="1:10" ht="15" x14ac:dyDescent="0.2">
      <c r="A18529" s="733">
        <v>45331</v>
      </c>
      <c r="B18529" s="62" t="s">
        <v>103</v>
      </c>
      <c r="C18529" s="62" t="s">
        <v>103</v>
      </c>
      <c r="D18529" s="182" t="s">
        <v>8156</v>
      </c>
      <c r="E18529" s="125">
        <v>3000</v>
      </c>
      <c r="F18529" s="125"/>
      <c r="G18529" s="125">
        <f t="shared" si="295"/>
        <v>-3000</v>
      </c>
      <c r="H18529" s="704" t="s">
        <v>12364</v>
      </c>
      <c r="J18529" s="39"/>
    </row>
    <row r="18530" spans="1:10" ht="15" x14ac:dyDescent="0.2">
      <c r="A18530" s="733">
        <v>45331</v>
      </c>
      <c r="B18530" s="62" t="s">
        <v>11085</v>
      </c>
      <c r="C18530" s="62" t="s">
        <v>5740</v>
      </c>
      <c r="D18530" s="182" t="s">
        <v>369</v>
      </c>
      <c r="E18530" s="125">
        <v>2000</v>
      </c>
      <c r="F18530" s="125"/>
      <c r="G18530" s="125">
        <f t="shared" si="295"/>
        <v>-2000</v>
      </c>
      <c r="H18530" s="704" t="s">
        <v>12364</v>
      </c>
      <c r="J18530" s="39"/>
    </row>
    <row r="18531" spans="1:10" ht="15" x14ac:dyDescent="0.2">
      <c r="A18531" s="733">
        <v>45331</v>
      </c>
      <c r="B18531" s="62" t="s">
        <v>10469</v>
      </c>
      <c r="C18531" s="62" t="s">
        <v>12292</v>
      </c>
      <c r="D18531" s="182" t="s">
        <v>1156</v>
      </c>
      <c r="E18531" s="125">
        <v>50000</v>
      </c>
      <c r="F18531" s="125"/>
      <c r="G18531" s="125">
        <f t="shared" si="295"/>
        <v>-50000</v>
      </c>
      <c r="H18531" s="704" t="s">
        <v>12364</v>
      </c>
      <c r="J18531" s="39"/>
    </row>
    <row r="18532" spans="1:10" ht="15" x14ac:dyDescent="0.2">
      <c r="A18532" s="733">
        <v>45331</v>
      </c>
      <c r="B18532" s="62" t="s">
        <v>9354</v>
      </c>
      <c r="C18532" s="62" t="s">
        <v>12292</v>
      </c>
      <c r="D18532" s="182" t="s">
        <v>1156</v>
      </c>
      <c r="E18532" s="125">
        <v>25000</v>
      </c>
      <c r="F18532" s="125"/>
      <c r="G18532" s="125">
        <f t="shared" si="295"/>
        <v>-25000</v>
      </c>
      <c r="H18532" s="704" t="s">
        <v>12364</v>
      </c>
      <c r="J18532" s="39"/>
    </row>
    <row r="18533" spans="1:10" ht="15" x14ac:dyDescent="0.2">
      <c r="A18533" s="733">
        <v>45331</v>
      </c>
      <c r="B18533" s="62" t="s">
        <v>11726</v>
      </c>
      <c r="C18533" s="62" t="s">
        <v>12140</v>
      </c>
      <c r="D18533" s="182" t="s">
        <v>12443</v>
      </c>
      <c r="E18533" s="125">
        <v>25000</v>
      </c>
      <c r="F18533" s="125"/>
      <c r="G18533" s="125">
        <f t="shared" si="295"/>
        <v>-25000</v>
      </c>
      <c r="H18533" s="704" t="s">
        <v>12364</v>
      </c>
      <c r="J18533" s="39"/>
    </row>
    <row r="18534" spans="1:10" ht="15" x14ac:dyDescent="0.2">
      <c r="A18534" s="733">
        <v>45332</v>
      </c>
      <c r="B18534" s="62" t="s">
        <v>8557</v>
      </c>
      <c r="C18534" s="62" t="s">
        <v>11621</v>
      </c>
      <c r="D18534" s="182" t="s">
        <v>12428</v>
      </c>
      <c r="E18534" s="125">
        <v>12000</v>
      </c>
      <c r="F18534" s="125"/>
      <c r="G18534" s="125">
        <f t="shared" si="295"/>
        <v>-12000</v>
      </c>
      <c r="H18534" s="704" t="s">
        <v>12364</v>
      </c>
      <c r="J18534" s="39"/>
    </row>
    <row r="18535" spans="1:10" ht="15" x14ac:dyDescent="0.2">
      <c r="A18535" s="733">
        <v>45332</v>
      </c>
      <c r="B18535" s="62" t="s">
        <v>11085</v>
      </c>
      <c r="C18535" s="62" t="s">
        <v>5740</v>
      </c>
      <c r="D18535" s="182" t="s">
        <v>12429</v>
      </c>
      <c r="E18535" s="125">
        <v>3500</v>
      </c>
      <c r="F18535" s="125"/>
      <c r="G18535" s="125">
        <f t="shared" si="295"/>
        <v>-3500</v>
      </c>
      <c r="H18535" s="704" t="s">
        <v>12364</v>
      </c>
      <c r="J18535" s="39"/>
    </row>
    <row r="18536" spans="1:10" ht="15" x14ac:dyDescent="0.2">
      <c r="A18536" s="733">
        <v>45332</v>
      </c>
      <c r="B18536" s="62" t="s">
        <v>12430</v>
      </c>
      <c r="C18536" s="62" t="s">
        <v>5740</v>
      </c>
      <c r="D18536" s="182" t="s">
        <v>12431</v>
      </c>
      <c r="E18536" s="125">
        <v>2200</v>
      </c>
      <c r="F18536" s="125"/>
      <c r="G18536" s="125">
        <f t="shared" si="295"/>
        <v>-2200</v>
      </c>
      <c r="H18536" s="704" t="s">
        <v>12364</v>
      </c>
      <c r="J18536" s="39"/>
    </row>
    <row r="18537" spans="1:10" ht="24" x14ac:dyDescent="0.2">
      <c r="A18537" s="733">
        <v>45332</v>
      </c>
      <c r="B18537" s="62" t="s">
        <v>11883</v>
      </c>
      <c r="C18537" s="62" t="s">
        <v>11621</v>
      </c>
      <c r="D18537" s="182" t="s">
        <v>12432</v>
      </c>
      <c r="E18537" s="125">
        <v>85000</v>
      </c>
      <c r="F18537" s="125"/>
      <c r="G18537" s="125">
        <f t="shared" si="295"/>
        <v>-85000</v>
      </c>
      <c r="H18537" s="704" t="s">
        <v>12364</v>
      </c>
      <c r="J18537" s="39"/>
    </row>
    <row r="18538" spans="1:10" ht="15" customHeight="1" x14ac:dyDescent="0.2">
      <c r="A18538" s="733">
        <v>45332</v>
      </c>
      <c r="B18538" s="62" t="s">
        <v>11883</v>
      </c>
      <c r="C18538" s="62" t="s">
        <v>12024</v>
      </c>
      <c r="D18538" s="182" t="s">
        <v>12434</v>
      </c>
      <c r="E18538" s="125">
        <v>500000</v>
      </c>
      <c r="F18538" s="125"/>
      <c r="G18538" s="125">
        <f t="shared" si="295"/>
        <v>-500000</v>
      </c>
      <c r="H18538" s="704" t="s">
        <v>12364</v>
      </c>
      <c r="J18538" s="39"/>
    </row>
    <row r="18539" spans="1:10" ht="15" x14ac:dyDescent="0.2">
      <c r="A18539" s="733">
        <v>45332</v>
      </c>
      <c r="B18539" s="62" t="s">
        <v>11726</v>
      </c>
      <c r="C18539" s="62" t="s">
        <v>10989</v>
      </c>
      <c r="D18539" s="182" t="s">
        <v>11864</v>
      </c>
      <c r="E18539" s="125">
        <v>15170</v>
      </c>
      <c r="F18539" s="125"/>
      <c r="G18539" s="125">
        <f t="shared" si="295"/>
        <v>-15170</v>
      </c>
      <c r="H18539" s="704" t="s">
        <v>12364</v>
      </c>
      <c r="J18539" s="39"/>
    </row>
    <row r="18540" spans="1:10" ht="15" x14ac:dyDescent="0.2">
      <c r="A18540" s="733">
        <v>45332</v>
      </c>
      <c r="B18540" s="62" t="s">
        <v>11883</v>
      </c>
      <c r="C18540" s="62" t="s">
        <v>2189</v>
      </c>
      <c r="D18540" s="182" t="s">
        <v>12435</v>
      </c>
      <c r="E18540" s="125">
        <v>24000</v>
      </c>
      <c r="F18540" s="125"/>
      <c r="G18540" s="125">
        <f t="shared" si="295"/>
        <v>-24000</v>
      </c>
      <c r="H18540" s="704" t="s">
        <v>12364</v>
      </c>
      <c r="J18540" s="39"/>
    </row>
    <row r="18541" spans="1:10" ht="15" x14ac:dyDescent="0.2">
      <c r="A18541" s="733">
        <v>45332</v>
      </c>
      <c r="B18541" s="62" t="s">
        <v>8557</v>
      </c>
      <c r="C18541" s="62" t="s">
        <v>5740</v>
      </c>
      <c r="D18541" s="182" t="s">
        <v>369</v>
      </c>
      <c r="E18541" s="125">
        <v>3000</v>
      </c>
      <c r="F18541" s="125"/>
      <c r="G18541" s="125">
        <f t="shared" si="295"/>
        <v>-3000</v>
      </c>
      <c r="H18541" s="704" t="s">
        <v>12364</v>
      </c>
      <c r="J18541" s="39"/>
    </row>
    <row r="18542" spans="1:10" ht="15" x14ac:dyDescent="0.2">
      <c r="A18542" s="733">
        <v>45332</v>
      </c>
      <c r="B18542" s="62" t="s">
        <v>11883</v>
      </c>
      <c r="C18542" s="62" t="s">
        <v>5740</v>
      </c>
      <c r="D18542" s="182" t="s">
        <v>369</v>
      </c>
      <c r="E18542" s="125">
        <v>600</v>
      </c>
      <c r="F18542" s="125"/>
      <c r="G18542" s="125">
        <f t="shared" si="295"/>
        <v>-600</v>
      </c>
      <c r="H18542" s="704" t="s">
        <v>12364</v>
      </c>
      <c r="J18542" s="39"/>
    </row>
    <row r="18543" spans="1:10" ht="15" x14ac:dyDescent="0.2">
      <c r="A18543" s="733">
        <v>45332</v>
      </c>
      <c r="B18543" s="62" t="s">
        <v>12516</v>
      </c>
      <c r="C18543" s="62" t="s">
        <v>5409</v>
      </c>
      <c r="D18543" s="182" t="s">
        <v>12436</v>
      </c>
      <c r="E18543" s="125">
        <v>5000</v>
      </c>
      <c r="F18543" s="125"/>
      <c r="G18543" s="125">
        <f t="shared" si="295"/>
        <v>-5000</v>
      </c>
      <c r="H18543" s="704" t="s">
        <v>12364</v>
      </c>
      <c r="J18543" s="39"/>
    </row>
    <row r="18544" spans="1:10" ht="15" x14ac:dyDescent="0.2">
      <c r="A18544" s="733">
        <v>45332</v>
      </c>
      <c r="B18544" s="62" t="s">
        <v>11883</v>
      </c>
      <c r="C18544" s="62" t="s">
        <v>10989</v>
      </c>
      <c r="D18544" s="182" t="s">
        <v>12437</v>
      </c>
      <c r="E18544" s="125">
        <v>7500</v>
      </c>
      <c r="F18544" s="125"/>
      <c r="G18544" s="125">
        <f t="shared" si="295"/>
        <v>-7500</v>
      </c>
      <c r="H18544" s="704" t="s">
        <v>12364</v>
      </c>
      <c r="J18544" s="39"/>
    </row>
    <row r="18545" spans="1:10" ht="15" x14ac:dyDescent="0.2">
      <c r="A18545" s="733">
        <v>45332</v>
      </c>
      <c r="B18545" s="62" t="s">
        <v>3944</v>
      </c>
      <c r="C18545" s="62" t="s">
        <v>793</v>
      </c>
      <c r="D18545" s="182" t="s">
        <v>12438</v>
      </c>
      <c r="E18545" s="125">
        <v>2100</v>
      </c>
      <c r="F18545" s="125"/>
      <c r="G18545" s="125">
        <f t="shared" si="295"/>
        <v>-2100</v>
      </c>
      <c r="H18545" s="704" t="s">
        <v>12364</v>
      </c>
      <c r="J18545" s="39"/>
    </row>
    <row r="18546" spans="1:10" ht="15" x14ac:dyDescent="0.2">
      <c r="A18546" s="733">
        <v>45332</v>
      </c>
      <c r="B18546" s="62" t="s">
        <v>11883</v>
      </c>
      <c r="C18546" s="62" t="s">
        <v>5740</v>
      </c>
      <c r="D18546" s="182" t="s">
        <v>369</v>
      </c>
      <c r="E18546" s="125">
        <v>450</v>
      </c>
      <c r="F18546" s="125"/>
      <c r="G18546" s="125">
        <f t="shared" si="295"/>
        <v>-450</v>
      </c>
      <c r="H18546" s="704" t="s">
        <v>12364</v>
      </c>
      <c r="J18546" s="39"/>
    </row>
    <row r="18547" spans="1:10" ht="15" x14ac:dyDescent="0.2">
      <c r="A18547" s="733">
        <v>45332</v>
      </c>
      <c r="B18547" s="62" t="s">
        <v>9354</v>
      </c>
      <c r="C18547" s="62" t="s">
        <v>10989</v>
      </c>
      <c r="D18547" s="182" t="s">
        <v>12442</v>
      </c>
      <c r="E18547" s="125">
        <v>1200</v>
      </c>
      <c r="F18547" s="125"/>
      <c r="G18547" s="125">
        <f t="shared" si="295"/>
        <v>-1200</v>
      </c>
      <c r="H18547" s="704" t="s">
        <v>12364</v>
      </c>
      <c r="J18547" s="39"/>
    </row>
    <row r="18548" spans="1:10" ht="15" x14ac:dyDescent="0.2">
      <c r="A18548" s="733">
        <v>45332</v>
      </c>
      <c r="B18548" s="62" t="s">
        <v>12439</v>
      </c>
      <c r="C18548" s="62" t="s">
        <v>12440</v>
      </c>
      <c r="D18548" s="182" t="s">
        <v>12441</v>
      </c>
      <c r="E18548" s="125">
        <v>20900</v>
      </c>
      <c r="F18548" s="125"/>
      <c r="G18548" s="125">
        <f t="shared" si="295"/>
        <v>-20900</v>
      </c>
      <c r="H18548" s="704" t="s">
        <v>12364</v>
      </c>
      <c r="J18548" s="39"/>
    </row>
    <row r="18549" spans="1:10" ht="15" x14ac:dyDescent="0.2">
      <c r="A18549" s="733">
        <v>45332</v>
      </c>
      <c r="B18549" s="62" t="s">
        <v>12410</v>
      </c>
      <c r="C18549" s="62" t="s">
        <v>391</v>
      </c>
      <c r="D18549" s="182" t="s">
        <v>12448</v>
      </c>
      <c r="E18549" s="125">
        <v>3100</v>
      </c>
      <c r="F18549" s="125"/>
      <c r="G18549" s="125">
        <f t="shared" si="295"/>
        <v>-3100</v>
      </c>
      <c r="H18549" s="704" t="s">
        <v>12364</v>
      </c>
      <c r="J18549" s="39"/>
    </row>
    <row r="18550" spans="1:10" ht="15" x14ac:dyDescent="0.2">
      <c r="A18550" s="733">
        <v>45332</v>
      </c>
      <c r="B18550" s="62" t="s">
        <v>10906</v>
      </c>
      <c r="C18550" s="62" t="s">
        <v>391</v>
      </c>
      <c r="D18550" s="182" t="s">
        <v>12447</v>
      </c>
      <c r="E18550" s="125">
        <v>7230</v>
      </c>
      <c r="F18550" s="125"/>
      <c r="G18550" s="125">
        <f t="shared" si="295"/>
        <v>-7230</v>
      </c>
      <c r="H18550" s="704" t="s">
        <v>12364</v>
      </c>
      <c r="J18550" s="39"/>
    </row>
    <row r="18551" spans="1:10" ht="15" x14ac:dyDescent="0.2">
      <c r="A18551" s="733">
        <v>45332</v>
      </c>
      <c r="B18551" s="62" t="s">
        <v>11883</v>
      </c>
      <c r="C18551" s="62" t="s">
        <v>5740</v>
      </c>
      <c r="D18551" s="182" t="s">
        <v>369</v>
      </c>
      <c r="E18551" s="125">
        <v>600</v>
      </c>
      <c r="F18551" s="125"/>
      <c r="G18551" s="125">
        <f t="shared" si="295"/>
        <v>-600</v>
      </c>
      <c r="H18551" s="704" t="s">
        <v>12364</v>
      </c>
      <c r="J18551" s="39"/>
    </row>
    <row r="18552" spans="1:10" ht="15" x14ac:dyDescent="0.2">
      <c r="A18552" s="733">
        <v>45332</v>
      </c>
      <c r="B18552" s="62" t="s">
        <v>10906</v>
      </c>
      <c r="C18552" s="62" t="s">
        <v>5740</v>
      </c>
      <c r="D18552" s="182" t="s">
        <v>369</v>
      </c>
      <c r="E18552" s="125">
        <v>2000</v>
      </c>
      <c r="F18552" s="125"/>
      <c r="G18552" s="125">
        <f t="shared" si="295"/>
        <v>-2000</v>
      </c>
      <c r="H18552" s="704" t="s">
        <v>12364</v>
      </c>
      <c r="J18552" s="39"/>
    </row>
    <row r="18553" spans="1:10" ht="15" x14ac:dyDescent="0.2">
      <c r="A18553" s="733">
        <v>45333</v>
      </c>
      <c r="B18553" s="62" t="s">
        <v>12608</v>
      </c>
      <c r="C18553" s="62" t="s">
        <v>9547</v>
      </c>
      <c r="D18553" s="182" t="s">
        <v>12449</v>
      </c>
      <c r="E18553" s="125">
        <v>1000</v>
      </c>
      <c r="F18553" s="125"/>
      <c r="G18553" s="125">
        <f t="shared" si="295"/>
        <v>-1000</v>
      </c>
      <c r="H18553" s="704" t="s">
        <v>12364</v>
      </c>
      <c r="J18553" s="39"/>
    </row>
    <row r="18554" spans="1:10" ht="15" x14ac:dyDescent="0.2">
      <c r="A18554" s="733">
        <v>45333</v>
      </c>
      <c r="B18554" s="62" t="s">
        <v>12410</v>
      </c>
      <c r="C18554" s="62" t="s">
        <v>5740</v>
      </c>
      <c r="D18554" s="182" t="s">
        <v>12450</v>
      </c>
      <c r="E18554" s="125">
        <v>1200</v>
      </c>
      <c r="F18554" s="125"/>
      <c r="G18554" s="125">
        <f t="shared" si="295"/>
        <v>-1200</v>
      </c>
      <c r="H18554" s="704" t="s">
        <v>12364</v>
      </c>
      <c r="J18554" s="39"/>
    </row>
    <row r="18555" spans="1:10" ht="15" x14ac:dyDescent="0.2">
      <c r="A18555" s="733">
        <v>45334</v>
      </c>
      <c r="B18555" s="62" t="s">
        <v>103</v>
      </c>
      <c r="C18555" s="62" t="s">
        <v>103</v>
      </c>
      <c r="D18555" s="182" t="s">
        <v>8156</v>
      </c>
      <c r="E18555" s="125">
        <v>3000</v>
      </c>
      <c r="F18555" s="125"/>
      <c r="G18555" s="125">
        <f t="shared" si="295"/>
        <v>-3000</v>
      </c>
      <c r="H18555" s="704" t="s">
        <v>12364</v>
      </c>
      <c r="J18555" s="39"/>
    </row>
    <row r="18556" spans="1:10" ht="15" x14ac:dyDescent="0.2">
      <c r="A18556" s="733">
        <v>45334</v>
      </c>
      <c r="B18556" s="62" t="s">
        <v>10906</v>
      </c>
      <c r="C18556" s="62" t="s">
        <v>5740</v>
      </c>
      <c r="D18556" s="182" t="s">
        <v>369</v>
      </c>
      <c r="E18556" s="125">
        <v>2000</v>
      </c>
      <c r="F18556" s="125"/>
      <c r="G18556" s="125">
        <f t="shared" si="295"/>
        <v>-2000</v>
      </c>
      <c r="H18556" s="704" t="s">
        <v>12364</v>
      </c>
      <c r="J18556" s="39"/>
    </row>
    <row r="18557" spans="1:10" ht="15" x14ac:dyDescent="0.2">
      <c r="A18557" s="733">
        <v>45334</v>
      </c>
      <c r="B18557" s="62" t="s">
        <v>10906</v>
      </c>
      <c r="C18557" s="62" t="s">
        <v>5740</v>
      </c>
      <c r="D18557" s="182" t="s">
        <v>369</v>
      </c>
      <c r="E18557" s="125">
        <v>500</v>
      </c>
      <c r="F18557" s="125"/>
      <c r="G18557" s="125">
        <f t="shared" si="295"/>
        <v>-500</v>
      </c>
      <c r="H18557" s="704" t="s">
        <v>12364</v>
      </c>
      <c r="J18557" s="39"/>
    </row>
    <row r="18558" spans="1:10" ht="24" x14ac:dyDescent="0.2">
      <c r="A18558" s="733">
        <v>45334</v>
      </c>
      <c r="B18558" s="62" t="s">
        <v>12516</v>
      </c>
      <c r="C18558" s="62" t="s">
        <v>6422</v>
      </c>
      <c r="D18558" s="182" t="s">
        <v>12791</v>
      </c>
      <c r="E18558" s="125">
        <v>35000</v>
      </c>
      <c r="F18558" s="125"/>
      <c r="G18558" s="125">
        <f t="shared" si="295"/>
        <v>-35000</v>
      </c>
      <c r="H18558" s="704" t="s">
        <v>12364</v>
      </c>
      <c r="J18558" s="39"/>
    </row>
    <row r="18559" spans="1:10" ht="15" x14ac:dyDescent="0.2">
      <c r="A18559" s="733">
        <v>45334</v>
      </c>
      <c r="B18559" s="62" t="s">
        <v>8557</v>
      </c>
      <c r="C18559" s="62" t="s">
        <v>5740</v>
      </c>
      <c r="D18559" s="182" t="s">
        <v>12451</v>
      </c>
      <c r="E18559" s="125">
        <v>500</v>
      </c>
      <c r="F18559" s="125"/>
      <c r="G18559" s="125">
        <f t="shared" ref="G18559:G18622" si="296">F18559-E18559</f>
        <v>-500</v>
      </c>
      <c r="H18559" s="704" t="s">
        <v>12364</v>
      </c>
      <c r="J18559" s="39"/>
    </row>
    <row r="18560" spans="1:10" ht="15" x14ac:dyDescent="0.2">
      <c r="A18560" s="733">
        <v>45334</v>
      </c>
      <c r="B18560" s="62" t="s">
        <v>9354</v>
      </c>
      <c r="C18560" s="62" t="s">
        <v>10989</v>
      </c>
      <c r="D18560" s="182" t="s">
        <v>12452</v>
      </c>
      <c r="E18560" s="125">
        <v>5000</v>
      </c>
      <c r="F18560" s="125"/>
      <c r="G18560" s="125">
        <f t="shared" si="296"/>
        <v>-5000</v>
      </c>
      <c r="H18560" s="704" t="s">
        <v>12364</v>
      </c>
      <c r="J18560" s="39"/>
    </row>
    <row r="18561" spans="1:10" ht="15" x14ac:dyDescent="0.2">
      <c r="A18561" s="733">
        <v>45334</v>
      </c>
      <c r="B18561" s="62" t="s">
        <v>9354</v>
      </c>
      <c r="C18561" s="62" t="s">
        <v>391</v>
      </c>
      <c r="D18561" s="182" t="s">
        <v>12453</v>
      </c>
      <c r="E18561" s="125">
        <v>1500</v>
      </c>
      <c r="F18561" s="125"/>
      <c r="G18561" s="125">
        <f t="shared" si="296"/>
        <v>-1500</v>
      </c>
      <c r="H18561" s="704" t="s">
        <v>12364</v>
      </c>
      <c r="J18561" s="39"/>
    </row>
    <row r="18562" spans="1:10" ht="15" x14ac:dyDescent="0.2">
      <c r="A18562" s="733">
        <v>45334</v>
      </c>
      <c r="B18562" s="62" t="s">
        <v>11883</v>
      </c>
      <c r="C18562" s="62" t="s">
        <v>8089</v>
      </c>
      <c r="D18562" s="182" t="s">
        <v>12454</v>
      </c>
      <c r="E18562" s="125">
        <v>500000</v>
      </c>
      <c r="F18562" s="125"/>
      <c r="G18562" s="125">
        <f t="shared" si="296"/>
        <v>-500000</v>
      </c>
      <c r="H18562" s="704" t="s">
        <v>12364</v>
      </c>
      <c r="J18562" s="39"/>
    </row>
    <row r="18563" spans="1:10" ht="24" x14ac:dyDescent="0.2">
      <c r="A18563" s="733">
        <v>45334</v>
      </c>
      <c r="B18563" s="62" t="s">
        <v>8557</v>
      </c>
      <c r="C18563" s="62" t="s">
        <v>3144</v>
      </c>
      <c r="D18563" s="182" t="s">
        <v>12455</v>
      </c>
      <c r="E18563" s="125">
        <v>60000</v>
      </c>
      <c r="F18563" s="125"/>
      <c r="G18563" s="125">
        <f t="shared" si="296"/>
        <v>-60000</v>
      </c>
      <c r="H18563" s="704" t="s">
        <v>12364</v>
      </c>
      <c r="J18563" s="39"/>
    </row>
    <row r="18564" spans="1:10" ht="15" x14ac:dyDescent="0.2">
      <c r="A18564" s="733">
        <v>45334</v>
      </c>
      <c r="B18564" s="62" t="s">
        <v>11085</v>
      </c>
      <c r="C18564" s="62" t="s">
        <v>12456</v>
      </c>
      <c r="D18564" s="182" t="s">
        <v>12457</v>
      </c>
      <c r="E18564" s="125">
        <v>20000</v>
      </c>
      <c r="F18564" s="125"/>
      <c r="G18564" s="125">
        <f t="shared" si="296"/>
        <v>-20000</v>
      </c>
      <c r="H18564" s="704" t="s">
        <v>12364</v>
      </c>
      <c r="J18564" s="39"/>
    </row>
    <row r="18565" spans="1:10" ht="15" x14ac:dyDescent="0.2">
      <c r="A18565" s="733">
        <v>45334</v>
      </c>
      <c r="B18565" s="62" t="s">
        <v>10906</v>
      </c>
      <c r="C18565" s="62" t="s">
        <v>5740</v>
      </c>
      <c r="D18565" s="182" t="s">
        <v>369</v>
      </c>
      <c r="E18565" s="125">
        <v>200</v>
      </c>
      <c r="F18565" s="125"/>
      <c r="G18565" s="125">
        <f t="shared" si="296"/>
        <v>-200</v>
      </c>
      <c r="H18565" s="704" t="s">
        <v>12364</v>
      </c>
      <c r="J18565" s="39"/>
    </row>
    <row r="18566" spans="1:10" ht="15" x14ac:dyDescent="0.2">
      <c r="A18566" s="733">
        <v>45334</v>
      </c>
      <c r="B18566" s="62" t="s">
        <v>12192</v>
      </c>
      <c r="C18566" s="62" t="s">
        <v>11095</v>
      </c>
      <c r="D18566" s="182" t="s">
        <v>12022</v>
      </c>
      <c r="E18566" s="125">
        <v>100000</v>
      </c>
      <c r="F18566" s="125"/>
      <c r="G18566" s="125">
        <f t="shared" si="296"/>
        <v>-100000</v>
      </c>
      <c r="H18566" s="704" t="s">
        <v>12364</v>
      </c>
      <c r="J18566" s="39"/>
    </row>
    <row r="18567" spans="1:10" ht="15" x14ac:dyDescent="0.2">
      <c r="A18567" s="733">
        <v>45334</v>
      </c>
      <c r="B18567" s="62" t="s">
        <v>11883</v>
      </c>
      <c r="C18567" s="62" t="s">
        <v>5740</v>
      </c>
      <c r="D18567" s="182" t="s">
        <v>369</v>
      </c>
      <c r="E18567" s="125">
        <v>1350</v>
      </c>
      <c r="F18567" s="125"/>
      <c r="G18567" s="125">
        <f t="shared" si="296"/>
        <v>-1350</v>
      </c>
      <c r="H18567" s="704" t="s">
        <v>12364</v>
      </c>
      <c r="J18567" s="39"/>
    </row>
    <row r="18568" spans="1:10" ht="15" x14ac:dyDescent="0.2">
      <c r="A18568" s="733">
        <v>45334</v>
      </c>
      <c r="B18568" s="62" t="s">
        <v>103</v>
      </c>
      <c r="C18568" s="62" t="s">
        <v>12486</v>
      </c>
      <c r="D18568" s="182" t="s">
        <v>369</v>
      </c>
      <c r="E18568" s="125">
        <v>6300</v>
      </c>
      <c r="F18568" s="125"/>
      <c r="G18568" s="125">
        <f t="shared" si="296"/>
        <v>-6300</v>
      </c>
      <c r="H18568" s="704" t="s">
        <v>12364</v>
      </c>
      <c r="J18568" s="39"/>
    </row>
    <row r="18569" spans="1:10" ht="15" x14ac:dyDescent="0.2">
      <c r="A18569" s="733">
        <v>45334</v>
      </c>
      <c r="B18569" s="62" t="s">
        <v>103</v>
      </c>
      <c r="C18569" s="62" t="s">
        <v>103</v>
      </c>
      <c r="D18569" s="182" t="s">
        <v>12487</v>
      </c>
      <c r="E18569" s="125">
        <v>2000</v>
      </c>
      <c r="F18569" s="125"/>
      <c r="G18569" s="125">
        <f t="shared" si="296"/>
        <v>-2000</v>
      </c>
      <c r="H18569" s="704" t="s">
        <v>12364</v>
      </c>
      <c r="J18569" s="39"/>
    </row>
    <row r="18570" spans="1:10" ht="15" x14ac:dyDescent="0.2">
      <c r="A18570" s="733">
        <v>45334</v>
      </c>
      <c r="B18570" s="62" t="s">
        <v>103</v>
      </c>
      <c r="C18570" s="62" t="s">
        <v>12488</v>
      </c>
      <c r="D18570" s="182" t="s">
        <v>12489</v>
      </c>
      <c r="E18570" s="125">
        <v>12840</v>
      </c>
      <c r="F18570" s="125"/>
      <c r="G18570" s="125">
        <f t="shared" si="296"/>
        <v>-12840</v>
      </c>
      <c r="H18570" s="704" t="s">
        <v>12364</v>
      </c>
      <c r="J18570" s="39"/>
    </row>
    <row r="18571" spans="1:10" ht="15" x14ac:dyDescent="0.2">
      <c r="A18571" s="733">
        <v>45335</v>
      </c>
      <c r="B18571" s="62" t="s">
        <v>11623</v>
      </c>
      <c r="C18571" s="62" t="s">
        <v>5740</v>
      </c>
      <c r="D18571" s="182" t="s">
        <v>12490</v>
      </c>
      <c r="E18571" s="125">
        <v>300</v>
      </c>
      <c r="F18571" s="125"/>
      <c r="G18571" s="125">
        <f t="shared" si="296"/>
        <v>-300</v>
      </c>
      <c r="H18571" s="704" t="s">
        <v>12364</v>
      </c>
      <c r="J18571" s="39"/>
    </row>
    <row r="18572" spans="1:10" ht="15" x14ac:dyDescent="0.2">
      <c r="A18572" s="733">
        <v>45335</v>
      </c>
      <c r="B18572" s="62" t="s">
        <v>103</v>
      </c>
      <c r="C18572" s="62" t="s">
        <v>103</v>
      </c>
      <c r="D18572" s="182" t="s">
        <v>12491</v>
      </c>
      <c r="E18572" s="125">
        <v>4370</v>
      </c>
      <c r="F18572" s="125"/>
      <c r="G18572" s="125">
        <f t="shared" si="296"/>
        <v>-4370</v>
      </c>
      <c r="H18572" s="704" t="s">
        <v>12364</v>
      </c>
      <c r="J18572" s="39"/>
    </row>
    <row r="18573" spans="1:10" ht="15" x14ac:dyDescent="0.2">
      <c r="A18573" s="733">
        <v>45335</v>
      </c>
      <c r="B18573" s="62" t="s">
        <v>103</v>
      </c>
      <c r="C18573" s="62" t="s">
        <v>103</v>
      </c>
      <c r="D18573" s="182" t="s">
        <v>12487</v>
      </c>
      <c r="E18573" s="125">
        <v>4660</v>
      </c>
      <c r="F18573" s="125"/>
      <c r="G18573" s="125">
        <f t="shared" si="296"/>
        <v>-4660</v>
      </c>
      <c r="H18573" s="704" t="s">
        <v>12364</v>
      </c>
      <c r="J18573" s="39"/>
    </row>
    <row r="18574" spans="1:10" ht="15" x14ac:dyDescent="0.2">
      <c r="A18574" s="733">
        <v>45335</v>
      </c>
      <c r="B18574" s="62" t="s">
        <v>103</v>
      </c>
      <c r="C18574" s="62" t="s">
        <v>3469</v>
      </c>
      <c r="D18574" s="182" t="s">
        <v>12492</v>
      </c>
      <c r="E18574" s="125">
        <v>7500</v>
      </c>
      <c r="F18574" s="125"/>
      <c r="G18574" s="125">
        <f t="shared" si="296"/>
        <v>-7500</v>
      </c>
      <c r="H18574" s="704" t="s">
        <v>12364</v>
      </c>
      <c r="J18574" s="39"/>
    </row>
    <row r="18575" spans="1:10" ht="15" x14ac:dyDescent="0.2">
      <c r="A18575" s="733">
        <v>45335</v>
      </c>
      <c r="B18575" s="62" t="s">
        <v>103</v>
      </c>
      <c r="C18575" s="62" t="s">
        <v>103</v>
      </c>
      <c r="D18575" s="182" t="s">
        <v>8156</v>
      </c>
      <c r="E18575" s="125">
        <v>3000</v>
      </c>
      <c r="F18575" s="125"/>
      <c r="G18575" s="125">
        <f t="shared" si="296"/>
        <v>-3000</v>
      </c>
      <c r="H18575" s="704" t="s">
        <v>12364</v>
      </c>
      <c r="J18575" s="39"/>
    </row>
    <row r="18576" spans="1:10" ht="15" x14ac:dyDescent="0.2">
      <c r="A18576" s="733">
        <v>45335</v>
      </c>
      <c r="B18576" s="62" t="s">
        <v>11442</v>
      </c>
      <c r="C18576" s="62" t="s">
        <v>10989</v>
      </c>
      <c r="D18576" s="182" t="s">
        <v>12493</v>
      </c>
      <c r="E18576" s="125">
        <v>10900</v>
      </c>
      <c r="F18576" s="125"/>
      <c r="G18576" s="125">
        <f t="shared" si="296"/>
        <v>-10900</v>
      </c>
      <c r="H18576" s="704" t="s">
        <v>12364</v>
      </c>
      <c r="J18576" s="39"/>
    </row>
    <row r="18577" spans="1:10" ht="15" x14ac:dyDescent="0.2">
      <c r="A18577" s="733">
        <v>45335</v>
      </c>
      <c r="B18577" s="62" t="s">
        <v>12494</v>
      </c>
      <c r="C18577" s="62" t="s">
        <v>1197</v>
      </c>
      <c r="D18577" s="182" t="s">
        <v>12495</v>
      </c>
      <c r="E18577" s="125">
        <v>27500</v>
      </c>
      <c r="F18577" s="125"/>
      <c r="G18577" s="125">
        <f t="shared" si="296"/>
        <v>-27500</v>
      </c>
      <c r="H18577" s="704" t="s">
        <v>12364</v>
      </c>
      <c r="J18577" s="39"/>
    </row>
    <row r="18578" spans="1:10" ht="15" x14ac:dyDescent="0.2">
      <c r="A18578" s="733">
        <v>45335</v>
      </c>
      <c r="B18578" s="62" t="s">
        <v>8557</v>
      </c>
      <c r="C18578" s="62" t="s">
        <v>5740</v>
      </c>
      <c r="D18578" s="182" t="s">
        <v>369</v>
      </c>
      <c r="E18578" s="125">
        <v>650</v>
      </c>
      <c r="F18578" s="125"/>
      <c r="G18578" s="125">
        <f t="shared" si="296"/>
        <v>-650</v>
      </c>
      <c r="H18578" s="704" t="s">
        <v>12364</v>
      </c>
      <c r="J18578" s="39"/>
    </row>
    <row r="18579" spans="1:10" ht="15" x14ac:dyDescent="0.2">
      <c r="A18579" s="733">
        <v>45335</v>
      </c>
      <c r="B18579" s="62" t="s">
        <v>103</v>
      </c>
      <c r="C18579" s="62" t="s">
        <v>285</v>
      </c>
      <c r="D18579" s="182" t="s">
        <v>3149</v>
      </c>
      <c r="E18579" s="125">
        <v>150</v>
      </c>
      <c r="F18579" s="125"/>
      <c r="G18579" s="125">
        <f t="shared" si="296"/>
        <v>-150</v>
      </c>
      <c r="H18579" s="704" t="s">
        <v>12364</v>
      </c>
      <c r="J18579" s="39"/>
    </row>
    <row r="18580" spans="1:10" ht="15" x14ac:dyDescent="0.2">
      <c r="A18580" s="733">
        <v>45335</v>
      </c>
      <c r="B18580" s="62" t="s">
        <v>12494</v>
      </c>
      <c r="C18580" s="62" t="s">
        <v>5740</v>
      </c>
      <c r="D18580" s="182" t="s">
        <v>12496</v>
      </c>
      <c r="E18580" s="125">
        <v>700</v>
      </c>
      <c r="F18580" s="125"/>
      <c r="G18580" s="125">
        <f t="shared" si="296"/>
        <v>-700</v>
      </c>
      <c r="H18580" s="704" t="s">
        <v>12364</v>
      </c>
      <c r="J18580" s="39"/>
    </row>
    <row r="18581" spans="1:10" ht="15" x14ac:dyDescent="0.2">
      <c r="A18581" s="733">
        <v>45335</v>
      </c>
      <c r="B18581" s="62" t="s">
        <v>10469</v>
      </c>
      <c r="C18581" s="62" t="s">
        <v>9458</v>
      </c>
      <c r="D18581" s="182" t="s">
        <v>11766</v>
      </c>
      <c r="E18581" s="125">
        <v>25000</v>
      </c>
      <c r="F18581" s="125"/>
      <c r="G18581" s="125">
        <f t="shared" si="296"/>
        <v>-25000</v>
      </c>
      <c r="H18581" s="704" t="s">
        <v>12364</v>
      </c>
      <c r="J18581" s="39"/>
    </row>
    <row r="18582" spans="1:10" ht="15" x14ac:dyDescent="0.2">
      <c r="A18582" s="733">
        <v>45335</v>
      </c>
      <c r="B18582" s="62" t="s">
        <v>10469</v>
      </c>
      <c r="C18582" s="62" t="s">
        <v>12422</v>
      </c>
      <c r="D18582" s="182" t="s">
        <v>12423</v>
      </c>
      <c r="E18582" s="125">
        <v>140000</v>
      </c>
      <c r="F18582" s="125"/>
      <c r="G18582" s="125">
        <f t="shared" si="296"/>
        <v>-140000</v>
      </c>
      <c r="H18582" s="704" t="s">
        <v>12364</v>
      </c>
      <c r="J18582" s="39"/>
    </row>
    <row r="18583" spans="1:10" ht="15" x14ac:dyDescent="0.2">
      <c r="A18583" s="733">
        <v>45336</v>
      </c>
      <c r="B18583" s="62" t="s">
        <v>25</v>
      </c>
      <c r="C18583" s="62" t="s">
        <v>4064</v>
      </c>
      <c r="D18583" s="182" t="s">
        <v>12497</v>
      </c>
      <c r="E18583" s="125">
        <v>2400</v>
      </c>
      <c r="F18583" s="125"/>
      <c r="G18583" s="125">
        <f t="shared" si="296"/>
        <v>-2400</v>
      </c>
      <c r="H18583" s="704" t="s">
        <v>12364</v>
      </c>
      <c r="J18583" s="39"/>
    </row>
    <row r="18584" spans="1:10" ht="15" x14ac:dyDescent="0.2">
      <c r="A18584" s="733">
        <v>45336</v>
      </c>
      <c r="B18584" s="62" t="s">
        <v>8557</v>
      </c>
      <c r="C18584" s="62" t="s">
        <v>3103</v>
      </c>
      <c r="D18584" s="182" t="s">
        <v>12498</v>
      </c>
      <c r="E18584" s="125">
        <v>20000</v>
      </c>
      <c r="F18584" s="125"/>
      <c r="G18584" s="125">
        <f t="shared" si="296"/>
        <v>-20000</v>
      </c>
      <c r="H18584" s="704" t="s">
        <v>12364</v>
      </c>
      <c r="J18584" s="39"/>
    </row>
    <row r="18585" spans="1:10" ht="15" x14ac:dyDescent="0.2">
      <c r="A18585" s="733">
        <v>45336</v>
      </c>
      <c r="B18585" s="62" t="s">
        <v>10906</v>
      </c>
      <c r="C18585" s="62" t="s">
        <v>5740</v>
      </c>
      <c r="D18585" s="182" t="s">
        <v>369</v>
      </c>
      <c r="E18585" s="125">
        <v>600</v>
      </c>
      <c r="F18585" s="125"/>
      <c r="G18585" s="125">
        <f t="shared" si="296"/>
        <v>-600</v>
      </c>
      <c r="H18585" s="704" t="s">
        <v>12364</v>
      </c>
      <c r="J18585" s="39"/>
    </row>
    <row r="18586" spans="1:10" ht="15" x14ac:dyDescent="0.2">
      <c r="A18586" s="733">
        <v>45336</v>
      </c>
      <c r="B18586" s="62" t="s">
        <v>3944</v>
      </c>
      <c r="C18586" s="550" t="s">
        <v>3002</v>
      </c>
      <c r="D18586" s="739" t="s">
        <v>12500</v>
      </c>
      <c r="E18586" s="551">
        <v>35360</v>
      </c>
      <c r="F18586" s="125"/>
      <c r="G18586" s="125">
        <f t="shared" si="296"/>
        <v>-35360</v>
      </c>
      <c r="H18586" s="704" t="s">
        <v>12364</v>
      </c>
      <c r="J18586" s="39"/>
    </row>
    <row r="18587" spans="1:10" ht="15" x14ac:dyDescent="0.2">
      <c r="A18587" s="733">
        <v>45336</v>
      </c>
      <c r="B18587" s="62" t="s">
        <v>3945</v>
      </c>
      <c r="C18587" s="550" t="s">
        <v>3002</v>
      </c>
      <c r="D18587" s="739" t="s">
        <v>12500</v>
      </c>
      <c r="E18587" s="551">
        <v>32760</v>
      </c>
      <c r="F18587" s="125"/>
      <c r="G18587" s="125">
        <f t="shared" si="296"/>
        <v>-32760</v>
      </c>
      <c r="H18587" s="704" t="s">
        <v>12364</v>
      </c>
      <c r="J18587" s="39"/>
    </row>
    <row r="18588" spans="1:10" ht="15" x14ac:dyDescent="0.2">
      <c r="A18588" s="733">
        <v>45336</v>
      </c>
      <c r="B18588" s="62" t="s">
        <v>8557</v>
      </c>
      <c r="C18588" s="550" t="s">
        <v>3002</v>
      </c>
      <c r="D18588" s="739" t="s">
        <v>12500</v>
      </c>
      <c r="E18588" s="551">
        <v>145766</v>
      </c>
      <c r="F18588" s="125"/>
      <c r="G18588" s="125">
        <f t="shared" si="296"/>
        <v>-145766</v>
      </c>
      <c r="H18588" s="704" t="s">
        <v>12364</v>
      </c>
      <c r="J18588" s="39"/>
    </row>
    <row r="18589" spans="1:10" ht="15" x14ac:dyDescent="0.2">
      <c r="A18589" s="733">
        <v>45336</v>
      </c>
      <c r="B18589" s="62" t="s">
        <v>11623</v>
      </c>
      <c r="C18589" s="550" t="s">
        <v>3002</v>
      </c>
      <c r="D18589" s="739" t="s">
        <v>12500</v>
      </c>
      <c r="E18589" s="551">
        <v>508379</v>
      </c>
      <c r="F18589" s="125"/>
      <c r="G18589" s="125">
        <f t="shared" si="296"/>
        <v>-508379</v>
      </c>
      <c r="H18589" s="704" t="s">
        <v>12364</v>
      </c>
      <c r="J18589" s="39"/>
    </row>
    <row r="18590" spans="1:10" ht="15" x14ac:dyDescent="0.2">
      <c r="A18590" s="733">
        <v>45336</v>
      </c>
      <c r="B18590" s="62" t="s">
        <v>11883</v>
      </c>
      <c r="C18590" s="62" t="s">
        <v>8392</v>
      </c>
      <c r="D18590" s="182" t="s">
        <v>12303</v>
      </c>
      <c r="E18590" s="125">
        <v>1000000</v>
      </c>
      <c r="F18590" s="125"/>
      <c r="G18590" s="125">
        <f t="shared" si="296"/>
        <v>-1000000</v>
      </c>
      <c r="H18590" s="704" t="s">
        <v>12364</v>
      </c>
      <c r="J18590" s="39"/>
    </row>
    <row r="18591" spans="1:10" ht="15" x14ac:dyDescent="0.2">
      <c r="A18591" s="733">
        <v>45336</v>
      </c>
      <c r="B18591" s="62" t="s">
        <v>10230</v>
      </c>
      <c r="C18591" s="62" t="s">
        <v>11740</v>
      </c>
      <c r="D18591" s="182" t="s">
        <v>11167</v>
      </c>
      <c r="E18591" s="125">
        <v>500000</v>
      </c>
      <c r="F18591" s="125"/>
      <c r="G18591" s="125">
        <f t="shared" si="296"/>
        <v>-500000</v>
      </c>
      <c r="H18591" s="704" t="s">
        <v>12364</v>
      </c>
      <c r="J18591" s="39"/>
    </row>
    <row r="18592" spans="1:10" ht="15" x14ac:dyDescent="0.2">
      <c r="A18592" s="733">
        <v>45336</v>
      </c>
      <c r="B18592" s="62" t="s">
        <v>11131</v>
      </c>
      <c r="C18592" s="62" t="s">
        <v>12501</v>
      </c>
      <c r="D18592" s="182" t="s">
        <v>11167</v>
      </c>
      <c r="E18592" s="125">
        <v>500000</v>
      </c>
      <c r="F18592" s="125"/>
      <c r="G18592" s="125">
        <f t="shared" si="296"/>
        <v>-500000</v>
      </c>
      <c r="H18592" s="704" t="s">
        <v>12364</v>
      </c>
      <c r="J18592" s="39"/>
    </row>
    <row r="18593" spans="1:10" ht="15" x14ac:dyDescent="0.2">
      <c r="A18593" s="733">
        <v>45337</v>
      </c>
      <c r="B18593" s="62" t="s">
        <v>11085</v>
      </c>
      <c r="C18593" s="62" t="s">
        <v>11961</v>
      </c>
      <c r="D18593" s="182" t="s">
        <v>12502</v>
      </c>
      <c r="E18593" s="125">
        <v>10000</v>
      </c>
      <c r="F18593" s="125"/>
      <c r="G18593" s="125">
        <f t="shared" si="296"/>
        <v>-10000</v>
      </c>
      <c r="H18593" s="704" t="s">
        <v>12364</v>
      </c>
      <c r="J18593" s="39"/>
    </row>
    <row r="18594" spans="1:10" ht="15" x14ac:dyDescent="0.2">
      <c r="A18594" s="733">
        <v>45337</v>
      </c>
      <c r="B18594" s="62" t="s">
        <v>11085</v>
      </c>
      <c r="C18594" s="62" t="s">
        <v>391</v>
      </c>
      <c r="D18594" s="182" t="s">
        <v>7647</v>
      </c>
      <c r="E18594" s="125">
        <v>2000</v>
      </c>
      <c r="F18594" s="125"/>
      <c r="G18594" s="125">
        <f t="shared" si="296"/>
        <v>-2000</v>
      </c>
      <c r="H18594" s="704" t="s">
        <v>12364</v>
      </c>
      <c r="J18594" s="39"/>
    </row>
    <row r="18595" spans="1:10" ht="15" x14ac:dyDescent="0.2">
      <c r="A18595" s="733">
        <v>45338</v>
      </c>
      <c r="B18595" s="62" t="s">
        <v>11085</v>
      </c>
      <c r="C18595" s="62" t="s">
        <v>1062</v>
      </c>
      <c r="D18595" s="182" t="s">
        <v>12503</v>
      </c>
      <c r="E18595" s="125">
        <v>4800</v>
      </c>
      <c r="F18595" s="125"/>
      <c r="G18595" s="125">
        <f t="shared" si="296"/>
        <v>-4800</v>
      </c>
      <c r="H18595" s="704" t="s">
        <v>12364</v>
      </c>
      <c r="J18595" s="39"/>
    </row>
    <row r="18596" spans="1:10" ht="15" x14ac:dyDescent="0.2">
      <c r="A18596" s="733">
        <v>45338</v>
      </c>
      <c r="B18596" s="62" t="s">
        <v>10906</v>
      </c>
      <c r="C18596" s="62" t="s">
        <v>10989</v>
      </c>
      <c r="D18596" s="182" t="s">
        <v>12504</v>
      </c>
      <c r="E18596" s="125">
        <v>9000</v>
      </c>
      <c r="F18596" s="125"/>
      <c r="G18596" s="125">
        <f t="shared" si="296"/>
        <v>-9000</v>
      </c>
      <c r="H18596" s="704" t="s">
        <v>12364</v>
      </c>
      <c r="J18596" s="39"/>
    </row>
    <row r="18597" spans="1:10" ht="15" x14ac:dyDescent="0.2">
      <c r="A18597" s="733">
        <v>45338</v>
      </c>
      <c r="B18597" s="62" t="s">
        <v>11085</v>
      </c>
      <c r="C18597" s="62" t="s">
        <v>5740</v>
      </c>
      <c r="D18597" s="182" t="s">
        <v>12509</v>
      </c>
      <c r="E18597" s="125">
        <v>4000</v>
      </c>
      <c r="F18597" s="125"/>
      <c r="G18597" s="125">
        <f t="shared" si="296"/>
        <v>-4000</v>
      </c>
      <c r="H18597" s="704" t="s">
        <v>12364</v>
      </c>
      <c r="J18597" s="39"/>
    </row>
    <row r="18598" spans="1:10" ht="15" x14ac:dyDescent="0.2">
      <c r="A18598" s="733">
        <v>45338</v>
      </c>
      <c r="B18598" s="62" t="s">
        <v>12192</v>
      </c>
      <c r="C18598" s="62" t="s">
        <v>12510</v>
      </c>
      <c r="D18598" s="182" t="s">
        <v>12511</v>
      </c>
      <c r="E18598" s="125">
        <v>9880</v>
      </c>
      <c r="F18598" s="125"/>
      <c r="G18598" s="125">
        <f t="shared" si="296"/>
        <v>-9880</v>
      </c>
      <c r="H18598" s="704" t="s">
        <v>12364</v>
      </c>
      <c r="J18598" s="39"/>
    </row>
    <row r="18599" spans="1:10" ht="15" x14ac:dyDescent="0.2">
      <c r="A18599" s="733">
        <v>45338</v>
      </c>
      <c r="B18599" s="62" t="s">
        <v>103</v>
      </c>
      <c r="C18599" s="62" t="s">
        <v>103</v>
      </c>
      <c r="D18599" s="182" t="s">
        <v>12512</v>
      </c>
      <c r="E18599" s="125">
        <v>17700</v>
      </c>
      <c r="F18599" s="125"/>
      <c r="G18599" s="125">
        <f t="shared" si="296"/>
        <v>-17700</v>
      </c>
      <c r="H18599" s="704" t="s">
        <v>12364</v>
      </c>
      <c r="J18599" s="39"/>
    </row>
    <row r="18600" spans="1:10" ht="15" x14ac:dyDescent="0.2">
      <c r="A18600" s="733">
        <v>45338</v>
      </c>
      <c r="B18600" s="62" t="s">
        <v>12350</v>
      </c>
      <c r="C18600" s="62" t="s">
        <v>5740</v>
      </c>
      <c r="D18600" s="182" t="s">
        <v>12513</v>
      </c>
      <c r="E18600" s="125">
        <v>700</v>
      </c>
      <c r="F18600" s="125"/>
      <c r="G18600" s="125">
        <f t="shared" si="296"/>
        <v>-700</v>
      </c>
      <c r="H18600" s="704" t="s">
        <v>12364</v>
      </c>
      <c r="J18600" s="39"/>
    </row>
    <row r="18601" spans="1:10" ht="15" x14ac:dyDescent="0.2">
      <c r="A18601" s="733">
        <v>45338</v>
      </c>
      <c r="B18601" s="62" t="s">
        <v>11883</v>
      </c>
      <c r="C18601" s="62" t="s">
        <v>10989</v>
      </c>
      <c r="D18601" s="182" t="s">
        <v>12514</v>
      </c>
      <c r="E18601" s="125">
        <v>3000</v>
      </c>
      <c r="F18601" s="125"/>
      <c r="G18601" s="125">
        <f t="shared" si="296"/>
        <v>-3000</v>
      </c>
      <c r="H18601" s="704" t="s">
        <v>12364</v>
      </c>
      <c r="J18601" s="39"/>
    </row>
    <row r="18602" spans="1:10" ht="15" x14ac:dyDescent="0.2">
      <c r="A18602" s="733">
        <v>45338</v>
      </c>
      <c r="B18602" s="62" t="s">
        <v>10906</v>
      </c>
      <c r="C18602" s="62" t="s">
        <v>5740</v>
      </c>
      <c r="D18602" s="182" t="s">
        <v>369</v>
      </c>
      <c r="E18602" s="125">
        <v>3000</v>
      </c>
      <c r="F18602" s="125"/>
      <c r="G18602" s="125">
        <f t="shared" si="296"/>
        <v>-3000</v>
      </c>
      <c r="H18602" s="704" t="s">
        <v>12364</v>
      </c>
      <c r="J18602" s="39"/>
    </row>
    <row r="18603" spans="1:10" ht="15" x14ac:dyDescent="0.2">
      <c r="A18603" s="733">
        <v>45338</v>
      </c>
      <c r="B18603" s="62" t="s">
        <v>103</v>
      </c>
      <c r="C18603" s="62" t="s">
        <v>391</v>
      </c>
      <c r="D18603" s="182" t="s">
        <v>12515</v>
      </c>
      <c r="E18603" s="125">
        <v>2250</v>
      </c>
      <c r="F18603" s="125"/>
      <c r="G18603" s="125">
        <f t="shared" si="296"/>
        <v>-2250</v>
      </c>
      <c r="H18603" s="704" t="s">
        <v>12364</v>
      </c>
      <c r="J18603" s="39"/>
    </row>
    <row r="18604" spans="1:10" ht="15" x14ac:dyDescent="0.2">
      <c r="A18604" s="733">
        <v>45338</v>
      </c>
      <c r="B18604" s="62" t="s">
        <v>12516</v>
      </c>
      <c r="C18604" s="62" t="s">
        <v>10989</v>
      </c>
      <c r="D18604" s="182" t="s">
        <v>12517</v>
      </c>
      <c r="E18604" s="125">
        <v>17400</v>
      </c>
      <c r="F18604" s="125"/>
      <c r="G18604" s="125">
        <f t="shared" si="296"/>
        <v>-17400</v>
      </c>
      <c r="H18604" s="704" t="s">
        <v>12364</v>
      </c>
      <c r="J18604" s="39"/>
    </row>
    <row r="18605" spans="1:10" ht="15" x14ac:dyDescent="0.2">
      <c r="A18605" s="733">
        <v>45338</v>
      </c>
      <c r="B18605" s="62" t="s">
        <v>10149</v>
      </c>
      <c r="C18605" s="62" t="s">
        <v>391</v>
      </c>
      <c r="D18605" s="182" t="s">
        <v>12518</v>
      </c>
      <c r="E18605" s="125">
        <v>50000</v>
      </c>
      <c r="F18605" s="125"/>
      <c r="G18605" s="125">
        <f t="shared" si="296"/>
        <v>-50000</v>
      </c>
      <c r="H18605" s="704" t="s">
        <v>12364</v>
      </c>
      <c r="J18605" s="39"/>
    </row>
    <row r="18606" spans="1:10" ht="15" x14ac:dyDescent="0.2">
      <c r="A18606" s="733">
        <v>45339</v>
      </c>
      <c r="B18606" s="62" t="s">
        <v>103</v>
      </c>
      <c r="C18606" s="62" t="s">
        <v>103</v>
      </c>
      <c r="D18606" s="182" t="s">
        <v>8156</v>
      </c>
      <c r="E18606" s="125">
        <v>4000</v>
      </c>
      <c r="F18606" s="125"/>
      <c r="G18606" s="125">
        <f t="shared" si="296"/>
        <v>-4000</v>
      </c>
      <c r="H18606" s="704" t="s">
        <v>12364</v>
      </c>
      <c r="J18606" s="39"/>
    </row>
    <row r="18607" spans="1:10" ht="15" x14ac:dyDescent="0.2">
      <c r="A18607" s="733">
        <v>45339</v>
      </c>
      <c r="B18607" s="62" t="s">
        <v>3945</v>
      </c>
      <c r="C18607" s="62" t="s">
        <v>5740</v>
      </c>
      <c r="D18607" s="182" t="s">
        <v>12520</v>
      </c>
      <c r="E18607" s="125">
        <v>5000</v>
      </c>
      <c r="F18607" s="125"/>
      <c r="G18607" s="125">
        <f t="shared" si="296"/>
        <v>-5000</v>
      </c>
      <c r="H18607" s="704" t="s">
        <v>12364</v>
      </c>
      <c r="J18607" s="39"/>
    </row>
    <row r="18608" spans="1:10" ht="15" x14ac:dyDescent="0.2">
      <c r="A18608" s="733">
        <v>45339</v>
      </c>
      <c r="B18608" s="62" t="s">
        <v>3945</v>
      </c>
      <c r="C18608" s="62" t="s">
        <v>285</v>
      </c>
      <c r="D18608" s="182" t="s">
        <v>11379</v>
      </c>
      <c r="E18608" s="125">
        <v>500</v>
      </c>
      <c r="F18608" s="125"/>
      <c r="G18608" s="125">
        <f t="shared" si="296"/>
        <v>-500</v>
      </c>
      <c r="H18608" s="704" t="s">
        <v>12364</v>
      </c>
      <c r="J18608" s="39"/>
    </row>
    <row r="18609" spans="1:10" ht="15" x14ac:dyDescent="0.2">
      <c r="A18609" s="733">
        <v>45339</v>
      </c>
      <c r="B18609" s="62" t="s">
        <v>3945</v>
      </c>
      <c r="C18609" s="62" t="s">
        <v>10989</v>
      </c>
      <c r="D18609" s="182" t="s">
        <v>12521</v>
      </c>
      <c r="E18609" s="125">
        <v>800</v>
      </c>
      <c r="F18609" s="125"/>
      <c r="G18609" s="125">
        <f t="shared" si="296"/>
        <v>-800</v>
      </c>
      <c r="H18609" s="704" t="s">
        <v>12364</v>
      </c>
      <c r="J18609" s="39"/>
    </row>
    <row r="18610" spans="1:10" ht="15" x14ac:dyDescent="0.2">
      <c r="A18610" s="733">
        <v>45339</v>
      </c>
      <c r="B18610" s="62" t="s">
        <v>8557</v>
      </c>
      <c r="C18610" s="62" t="s">
        <v>11621</v>
      </c>
      <c r="D18610" s="182" t="s">
        <v>12428</v>
      </c>
      <c r="E18610" s="125">
        <v>12000</v>
      </c>
      <c r="F18610" s="125"/>
      <c r="G18610" s="125">
        <f t="shared" si="296"/>
        <v>-12000</v>
      </c>
      <c r="H18610" s="704" t="s">
        <v>12364</v>
      </c>
      <c r="J18610" s="39"/>
    </row>
    <row r="18611" spans="1:10" ht="15" x14ac:dyDescent="0.2">
      <c r="A18611" s="733">
        <v>45339</v>
      </c>
      <c r="B18611" s="62" t="s">
        <v>8557</v>
      </c>
      <c r="C18611" s="62" t="s">
        <v>10989</v>
      </c>
      <c r="D18611" s="182" t="s">
        <v>12522</v>
      </c>
      <c r="E18611" s="125">
        <v>1130</v>
      </c>
      <c r="F18611" s="125"/>
      <c r="G18611" s="125">
        <f t="shared" si="296"/>
        <v>-1130</v>
      </c>
      <c r="H18611" s="704" t="s">
        <v>12364</v>
      </c>
      <c r="J18611" s="39"/>
    </row>
    <row r="18612" spans="1:10" ht="15" x14ac:dyDescent="0.2">
      <c r="A18612" s="733">
        <v>45339</v>
      </c>
      <c r="B18612" s="62" t="s">
        <v>12350</v>
      </c>
      <c r="C18612" s="62" t="s">
        <v>12523</v>
      </c>
      <c r="D18612" s="182" t="s">
        <v>12524</v>
      </c>
      <c r="E18612" s="125">
        <v>12000</v>
      </c>
      <c r="F18612" s="125"/>
      <c r="G18612" s="125">
        <f t="shared" si="296"/>
        <v>-12000</v>
      </c>
      <c r="H18612" s="704" t="s">
        <v>12364</v>
      </c>
      <c r="J18612" s="39"/>
    </row>
    <row r="18613" spans="1:10" ht="15" x14ac:dyDescent="0.2">
      <c r="A18613" s="733">
        <v>45339</v>
      </c>
      <c r="B18613" s="62" t="s">
        <v>8557</v>
      </c>
      <c r="C18613" s="62" t="s">
        <v>5740</v>
      </c>
      <c r="D18613" s="182" t="s">
        <v>369</v>
      </c>
      <c r="E18613" s="125">
        <v>2000</v>
      </c>
      <c r="F18613" s="125"/>
      <c r="G18613" s="125">
        <f t="shared" si="296"/>
        <v>-2000</v>
      </c>
      <c r="H18613" s="704" t="s">
        <v>12364</v>
      </c>
      <c r="J18613" s="39"/>
    </row>
    <row r="18614" spans="1:10" ht="15" x14ac:dyDescent="0.2">
      <c r="A18614" s="733">
        <v>45339</v>
      </c>
      <c r="B18614" s="62" t="s">
        <v>8557</v>
      </c>
      <c r="C18614" s="62" t="s">
        <v>12523</v>
      </c>
      <c r="D18614" s="182" t="s">
        <v>12524</v>
      </c>
      <c r="E18614" s="125">
        <v>13000</v>
      </c>
      <c r="F18614" s="125"/>
      <c r="G18614" s="125">
        <f t="shared" si="296"/>
        <v>-13000</v>
      </c>
      <c r="H18614" s="704" t="s">
        <v>12364</v>
      </c>
      <c r="J18614" s="39"/>
    </row>
    <row r="18615" spans="1:10" ht="15" x14ac:dyDescent="0.2">
      <c r="A18615" s="733">
        <v>45339</v>
      </c>
      <c r="B18615" s="62" t="s">
        <v>11883</v>
      </c>
      <c r="C18615" s="62" t="s">
        <v>5740</v>
      </c>
      <c r="D18615" s="182" t="s">
        <v>12525</v>
      </c>
      <c r="E18615" s="125">
        <v>3000</v>
      </c>
      <c r="F18615" s="125"/>
      <c r="G18615" s="125">
        <f t="shared" si="296"/>
        <v>-3000</v>
      </c>
      <c r="H18615" s="704" t="s">
        <v>12364</v>
      </c>
      <c r="J18615" s="39"/>
    </row>
    <row r="18616" spans="1:10" ht="15" x14ac:dyDescent="0.2">
      <c r="A18616" s="733">
        <v>45339</v>
      </c>
      <c r="B18616" s="62" t="s">
        <v>11883</v>
      </c>
      <c r="C18616" s="62" t="s">
        <v>5740</v>
      </c>
      <c r="D18616" s="182" t="s">
        <v>11890</v>
      </c>
      <c r="E18616" s="125">
        <v>2700</v>
      </c>
      <c r="F18616" s="125"/>
      <c r="G18616" s="125">
        <f t="shared" si="296"/>
        <v>-2700</v>
      </c>
      <c r="H18616" s="704" t="s">
        <v>12364</v>
      </c>
      <c r="J18616" s="39"/>
    </row>
    <row r="18617" spans="1:10" ht="15" x14ac:dyDescent="0.2">
      <c r="A18617" s="733">
        <v>45339</v>
      </c>
      <c r="B18617" s="62" t="s">
        <v>103</v>
      </c>
      <c r="C18617" s="62" t="s">
        <v>285</v>
      </c>
      <c r="D18617" s="182" t="s">
        <v>8661</v>
      </c>
      <c r="E18617" s="125">
        <v>750</v>
      </c>
      <c r="F18617" s="125"/>
      <c r="G18617" s="125">
        <f t="shared" si="296"/>
        <v>-750</v>
      </c>
      <c r="H18617" s="704" t="s">
        <v>12364</v>
      </c>
      <c r="J18617" s="39"/>
    </row>
    <row r="18618" spans="1:10" ht="15" x14ac:dyDescent="0.2">
      <c r="A18618" s="733">
        <v>45339</v>
      </c>
      <c r="B18618" s="62" t="s">
        <v>25</v>
      </c>
      <c r="C18618" s="62" t="s">
        <v>8148</v>
      </c>
      <c r="D18618" s="182" t="s">
        <v>6342</v>
      </c>
      <c r="E18618" s="125">
        <v>3635</v>
      </c>
      <c r="F18618" s="125"/>
      <c r="G18618" s="125">
        <f t="shared" si="296"/>
        <v>-3635</v>
      </c>
      <c r="H18618" s="704" t="s">
        <v>12364</v>
      </c>
      <c r="J18618" s="39"/>
    </row>
    <row r="18619" spans="1:10" ht="15" x14ac:dyDescent="0.2">
      <c r="A18619" s="733">
        <v>45339</v>
      </c>
      <c r="B18619" s="62" t="s">
        <v>103</v>
      </c>
      <c r="C18619" s="62" t="s">
        <v>8148</v>
      </c>
      <c r="D18619" s="182" t="s">
        <v>6342</v>
      </c>
      <c r="E18619" s="125">
        <v>9800</v>
      </c>
      <c r="F18619" s="125"/>
      <c r="G18619" s="125">
        <f t="shared" si="296"/>
        <v>-9800</v>
      </c>
      <c r="H18619" s="704" t="s">
        <v>12364</v>
      </c>
      <c r="J18619" s="39"/>
    </row>
    <row r="18620" spans="1:10" ht="15" x14ac:dyDescent="0.2">
      <c r="A18620" s="733">
        <v>45339</v>
      </c>
      <c r="B18620" s="62" t="s">
        <v>11089</v>
      </c>
      <c r="C18620" s="62" t="s">
        <v>5740</v>
      </c>
      <c r="D18620" s="182" t="s">
        <v>369</v>
      </c>
      <c r="E18620" s="125">
        <v>1200</v>
      </c>
      <c r="F18620" s="125"/>
      <c r="G18620" s="125">
        <f t="shared" si="296"/>
        <v>-1200</v>
      </c>
      <c r="H18620" s="704" t="s">
        <v>12364</v>
      </c>
      <c r="J18620" s="39"/>
    </row>
    <row r="18621" spans="1:10" ht="15" x14ac:dyDescent="0.2">
      <c r="A18621" s="733">
        <v>45339</v>
      </c>
      <c r="B18621" s="62" t="s">
        <v>11883</v>
      </c>
      <c r="C18621" s="62" t="s">
        <v>11382</v>
      </c>
      <c r="D18621" s="182" t="s">
        <v>12527</v>
      </c>
      <c r="E18621" s="125">
        <v>100000</v>
      </c>
      <c r="F18621" s="125"/>
      <c r="G18621" s="125">
        <f t="shared" si="296"/>
        <v>-100000</v>
      </c>
      <c r="H18621" s="704" t="s">
        <v>12364</v>
      </c>
      <c r="J18621" s="39"/>
    </row>
    <row r="18622" spans="1:10" ht="15" x14ac:dyDescent="0.2">
      <c r="A18622" s="733">
        <v>45339</v>
      </c>
      <c r="B18622" s="62" t="s">
        <v>11883</v>
      </c>
      <c r="C18622" s="62" t="s">
        <v>12013</v>
      </c>
      <c r="D18622" s="182" t="s">
        <v>12526</v>
      </c>
      <c r="E18622" s="125">
        <v>400000</v>
      </c>
      <c r="F18622" s="125"/>
      <c r="G18622" s="125">
        <f t="shared" si="296"/>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86" si="297">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297"/>
        <v>-370000</v>
      </c>
      <c r="H18624" s="704" t="s">
        <v>12364</v>
      </c>
      <c r="J18624" s="39"/>
    </row>
    <row r="18625" spans="1:10" ht="15" x14ac:dyDescent="0.2">
      <c r="A18625" s="733">
        <v>45339</v>
      </c>
      <c r="B18625" s="62" t="s">
        <v>11085</v>
      </c>
      <c r="C18625" s="62" t="s">
        <v>1197</v>
      </c>
      <c r="D18625" s="182" t="s">
        <v>12529</v>
      </c>
      <c r="E18625" s="125">
        <v>704800</v>
      </c>
      <c r="F18625" s="125"/>
      <c r="G18625" s="125">
        <f t="shared" si="297"/>
        <v>-704800</v>
      </c>
      <c r="H18625" s="704" t="s">
        <v>12364</v>
      </c>
      <c r="J18625" s="39"/>
    </row>
    <row r="18626" spans="1:10" ht="15" x14ac:dyDescent="0.2">
      <c r="A18626" s="733">
        <v>45339</v>
      </c>
      <c r="B18626" s="62" t="s">
        <v>12608</v>
      </c>
      <c r="C18626" s="62" t="s">
        <v>12530</v>
      </c>
      <c r="D18626" s="182" t="s">
        <v>12531</v>
      </c>
      <c r="E18626" s="125">
        <v>40000</v>
      </c>
      <c r="F18626" s="125"/>
      <c r="G18626" s="125">
        <f t="shared" si="297"/>
        <v>-40000</v>
      </c>
      <c r="H18626" s="704" t="s">
        <v>12364</v>
      </c>
      <c r="J18626" s="39"/>
    </row>
    <row r="18627" spans="1:10" ht="15" x14ac:dyDescent="0.2">
      <c r="A18627" s="733">
        <v>45341</v>
      </c>
      <c r="B18627" s="62" t="s">
        <v>11085</v>
      </c>
      <c r="C18627" s="62" t="s">
        <v>5386</v>
      </c>
      <c r="D18627" s="182" t="s">
        <v>369</v>
      </c>
      <c r="E18627" s="125">
        <v>5000</v>
      </c>
      <c r="F18627" s="125"/>
      <c r="G18627" s="125">
        <f t="shared" si="297"/>
        <v>-5000</v>
      </c>
      <c r="H18627" s="704" t="s">
        <v>12364</v>
      </c>
      <c r="J18627" s="39"/>
    </row>
    <row r="18628" spans="1:10" ht="15" x14ac:dyDescent="0.2">
      <c r="A18628" s="733">
        <v>45341</v>
      </c>
      <c r="B18628" s="62" t="s">
        <v>11089</v>
      </c>
      <c r="C18628" s="62" t="s">
        <v>391</v>
      </c>
      <c r="D18628" s="182" t="s">
        <v>12532</v>
      </c>
      <c r="E18628" s="125">
        <v>7000</v>
      </c>
      <c r="F18628" s="125"/>
      <c r="G18628" s="125">
        <f t="shared" si="297"/>
        <v>-7000</v>
      </c>
      <c r="H18628" s="704" t="s">
        <v>12364</v>
      </c>
      <c r="J18628" s="39"/>
    </row>
    <row r="18629" spans="1:10" ht="15" x14ac:dyDescent="0.2">
      <c r="A18629" s="733">
        <v>45341</v>
      </c>
      <c r="B18629" s="62" t="s">
        <v>103</v>
      </c>
      <c r="C18629" s="62" t="s">
        <v>103</v>
      </c>
      <c r="D18629" s="182" t="s">
        <v>8156</v>
      </c>
      <c r="E18629" s="125">
        <v>1200</v>
      </c>
      <c r="F18629" s="125"/>
      <c r="G18629" s="125">
        <f t="shared" si="297"/>
        <v>-1200</v>
      </c>
      <c r="H18629" s="704" t="s">
        <v>12364</v>
      </c>
      <c r="J18629" s="39"/>
    </row>
    <row r="18630" spans="1:10" ht="15" x14ac:dyDescent="0.2">
      <c r="A18630" s="733">
        <v>45341</v>
      </c>
      <c r="B18630" s="62" t="s">
        <v>12192</v>
      </c>
      <c r="C18630" s="62" t="s">
        <v>11713</v>
      </c>
      <c r="D18630" s="182" t="s">
        <v>12533</v>
      </c>
      <c r="E18630" s="125">
        <v>20180</v>
      </c>
      <c r="F18630" s="125"/>
      <c r="G18630" s="125">
        <f t="shared" si="297"/>
        <v>-20180</v>
      </c>
      <c r="H18630" s="704" t="s">
        <v>12364</v>
      </c>
      <c r="J18630" s="39"/>
    </row>
    <row r="18631" spans="1:10" ht="15" x14ac:dyDescent="0.2">
      <c r="A18631" s="733">
        <v>45341</v>
      </c>
      <c r="B18631" s="62" t="s">
        <v>11883</v>
      </c>
      <c r="C18631" s="62" t="s">
        <v>11532</v>
      </c>
      <c r="D18631" s="182" t="s">
        <v>12534</v>
      </c>
      <c r="E18631" s="125">
        <v>300000</v>
      </c>
      <c r="F18631" s="125"/>
      <c r="G18631" s="125">
        <f t="shared" si="297"/>
        <v>-300000</v>
      </c>
      <c r="H18631" s="704" t="s">
        <v>12364</v>
      </c>
      <c r="J18631" s="39"/>
    </row>
    <row r="18632" spans="1:10" ht="15" x14ac:dyDescent="0.2">
      <c r="A18632" s="733">
        <v>45341</v>
      </c>
      <c r="B18632" s="62" t="s">
        <v>11089</v>
      </c>
      <c r="C18632" s="550" t="s">
        <v>11740</v>
      </c>
      <c r="D18632" s="739" t="s">
        <v>12535</v>
      </c>
      <c r="E18632" s="551">
        <v>100000</v>
      </c>
      <c r="F18632" s="125"/>
      <c r="G18632" s="125">
        <f t="shared" si="297"/>
        <v>-100000</v>
      </c>
      <c r="H18632" s="704" t="s">
        <v>12364</v>
      </c>
      <c r="J18632" s="39"/>
    </row>
    <row r="18633" spans="1:10" ht="15" x14ac:dyDescent="0.2">
      <c r="A18633" s="733">
        <v>45341</v>
      </c>
      <c r="B18633" s="62" t="s">
        <v>10230</v>
      </c>
      <c r="C18633" s="550" t="s">
        <v>11740</v>
      </c>
      <c r="D18633" s="739" t="s">
        <v>12535</v>
      </c>
      <c r="E18633" s="551">
        <v>528670</v>
      </c>
      <c r="F18633" s="125"/>
      <c r="G18633" s="125">
        <f t="shared" si="297"/>
        <v>-528670</v>
      </c>
      <c r="H18633" s="704" t="s">
        <v>12364</v>
      </c>
      <c r="J18633" s="39"/>
    </row>
    <row r="18634" spans="1:10" ht="15" x14ac:dyDescent="0.2">
      <c r="A18634" s="733">
        <v>45341</v>
      </c>
      <c r="B18634" s="62" t="s">
        <v>11883</v>
      </c>
      <c r="C18634" s="62" t="s">
        <v>10989</v>
      </c>
      <c r="D18634" s="182" t="s">
        <v>12536</v>
      </c>
      <c r="E18634" s="125">
        <v>196890</v>
      </c>
      <c r="F18634" s="125"/>
      <c r="G18634" s="125">
        <f t="shared" si="297"/>
        <v>-196890</v>
      </c>
      <c r="H18634" s="704" t="s">
        <v>12364</v>
      </c>
      <c r="J18634" s="39"/>
    </row>
    <row r="18635" spans="1:10" ht="15" x14ac:dyDescent="0.2">
      <c r="A18635" s="733">
        <v>45341</v>
      </c>
      <c r="B18635" s="62" t="s">
        <v>11883</v>
      </c>
      <c r="C18635" s="62" t="s">
        <v>10989</v>
      </c>
      <c r="D18635" s="182" t="s">
        <v>12537</v>
      </c>
      <c r="E18635" s="125">
        <v>74950</v>
      </c>
      <c r="F18635" s="125"/>
      <c r="G18635" s="125">
        <f t="shared" si="297"/>
        <v>-74950</v>
      </c>
      <c r="H18635" s="704" t="s">
        <v>12364</v>
      </c>
      <c r="J18635" s="39"/>
    </row>
    <row r="18636" spans="1:10" ht="15" customHeight="1" x14ac:dyDescent="0.2">
      <c r="A18636" s="733">
        <v>45341</v>
      </c>
      <c r="B18636" s="62" t="s">
        <v>11131</v>
      </c>
      <c r="C18636" s="550" t="s">
        <v>10989</v>
      </c>
      <c r="D18636" s="739" t="s">
        <v>12538</v>
      </c>
      <c r="E18636" s="551">
        <v>80000</v>
      </c>
      <c r="F18636" s="125"/>
      <c r="G18636" s="125">
        <f t="shared" si="297"/>
        <v>-80000</v>
      </c>
      <c r="H18636" s="704" t="s">
        <v>12364</v>
      </c>
      <c r="J18636" s="39"/>
    </row>
    <row r="18637" spans="1:10" ht="15" x14ac:dyDescent="0.2">
      <c r="A18637" s="733">
        <v>45341</v>
      </c>
      <c r="B18637" s="62" t="s">
        <v>11883</v>
      </c>
      <c r="C18637" s="550" t="s">
        <v>10989</v>
      </c>
      <c r="D18637" s="739" t="s">
        <v>12538</v>
      </c>
      <c r="E18637" s="551">
        <v>224620</v>
      </c>
      <c r="F18637" s="125"/>
      <c r="G18637" s="125">
        <f t="shared" si="297"/>
        <v>-224620</v>
      </c>
      <c r="H18637" s="704" t="s">
        <v>12364</v>
      </c>
      <c r="J18637" s="39"/>
    </row>
    <row r="18638" spans="1:10" ht="15" x14ac:dyDescent="0.2">
      <c r="A18638" s="733">
        <v>45341</v>
      </c>
      <c r="B18638" s="62" t="s">
        <v>10906</v>
      </c>
      <c r="C18638" s="62" t="s">
        <v>7221</v>
      </c>
      <c r="D18638" s="182" t="s">
        <v>10719</v>
      </c>
      <c r="E18638" s="125">
        <v>300000</v>
      </c>
      <c r="F18638" s="125"/>
      <c r="G18638" s="125">
        <f t="shared" si="297"/>
        <v>-300000</v>
      </c>
      <c r="H18638" s="704" t="s">
        <v>12364</v>
      </c>
      <c r="J18638" s="39"/>
    </row>
    <row r="18639" spans="1:10" ht="15" x14ac:dyDescent="0.2">
      <c r="A18639" s="733">
        <v>45342</v>
      </c>
      <c r="B18639" s="62" t="s">
        <v>12410</v>
      </c>
      <c r="C18639" s="62" t="s">
        <v>10989</v>
      </c>
      <c r="D18639" s="182" t="s">
        <v>12539</v>
      </c>
      <c r="E18639" s="125">
        <v>700</v>
      </c>
      <c r="F18639" s="125"/>
      <c r="G18639" s="125">
        <f t="shared" si="297"/>
        <v>-700</v>
      </c>
      <c r="H18639" s="704" t="s">
        <v>12364</v>
      </c>
      <c r="J18639" s="39"/>
    </row>
    <row r="18640" spans="1:10" ht="15" x14ac:dyDescent="0.2">
      <c r="A18640" s="733">
        <v>45342</v>
      </c>
      <c r="B18640" s="62" t="s">
        <v>10906</v>
      </c>
      <c r="C18640" s="62" t="s">
        <v>371</v>
      </c>
      <c r="D18640" s="182" t="s">
        <v>2107</v>
      </c>
      <c r="E18640" s="125">
        <v>1000</v>
      </c>
      <c r="F18640" s="125"/>
      <c r="G18640" s="125">
        <f t="shared" si="297"/>
        <v>-1000</v>
      </c>
      <c r="H18640" s="704" t="s">
        <v>12364</v>
      </c>
      <c r="J18640" s="39"/>
    </row>
    <row r="18641" spans="1:10" ht="15" x14ac:dyDescent="0.2">
      <c r="A18641" s="733">
        <v>45342</v>
      </c>
      <c r="B18641" s="62" t="s">
        <v>10906</v>
      </c>
      <c r="C18641" s="62" t="s">
        <v>5740</v>
      </c>
      <c r="D18641" s="182" t="s">
        <v>369</v>
      </c>
      <c r="E18641" s="125">
        <v>2000</v>
      </c>
      <c r="F18641" s="125"/>
      <c r="G18641" s="125">
        <f t="shared" si="297"/>
        <v>-2000</v>
      </c>
      <c r="H18641" s="704" t="s">
        <v>12364</v>
      </c>
      <c r="J18641" s="39"/>
    </row>
    <row r="18642" spans="1:10" ht="15" x14ac:dyDescent="0.2">
      <c r="A18642" s="733">
        <v>45342</v>
      </c>
      <c r="B18642" s="62" t="s">
        <v>12350</v>
      </c>
      <c r="C18642" s="62" t="s">
        <v>391</v>
      </c>
      <c r="D18642" s="182" t="s">
        <v>12540</v>
      </c>
      <c r="E18642" s="125">
        <v>6000</v>
      </c>
      <c r="F18642" s="125"/>
      <c r="G18642" s="125">
        <f t="shared" si="297"/>
        <v>-6000</v>
      </c>
      <c r="H18642" s="704" t="s">
        <v>12364</v>
      </c>
      <c r="J18642" s="39"/>
    </row>
    <row r="18643" spans="1:10" ht="15" x14ac:dyDescent="0.2">
      <c r="A18643" s="733">
        <v>45342</v>
      </c>
      <c r="B18643" s="62" t="s">
        <v>103</v>
      </c>
      <c r="C18643" s="62" t="s">
        <v>103</v>
      </c>
      <c r="D18643" s="182" t="s">
        <v>12541</v>
      </c>
      <c r="E18643" s="125">
        <v>7000</v>
      </c>
      <c r="F18643" s="125"/>
      <c r="G18643" s="125">
        <f t="shared" si="297"/>
        <v>-7000</v>
      </c>
      <c r="H18643" s="704" t="s">
        <v>12364</v>
      </c>
      <c r="J18643" s="39"/>
    </row>
    <row r="18644" spans="1:10" ht="15" x14ac:dyDescent="0.2">
      <c r="A18644" s="733">
        <v>45342</v>
      </c>
      <c r="B18644" s="62" t="s">
        <v>11089</v>
      </c>
      <c r="C18644" s="62" t="s">
        <v>391</v>
      </c>
      <c r="D18644" s="182" t="s">
        <v>12532</v>
      </c>
      <c r="E18644" s="125">
        <v>3000</v>
      </c>
      <c r="F18644" s="125"/>
      <c r="G18644" s="125">
        <f t="shared" si="297"/>
        <v>-3000</v>
      </c>
      <c r="H18644" s="704" t="s">
        <v>12364</v>
      </c>
      <c r="J18644" s="39"/>
    </row>
    <row r="18645" spans="1:10" ht="15" x14ac:dyDescent="0.2">
      <c r="A18645" s="733">
        <v>45342</v>
      </c>
      <c r="B18645" s="62" t="s">
        <v>12350</v>
      </c>
      <c r="C18645" s="62" t="s">
        <v>5740</v>
      </c>
      <c r="D18645" s="182" t="s">
        <v>10335</v>
      </c>
      <c r="E18645" s="125">
        <v>400</v>
      </c>
      <c r="F18645" s="125"/>
      <c r="G18645" s="125">
        <f t="shared" si="297"/>
        <v>-400</v>
      </c>
      <c r="H18645" s="704" t="s">
        <v>12364</v>
      </c>
      <c r="J18645" s="39"/>
    </row>
    <row r="18646" spans="1:10" ht="15" x14ac:dyDescent="0.2">
      <c r="A18646" s="733">
        <v>45342</v>
      </c>
      <c r="B18646" s="62" t="s">
        <v>103</v>
      </c>
      <c r="C18646" s="62" t="s">
        <v>12486</v>
      </c>
      <c r="D18646" s="182" t="s">
        <v>369</v>
      </c>
      <c r="E18646" s="125">
        <v>1000</v>
      </c>
      <c r="F18646" s="125"/>
      <c r="G18646" s="125">
        <f t="shared" si="297"/>
        <v>-1000</v>
      </c>
      <c r="H18646" s="704" t="s">
        <v>12364</v>
      </c>
      <c r="J18646" s="39"/>
    </row>
    <row r="18647" spans="1:10" ht="15" x14ac:dyDescent="0.2">
      <c r="A18647" s="733">
        <v>45342</v>
      </c>
      <c r="B18647" s="62" t="s">
        <v>12192</v>
      </c>
      <c r="C18647" s="62" t="s">
        <v>391</v>
      </c>
      <c r="D18647" s="182" t="s">
        <v>12542</v>
      </c>
      <c r="E18647" s="125">
        <v>40000</v>
      </c>
      <c r="F18647" s="125"/>
      <c r="G18647" s="125">
        <f t="shared" si="297"/>
        <v>-40000</v>
      </c>
      <c r="H18647" s="704" t="s">
        <v>12364</v>
      </c>
      <c r="J18647" s="39"/>
    </row>
    <row r="18648" spans="1:10" ht="15" x14ac:dyDescent="0.2">
      <c r="A18648" s="733">
        <v>45342</v>
      </c>
      <c r="B18648" s="62" t="s">
        <v>8557</v>
      </c>
      <c r="C18648" s="62" t="s">
        <v>10989</v>
      </c>
      <c r="D18648" s="182" t="s">
        <v>12545</v>
      </c>
      <c r="E18648" s="125">
        <v>149000</v>
      </c>
      <c r="F18648" s="125"/>
      <c r="G18648" s="125">
        <f t="shared" si="297"/>
        <v>-149000</v>
      </c>
      <c r="H18648" s="704" t="s">
        <v>12364</v>
      </c>
      <c r="J18648" s="39"/>
    </row>
    <row r="18649" spans="1:10" ht="15" x14ac:dyDescent="0.2">
      <c r="A18649" s="733">
        <v>45342</v>
      </c>
      <c r="B18649" s="62" t="s">
        <v>12516</v>
      </c>
      <c r="C18649" s="62" t="s">
        <v>12543</v>
      </c>
      <c r="D18649" s="182" t="s">
        <v>12544</v>
      </c>
      <c r="E18649" s="125">
        <v>300000</v>
      </c>
      <c r="F18649" s="125"/>
      <c r="G18649" s="125">
        <f t="shared" si="297"/>
        <v>-300000</v>
      </c>
      <c r="H18649" s="704" t="s">
        <v>12364</v>
      </c>
      <c r="J18649" s="39"/>
    </row>
    <row r="18650" spans="1:10" ht="15" x14ac:dyDescent="0.2">
      <c r="A18650" s="733">
        <v>45343</v>
      </c>
      <c r="B18650" s="62" t="s">
        <v>11085</v>
      </c>
      <c r="C18650" s="62" t="s">
        <v>10989</v>
      </c>
      <c r="D18650" s="182" t="s">
        <v>12546</v>
      </c>
      <c r="E18650" s="125">
        <v>7300</v>
      </c>
      <c r="F18650" s="125"/>
      <c r="G18650" s="125">
        <f t="shared" si="297"/>
        <v>-7300</v>
      </c>
      <c r="H18650" s="704" t="s">
        <v>12364</v>
      </c>
      <c r="J18650" s="39"/>
    </row>
    <row r="18651" spans="1:10" ht="15" x14ac:dyDescent="0.2">
      <c r="A18651" s="733">
        <v>45343</v>
      </c>
      <c r="B18651" s="62" t="s">
        <v>8557</v>
      </c>
      <c r="C18651" s="62" t="s">
        <v>10989</v>
      </c>
      <c r="D18651" s="182" t="s">
        <v>12547</v>
      </c>
      <c r="E18651" s="125">
        <v>1100</v>
      </c>
      <c r="F18651" s="125"/>
      <c r="G18651" s="125">
        <f t="shared" si="297"/>
        <v>-1100</v>
      </c>
      <c r="H18651" s="704" t="s">
        <v>12364</v>
      </c>
      <c r="J18651" s="39"/>
    </row>
    <row r="18652" spans="1:10" ht="15" x14ac:dyDescent="0.2">
      <c r="A18652" s="733">
        <v>45343</v>
      </c>
      <c r="B18652" s="62" t="s">
        <v>10906</v>
      </c>
      <c r="C18652" s="62" t="s">
        <v>391</v>
      </c>
      <c r="D18652" s="182" t="s">
        <v>10304</v>
      </c>
      <c r="E18652" s="125">
        <v>1000</v>
      </c>
      <c r="F18652" s="125"/>
      <c r="G18652" s="125">
        <f t="shared" si="297"/>
        <v>-1000</v>
      </c>
      <c r="H18652" s="704" t="s">
        <v>12364</v>
      </c>
      <c r="J18652" s="39"/>
    </row>
    <row r="18653" spans="1:10" ht="15" x14ac:dyDescent="0.2">
      <c r="A18653" s="733">
        <v>45343</v>
      </c>
      <c r="B18653" s="62" t="s">
        <v>12350</v>
      </c>
      <c r="C18653" s="62" t="s">
        <v>5740</v>
      </c>
      <c r="D18653" s="182" t="s">
        <v>12548</v>
      </c>
      <c r="E18653" s="125">
        <v>500</v>
      </c>
      <c r="F18653" s="125"/>
      <c r="G18653" s="125">
        <f t="shared" si="297"/>
        <v>-500</v>
      </c>
      <c r="H18653" s="704" t="s">
        <v>12364</v>
      </c>
      <c r="J18653" s="39"/>
    </row>
    <row r="18654" spans="1:10" ht="15" x14ac:dyDescent="0.2">
      <c r="A18654" s="733">
        <v>45343</v>
      </c>
      <c r="B18654" s="62" t="s">
        <v>12350</v>
      </c>
      <c r="C18654" s="62" t="s">
        <v>5740</v>
      </c>
      <c r="D18654" s="182" t="s">
        <v>369</v>
      </c>
      <c r="E18654" s="125">
        <v>1800</v>
      </c>
      <c r="F18654" s="125"/>
      <c r="G18654" s="125">
        <f t="shared" si="297"/>
        <v>-1800</v>
      </c>
      <c r="H18654" s="704" t="s">
        <v>12364</v>
      </c>
      <c r="J18654" s="39"/>
    </row>
    <row r="18655" spans="1:10" ht="15" x14ac:dyDescent="0.2">
      <c r="A18655" s="733">
        <v>45343</v>
      </c>
      <c r="B18655" s="62" t="s">
        <v>103</v>
      </c>
      <c r="C18655" s="62" t="s">
        <v>103</v>
      </c>
      <c r="D18655" s="182" t="s">
        <v>12541</v>
      </c>
      <c r="E18655" s="125">
        <v>3000</v>
      </c>
      <c r="F18655" s="125"/>
      <c r="G18655" s="125">
        <f t="shared" si="297"/>
        <v>-3000</v>
      </c>
      <c r="H18655" s="704" t="s">
        <v>12364</v>
      </c>
      <c r="J18655" s="39"/>
    </row>
    <row r="18656" spans="1:10" ht="15" x14ac:dyDescent="0.2">
      <c r="A18656" s="733">
        <v>45343</v>
      </c>
      <c r="B18656" s="62" t="s">
        <v>10906</v>
      </c>
      <c r="C18656" s="62" t="s">
        <v>11106</v>
      </c>
      <c r="D18656" s="182" t="s">
        <v>12549</v>
      </c>
      <c r="E18656" s="125">
        <v>275000</v>
      </c>
      <c r="F18656" s="125"/>
      <c r="G18656" s="125">
        <f t="shared" si="297"/>
        <v>-275000</v>
      </c>
      <c r="H18656" s="704" t="s">
        <v>12364</v>
      </c>
      <c r="J18656" s="39"/>
    </row>
    <row r="18657" spans="1:10" ht="15" x14ac:dyDescent="0.2">
      <c r="A18657" s="733">
        <v>45343</v>
      </c>
      <c r="B18657" s="62" t="s">
        <v>11883</v>
      </c>
      <c r="C18657" s="62" t="s">
        <v>7465</v>
      </c>
      <c r="D18657" s="182" t="s">
        <v>12550</v>
      </c>
      <c r="E18657" s="125">
        <v>1000000</v>
      </c>
      <c r="F18657" s="125"/>
      <c r="G18657" s="125">
        <f t="shared" si="297"/>
        <v>-1000000</v>
      </c>
      <c r="H18657" s="704" t="s">
        <v>12364</v>
      </c>
      <c r="J18657" s="39"/>
    </row>
    <row r="18658" spans="1:10" ht="15" x14ac:dyDescent="0.2">
      <c r="A18658" s="733">
        <v>45344</v>
      </c>
      <c r="B18658" s="62" t="s">
        <v>103</v>
      </c>
      <c r="C18658" s="62" t="s">
        <v>2995</v>
      </c>
      <c r="D18658" s="182" t="s">
        <v>369</v>
      </c>
      <c r="E18658" s="125">
        <v>5330</v>
      </c>
      <c r="F18658" s="125"/>
      <c r="G18658" s="125">
        <f t="shared" si="297"/>
        <v>-5330</v>
      </c>
      <c r="H18658" s="704" t="s">
        <v>12364</v>
      </c>
      <c r="J18658" s="39"/>
    </row>
    <row r="18659" spans="1:10" ht="15" x14ac:dyDescent="0.2">
      <c r="A18659" s="733">
        <v>45344</v>
      </c>
      <c r="B18659" s="62" t="s">
        <v>8557</v>
      </c>
      <c r="C18659" s="62" t="s">
        <v>204</v>
      </c>
      <c r="D18659" s="182" t="s">
        <v>9917</v>
      </c>
      <c r="E18659" s="125">
        <v>1000</v>
      </c>
      <c r="F18659" s="125"/>
      <c r="G18659" s="125">
        <f t="shared" si="297"/>
        <v>-1000</v>
      </c>
      <c r="H18659" s="704" t="s">
        <v>12364</v>
      </c>
      <c r="J18659" s="39"/>
    </row>
    <row r="18660" spans="1:10" ht="24" x14ac:dyDescent="0.2">
      <c r="A18660" s="733">
        <v>45344</v>
      </c>
      <c r="B18660" s="62" t="s">
        <v>12516</v>
      </c>
      <c r="C18660" s="62" t="s">
        <v>12566</v>
      </c>
      <c r="D18660" s="182" t="s">
        <v>12567</v>
      </c>
      <c r="E18660" s="125">
        <v>2092916</v>
      </c>
      <c r="F18660" s="125"/>
      <c r="G18660" s="125">
        <f t="shared" si="297"/>
        <v>-2092916</v>
      </c>
      <c r="H18660" s="704" t="s">
        <v>12364</v>
      </c>
      <c r="J18660" s="39"/>
    </row>
    <row r="18661" spans="1:10" ht="15" x14ac:dyDescent="0.2">
      <c r="A18661" s="733">
        <v>45345</v>
      </c>
      <c r="B18661" s="62" t="s">
        <v>11085</v>
      </c>
      <c r="C18661" s="62" t="s">
        <v>12551</v>
      </c>
      <c r="D18661" s="182" t="s">
        <v>12552</v>
      </c>
      <c r="E18661" s="125">
        <v>195500</v>
      </c>
      <c r="F18661" s="125"/>
      <c r="G18661" s="125">
        <f t="shared" si="297"/>
        <v>-195500</v>
      </c>
      <c r="H18661" s="704" t="s">
        <v>12364</v>
      </c>
      <c r="J18661" s="39"/>
    </row>
    <row r="18662" spans="1:10" ht="24" x14ac:dyDescent="0.2">
      <c r="A18662" s="733">
        <v>45345</v>
      </c>
      <c r="B18662" s="62" t="s">
        <v>11085</v>
      </c>
      <c r="C18662" s="62" t="s">
        <v>10989</v>
      </c>
      <c r="D18662" s="182" t="s">
        <v>12553</v>
      </c>
      <c r="E18662" s="125">
        <v>21600</v>
      </c>
      <c r="F18662" s="125"/>
      <c r="G18662" s="125">
        <f t="shared" si="297"/>
        <v>-21600</v>
      </c>
      <c r="H18662" s="704" t="s">
        <v>12364</v>
      </c>
      <c r="J18662" s="39"/>
    </row>
    <row r="18663" spans="1:10" ht="15" x14ac:dyDescent="0.2">
      <c r="A18663" s="733">
        <v>45345</v>
      </c>
      <c r="B18663" s="62" t="s">
        <v>11085</v>
      </c>
      <c r="C18663" s="62" t="s">
        <v>10989</v>
      </c>
      <c r="D18663" s="182" t="s">
        <v>12554</v>
      </c>
      <c r="E18663" s="125">
        <v>78500</v>
      </c>
      <c r="F18663" s="125"/>
      <c r="G18663" s="125">
        <f t="shared" si="297"/>
        <v>-78500</v>
      </c>
      <c r="H18663" s="704" t="s">
        <v>12364</v>
      </c>
      <c r="J18663" s="39"/>
    </row>
    <row r="18664" spans="1:10" ht="15" x14ac:dyDescent="0.2">
      <c r="A18664" s="733">
        <v>45345</v>
      </c>
      <c r="B18664" s="62" t="s">
        <v>11726</v>
      </c>
      <c r="C18664" s="62" t="s">
        <v>10110</v>
      </c>
      <c r="D18664" s="182" t="s">
        <v>12555</v>
      </c>
      <c r="E18664" s="125">
        <v>200000</v>
      </c>
      <c r="F18664" s="125"/>
      <c r="G18664" s="125">
        <f t="shared" si="297"/>
        <v>-200000</v>
      </c>
      <c r="H18664" s="704" t="s">
        <v>12364</v>
      </c>
      <c r="J18664" s="39"/>
    </row>
    <row r="18665" spans="1:10" ht="15" x14ac:dyDescent="0.2">
      <c r="A18665" s="733">
        <v>45345</v>
      </c>
      <c r="B18665" s="62" t="s">
        <v>12516</v>
      </c>
      <c r="C18665" s="62" t="s">
        <v>12543</v>
      </c>
      <c r="D18665" s="182" t="s">
        <v>12556</v>
      </c>
      <c r="E18665" s="125">
        <v>200000</v>
      </c>
      <c r="F18665" s="125"/>
      <c r="G18665" s="125">
        <f t="shared" si="297"/>
        <v>-200000</v>
      </c>
      <c r="H18665" s="704" t="s">
        <v>12364</v>
      </c>
      <c r="J18665" s="39"/>
    </row>
    <row r="18666" spans="1:10" ht="15" x14ac:dyDescent="0.2">
      <c r="A18666" s="733">
        <v>45345</v>
      </c>
      <c r="B18666" s="62" t="s">
        <v>25</v>
      </c>
      <c r="C18666" s="62" t="s">
        <v>8148</v>
      </c>
      <c r="D18666" s="182" t="s">
        <v>6336</v>
      </c>
      <c r="E18666" s="125">
        <v>45290</v>
      </c>
      <c r="F18666" s="125"/>
      <c r="G18666" s="125">
        <f t="shared" si="297"/>
        <v>-45290</v>
      </c>
      <c r="H18666" s="704" t="s">
        <v>12364</v>
      </c>
      <c r="J18666" s="39"/>
    </row>
    <row r="18667" spans="1:10" ht="15" x14ac:dyDescent="0.2">
      <c r="A18667" s="733">
        <v>45345</v>
      </c>
      <c r="B18667" s="62" t="s">
        <v>103</v>
      </c>
      <c r="C18667" s="62" t="s">
        <v>8148</v>
      </c>
      <c r="D18667" s="182" t="s">
        <v>6336</v>
      </c>
      <c r="E18667" s="125">
        <v>17872</v>
      </c>
      <c r="F18667" s="125"/>
      <c r="G18667" s="125">
        <f t="shared" si="297"/>
        <v>-17872</v>
      </c>
      <c r="H18667" s="704" t="s">
        <v>12364</v>
      </c>
      <c r="J18667" s="39"/>
    </row>
    <row r="18668" spans="1:10" ht="15" x14ac:dyDescent="0.2">
      <c r="A18668" s="733">
        <v>45345</v>
      </c>
      <c r="B18668" s="62" t="s">
        <v>103</v>
      </c>
      <c r="C18668" s="62" t="s">
        <v>103</v>
      </c>
      <c r="D18668" s="182" t="s">
        <v>12541</v>
      </c>
      <c r="E18668" s="125">
        <v>3000</v>
      </c>
      <c r="F18668" s="125"/>
      <c r="G18668" s="125">
        <f t="shared" si="297"/>
        <v>-3000</v>
      </c>
      <c r="H18668" s="704" t="s">
        <v>12364</v>
      </c>
      <c r="J18668" s="39"/>
    </row>
    <row r="18669" spans="1:10" ht="15" x14ac:dyDescent="0.2">
      <c r="A18669" s="733">
        <v>45345</v>
      </c>
      <c r="B18669" s="62" t="s">
        <v>12410</v>
      </c>
      <c r="C18669" s="62" t="s">
        <v>285</v>
      </c>
      <c r="D18669" s="182" t="s">
        <v>9893</v>
      </c>
      <c r="E18669" s="125">
        <v>400</v>
      </c>
      <c r="F18669" s="125"/>
      <c r="G18669" s="125">
        <f t="shared" si="297"/>
        <v>-400</v>
      </c>
      <c r="H18669" s="704" t="s">
        <v>12364</v>
      </c>
      <c r="J18669" s="39"/>
    </row>
    <row r="18670" spans="1:10" ht="15" x14ac:dyDescent="0.2">
      <c r="A18670" s="733">
        <v>45345</v>
      </c>
      <c r="B18670" s="62" t="s">
        <v>10906</v>
      </c>
      <c r="C18670" s="62" t="s">
        <v>285</v>
      </c>
      <c r="D18670" s="182" t="s">
        <v>12583</v>
      </c>
      <c r="E18670" s="125">
        <v>20000</v>
      </c>
      <c r="F18670" s="125"/>
      <c r="G18670" s="125">
        <f t="shared" si="297"/>
        <v>-20000</v>
      </c>
      <c r="H18670" s="704" t="s">
        <v>12364</v>
      </c>
      <c r="J18670" s="39"/>
    </row>
    <row r="18671" spans="1:10" ht="15" x14ac:dyDescent="0.2">
      <c r="A18671" s="733">
        <v>45346</v>
      </c>
      <c r="B18671" s="62" t="s">
        <v>11883</v>
      </c>
      <c r="C18671" s="62" t="s">
        <v>8392</v>
      </c>
      <c r="D18671" s="182" t="s">
        <v>12303</v>
      </c>
      <c r="E18671" s="125">
        <v>500000</v>
      </c>
      <c r="F18671" s="125"/>
      <c r="G18671" s="125">
        <f t="shared" si="297"/>
        <v>-500000</v>
      </c>
      <c r="H18671" s="704" t="s">
        <v>12364</v>
      </c>
      <c r="J18671" s="39"/>
    </row>
    <row r="18672" spans="1:10" ht="15" x14ac:dyDescent="0.2">
      <c r="A18672" s="733">
        <v>45346</v>
      </c>
      <c r="B18672" s="62" t="s">
        <v>10377</v>
      </c>
      <c r="C18672" s="669" t="s">
        <v>255</v>
      </c>
      <c r="D18672" s="906" t="s">
        <v>12568</v>
      </c>
      <c r="E18672" s="671">
        <v>13760</v>
      </c>
      <c r="F18672" s="125"/>
      <c r="G18672" s="125">
        <f t="shared" si="297"/>
        <v>-13760</v>
      </c>
      <c r="H18672" s="704" t="s">
        <v>12364</v>
      </c>
      <c r="J18672" s="39"/>
    </row>
    <row r="18673" spans="1:10" ht="15" x14ac:dyDescent="0.2">
      <c r="A18673" s="733">
        <v>45346</v>
      </c>
      <c r="B18673" s="62" t="s">
        <v>10907</v>
      </c>
      <c r="C18673" s="669" t="s">
        <v>255</v>
      </c>
      <c r="D18673" s="906" t="s">
        <v>12568</v>
      </c>
      <c r="E18673" s="671">
        <v>164280</v>
      </c>
      <c r="F18673" s="125"/>
      <c r="G18673" s="125">
        <f t="shared" si="297"/>
        <v>-164280</v>
      </c>
      <c r="H18673" s="704" t="s">
        <v>12364</v>
      </c>
      <c r="J18673" s="39"/>
    </row>
    <row r="18674" spans="1:10" ht="15" x14ac:dyDescent="0.2">
      <c r="A18674" s="733">
        <v>45346</v>
      </c>
      <c r="B18674" s="62" t="s">
        <v>11605</v>
      </c>
      <c r="C18674" s="669" t="s">
        <v>255</v>
      </c>
      <c r="D18674" s="906" t="s">
        <v>12568</v>
      </c>
      <c r="E18674" s="671">
        <v>145230</v>
      </c>
      <c r="F18674" s="125"/>
      <c r="G18674" s="125">
        <f t="shared" si="297"/>
        <v>-145230</v>
      </c>
      <c r="H18674" s="704" t="s">
        <v>12364</v>
      </c>
      <c r="J18674" s="39"/>
    </row>
    <row r="18675" spans="1:10" ht="15" x14ac:dyDescent="0.2">
      <c r="A18675" s="733">
        <v>45346</v>
      </c>
      <c r="B18675" s="62" t="s">
        <v>11883</v>
      </c>
      <c r="C18675" s="669" t="s">
        <v>255</v>
      </c>
      <c r="D18675" s="906" t="s">
        <v>12568</v>
      </c>
      <c r="E18675" s="671">
        <v>176730</v>
      </c>
      <c r="F18675" s="125"/>
      <c r="G18675" s="125">
        <f t="shared" si="297"/>
        <v>-176730</v>
      </c>
      <c r="H18675" s="704" t="s">
        <v>12364</v>
      </c>
      <c r="J18675" s="39"/>
    </row>
    <row r="18676" spans="1:10" ht="15" x14ac:dyDescent="0.2">
      <c r="A18676" s="733">
        <v>45347</v>
      </c>
      <c r="B18676" s="62" t="s">
        <v>10906</v>
      </c>
      <c r="C18676" s="62" t="s">
        <v>391</v>
      </c>
      <c r="D18676" s="182" t="s">
        <v>3990</v>
      </c>
      <c r="E18676" s="125">
        <v>5670</v>
      </c>
      <c r="F18676" s="125"/>
      <c r="G18676" s="125">
        <f t="shared" si="297"/>
        <v>-5670</v>
      </c>
      <c r="H18676" s="704" t="s">
        <v>12364</v>
      </c>
      <c r="J18676" s="39"/>
    </row>
    <row r="18677" spans="1:10" ht="15" x14ac:dyDescent="0.2">
      <c r="A18677" s="733">
        <v>45347</v>
      </c>
      <c r="B18677" s="62" t="s">
        <v>8557</v>
      </c>
      <c r="C18677" s="62" t="s">
        <v>10989</v>
      </c>
      <c r="D18677" s="182" t="s">
        <v>5135</v>
      </c>
      <c r="E18677" s="125">
        <v>114974</v>
      </c>
      <c r="F18677" s="125"/>
      <c r="G18677" s="125">
        <f t="shared" si="297"/>
        <v>-114974</v>
      </c>
      <c r="H18677" s="704" t="s">
        <v>12364</v>
      </c>
      <c r="J18677" s="39"/>
    </row>
    <row r="18678" spans="1:10" ht="15" x14ac:dyDescent="0.2">
      <c r="A18678" s="733">
        <v>45347</v>
      </c>
      <c r="B18678" s="62" t="s">
        <v>11085</v>
      </c>
      <c r="C18678" s="62" t="s">
        <v>10989</v>
      </c>
      <c r="D18678" s="182" t="s">
        <v>5135</v>
      </c>
      <c r="E18678" s="125">
        <v>128521</v>
      </c>
      <c r="F18678" s="125"/>
      <c r="G18678" s="125">
        <f t="shared" si="297"/>
        <v>-128521</v>
      </c>
      <c r="H18678" s="704" t="s">
        <v>12364</v>
      </c>
      <c r="J18678" s="39"/>
    </row>
    <row r="18679" spans="1:10" ht="15" x14ac:dyDescent="0.2">
      <c r="A18679" s="733">
        <v>45347</v>
      </c>
      <c r="B18679" s="62" t="s">
        <v>11085</v>
      </c>
      <c r="C18679" s="62" t="s">
        <v>10989</v>
      </c>
      <c r="D18679" s="182" t="s">
        <v>12569</v>
      </c>
      <c r="E18679" s="125">
        <v>16000</v>
      </c>
      <c r="F18679" s="125"/>
      <c r="G18679" s="125">
        <f t="shared" si="297"/>
        <v>-16000</v>
      </c>
      <c r="H18679" s="704" t="s">
        <v>12364</v>
      </c>
      <c r="J18679" s="39"/>
    </row>
    <row r="18680" spans="1:10" ht="15" x14ac:dyDescent="0.2">
      <c r="A18680" s="733">
        <v>45347</v>
      </c>
      <c r="B18680" s="62" t="s">
        <v>103</v>
      </c>
      <c r="C18680" s="62" t="s">
        <v>12570</v>
      </c>
      <c r="D18680" s="182" t="s">
        <v>12571</v>
      </c>
      <c r="E18680" s="125">
        <v>100000</v>
      </c>
      <c r="F18680" s="125"/>
      <c r="G18680" s="125">
        <f t="shared" si="297"/>
        <v>-100000</v>
      </c>
      <c r="H18680" s="704" t="s">
        <v>12364</v>
      </c>
      <c r="J18680" s="39"/>
    </row>
    <row r="18681" spans="1:10" ht="15" x14ac:dyDescent="0.2">
      <c r="A18681" s="733">
        <v>45347</v>
      </c>
      <c r="B18681" s="62" t="s">
        <v>11883</v>
      </c>
      <c r="C18681" s="62" t="s">
        <v>8388</v>
      </c>
      <c r="D18681" s="182" t="s">
        <v>12573</v>
      </c>
      <c r="E18681" s="125">
        <v>33000</v>
      </c>
      <c r="F18681" s="125"/>
      <c r="G18681" s="125">
        <f t="shared" si="297"/>
        <v>-33000</v>
      </c>
      <c r="H18681" s="704" t="s">
        <v>12364</v>
      </c>
      <c r="J18681" s="39"/>
    </row>
    <row r="18682" spans="1:10" ht="15" x14ac:dyDescent="0.2">
      <c r="A18682" s="733">
        <v>45347</v>
      </c>
      <c r="B18682" s="62" t="s">
        <v>9984</v>
      </c>
      <c r="C18682" s="62" t="s">
        <v>6422</v>
      </c>
      <c r="D18682" s="182" t="s">
        <v>12572</v>
      </c>
      <c r="E18682" s="125">
        <v>50000</v>
      </c>
      <c r="F18682" s="125"/>
      <c r="G18682" s="125">
        <f t="shared" si="297"/>
        <v>-50000</v>
      </c>
      <c r="H18682" s="704" t="s">
        <v>12364</v>
      </c>
      <c r="J18682" s="39"/>
    </row>
    <row r="18683" spans="1:10" ht="15" x14ac:dyDescent="0.2">
      <c r="A18683" s="733">
        <v>45348</v>
      </c>
      <c r="B18683" s="62" t="s">
        <v>10230</v>
      </c>
      <c r="C18683" s="62" t="s">
        <v>11736</v>
      </c>
      <c r="D18683" s="182" t="s">
        <v>12574</v>
      </c>
      <c r="E18683" s="125">
        <v>146000</v>
      </c>
      <c r="F18683" s="125"/>
      <c r="G18683" s="125">
        <f t="shared" si="297"/>
        <v>-146000</v>
      </c>
      <c r="H18683" s="704" t="s">
        <v>12364</v>
      </c>
      <c r="J18683" s="39"/>
    </row>
    <row r="18684" spans="1:10" ht="15" x14ac:dyDescent="0.2">
      <c r="A18684" s="733">
        <v>45348</v>
      </c>
      <c r="B18684" s="62" t="s">
        <v>12516</v>
      </c>
      <c r="C18684" s="62" t="s">
        <v>10975</v>
      </c>
      <c r="D18684" s="182" t="s">
        <v>12575</v>
      </c>
      <c r="E18684" s="125">
        <v>135936</v>
      </c>
      <c r="F18684" s="125"/>
      <c r="G18684" s="125">
        <f t="shared" si="297"/>
        <v>-135936</v>
      </c>
      <c r="H18684" s="704" t="s">
        <v>12364</v>
      </c>
      <c r="J18684" s="39"/>
    </row>
    <row r="18685" spans="1:10" ht="15" x14ac:dyDescent="0.2">
      <c r="A18685" s="733">
        <v>45348</v>
      </c>
      <c r="B18685" s="62" t="s">
        <v>3945</v>
      </c>
      <c r="C18685" s="62" t="s">
        <v>391</v>
      </c>
      <c r="D18685" s="182" t="s">
        <v>12576</v>
      </c>
      <c r="E18685" s="125">
        <v>11000</v>
      </c>
      <c r="F18685" s="125"/>
      <c r="G18685" s="125">
        <f t="shared" si="297"/>
        <v>-11000</v>
      </c>
      <c r="H18685" s="704" t="s">
        <v>12364</v>
      </c>
      <c r="J18685" s="39"/>
    </row>
    <row r="18686" spans="1:10" ht="15" x14ac:dyDescent="0.2">
      <c r="A18686" s="733">
        <v>45348</v>
      </c>
      <c r="B18686" s="62" t="s">
        <v>9407</v>
      </c>
      <c r="C18686" s="62" t="s">
        <v>5740</v>
      </c>
      <c r="D18686" s="182" t="s">
        <v>369</v>
      </c>
      <c r="E18686" s="125">
        <v>5000</v>
      </c>
      <c r="F18686" s="125"/>
      <c r="G18686" s="125">
        <f t="shared" si="297"/>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750" si="298">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298"/>
        <v>-25000</v>
      </c>
      <c r="H18688" s="704" t="s">
        <v>12364</v>
      </c>
      <c r="J18688" s="39"/>
    </row>
    <row r="18689" spans="1:10" ht="15" x14ac:dyDescent="0.2">
      <c r="A18689" s="733">
        <v>45348</v>
      </c>
      <c r="B18689" s="62" t="s">
        <v>10906</v>
      </c>
      <c r="C18689" s="1082" t="s">
        <v>793</v>
      </c>
      <c r="D18689" s="1085" t="s">
        <v>12204</v>
      </c>
      <c r="E18689" s="1084">
        <v>25000</v>
      </c>
      <c r="F18689" s="125"/>
      <c r="G18689" s="125">
        <f t="shared" si="298"/>
        <v>-25000</v>
      </c>
      <c r="H18689" s="704" t="s">
        <v>12364</v>
      </c>
      <c r="J18689" s="39"/>
    </row>
    <row r="18690" spans="1:10" ht="15" x14ac:dyDescent="0.2">
      <c r="A18690" s="733">
        <v>45348</v>
      </c>
      <c r="B18690" s="62" t="s">
        <v>10230</v>
      </c>
      <c r="C18690" s="1082" t="s">
        <v>793</v>
      </c>
      <c r="D18690" s="1085" t="s">
        <v>12204</v>
      </c>
      <c r="E18690" s="1084">
        <v>25000</v>
      </c>
      <c r="F18690" s="125"/>
      <c r="G18690" s="125">
        <f t="shared" si="298"/>
        <v>-25000</v>
      </c>
      <c r="H18690" s="704" t="s">
        <v>12364</v>
      </c>
      <c r="J18690" s="39"/>
    </row>
    <row r="18691" spans="1:10" ht="15" x14ac:dyDescent="0.2">
      <c r="A18691" s="733">
        <v>45348</v>
      </c>
      <c r="B18691" s="62" t="s">
        <v>25</v>
      </c>
      <c r="C18691" s="1082" t="s">
        <v>793</v>
      </c>
      <c r="D18691" s="1085" t="s">
        <v>12205</v>
      </c>
      <c r="E18691" s="1084">
        <v>105000</v>
      </c>
      <c r="F18691" s="125"/>
      <c r="G18691" s="125">
        <f t="shared" si="298"/>
        <v>-105000</v>
      </c>
      <c r="H18691" s="704" t="s">
        <v>12364</v>
      </c>
      <c r="J18691" s="39"/>
    </row>
    <row r="18692" spans="1:10" ht="15" x14ac:dyDescent="0.2">
      <c r="A18692" s="733">
        <v>45348</v>
      </c>
      <c r="B18692" s="1082" t="s">
        <v>11085</v>
      </c>
      <c r="C18692" s="1082" t="s">
        <v>793</v>
      </c>
      <c r="D18692" s="1085" t="s">
        <v>11834</v>
      </c>
      <c r="E18692" s="1084">
        <v>46250</v>
      </c>
      <c r="F18692" s="125"/>
      <c r="G18692" s="125">
        <f t="shared" si="298"/>
        <v>-46250</v>
      </c>
      <c r="H18692" s="704" t="s">
        <v>12364</v>
      </c>
      <c r="J18692" s="39"/>
    </row>
    <row r="18693" spans="1:10" ht="15" x14ac:dyDescent="0.2">
      <c r="A18693" s="733">
        <v>45348</v>
      </c>
      <c r="B18693" s="1082" t="s">
        <v>11131</v>
      </c>
      <c r="C18693" s="1082" t="s">
        <v>793</v>
      </c>
      <c r="D18693" s="1085" t="s">
        <v>10116</v>
      </c>
      <c r="E18693" s="1084">
        <v>36050</v>
      </c>
      <c r="F18693" s="125"/>
      <c r="G18693" s="125">
        <f t="shared" si="298"/>
        <v>-36050</v>
      </c>
      <c r="H18693" s="704" t="s">
        <v>12364</v>
      </c>
      <c r="J18693" s="39"/>
    </row>
    <row r="18694" spans="1:10" ht="15" x14ac:dyDescent="0.2">
      <c r="A18694" s="733">
        <v>45348</v>
      </c>
      <c r="B18694" s="1082" t="s">
        <v>103</v>
      </c>
      <c r="C18694" s="1082" t="s">
        <v>793</v>
      </c>
      <c r="D18694" s="1085" t="s">
        <v>10135</v>
      </c>
      <c r="E18694" s="1084">
        <v>267000</v>
      </c>
      <c r="F18694" s="125"/>
      <c r="G18694" s="125">
        <f t="shared" si="298"/>
        <v>-267000</v>
      </c>
      <c r="H18694" s="704" t="s">
        <v>12364</v>
      </c>
      <c r="J18694" s="39"/>
    </row>
    <row r="18695" spans="1:10" ht="15" x14ac:dyDescent="0.2">
      <c r="A18695" s="733">
        <v>45348</v>
      </c>
      <c r="B18695" s="1082" t="s">
        <v>8557</v>
      </c>
      <c r="C18695" s="1082" t="s">
        <v>793</v>
      </c>
      <c r="D18695" s="1085" t="s">
        <v>11837</v>
      </c>
      <c r="E18695" s="1084">
        <v>50430</v>
      </c>
      <c r="F18695" s="125"/>
      <c r="G18695" s="125">
        <f t="shared" si="298"/>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298"/>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298"/>
        <v>-88680</v>
      </c>
      <c r="H18697" s="704" t="s">
        <v>12364</v>
      </c>
      <c r="J18697" s="39"/>
    </row>
    <row r="18698" spans="1:10" ht="15" x14ac:dyDescent="0.2">
      <c r="A18698" s="733">
        <v>45348</v>
      </c>
      <c r="B18698" s="1082" t="s">
        <v>12618</v>
      </c>
      <c r="C18698" s="1082" t="s">
        <v>793</v>
      </c>
      <c r="D18698" s="1085" t="s">
        <v>12636</v>
      </c>
      <c r="E18698" s="1084">
        <v>71890</v>
      </c>
      <c r="F18698" s="125"/>
      <c r="G18698" s="125">
        <f t="shared" si="298"/>
        <v>-71890</v>
      </c>
      <c r="H18698" s="704" t="s">
        <v>12364</v>
      </c>
      <c r="J18698" s="39"/>
    </row>
    <row r="18699" spans="1:10" ht="15" x14ac:dyDescent="0.2">
      <c r="A18699" s="733">
        <v>45348</v>
      </c>
      <c r="B18699" s="1082" t="s">
        <v>10906</v>
      </c>
      <c r="C18699" s="1082" t="s">
        <v>793</v>
      </c>
      <c r="D18699" s="1085" t="s">
        <v>11833</v>
      </c>
      <c r="E18699" s="1084">
        <v>13800</v>
      </c>
      <c r="F18699" s="125"/>
      <c r="G18699" s="125">
        <f t="shared" si="298"/>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298"/>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298"/>
        <v>-70000</v>
      </c>
      <c r="H18701" s="704" t="s">
        <v>12364</v>
      </c>
      <c r="J18701" s="39"/>
    </row>
    <row r="18702" spans="1:10" ht="15" x14ac:dyDescent="0.2">
      <c r="A18702" s="733">
        <v>45348</v>
      </c>
      <c r="B18702" s="1082" t="s">
        <v>10906</v>
      </c>
      <c r="C18702" s="1082" t="s">
        <v>793</v>
      </c>
      <c r="D18702" s="1085" t="s">
        <v>10747</v>
      </c>
      <c r="E18702" s="1084">
        <v>83000</v>
      </c>
      <c r="F18702" s="125"/>
      <c r="G18702" s="125">
        <f t="shared" si="298"/>
        <v>-83000</v>
      </c>
      <c r="H18702" s="704" t="s">
        <v>12364</v>
      </c>
      <c r="J18702" s="39"/>
    </row>
    <row r="18703" spans="1:10" ht="15" x14ac:dyDescent="0.2">
      <c r="A18703" s="733">
        <v>45348</v>
      </c>
      <c r="B18703" s="1082" t="s">
        <v>11085</v>
      </c>
      <c r="C18703" s="1082" t="s">
        <v>793</v>
      </c>
      <c r="D18703" s="1085" t="s">
        <v>10736</v>
      </c>
      <c r="E18703" s="1084">
        <v>20700</v>
      </c>
      <c r="F18703" s="125"/>
      <c r="G18703" s="125">
        <f t="shared" si="298"/>
        <v>-20700</v>
      </c>
      <c r="H18703" s="704" t="s">
        <v>12364</v>
      </c>
      <c r="J18703" s="39"/>
    </row>
    <row r="18704" spans="1:10" ht="15" x14ac:dyDescent="0.2">
      <c r="A18704" s="733">
        <v>45348</v>
      </c>
      <c r="B18704" s="1082" t="s">
        <v>11085</v>
      </c>
      <c r="C18704" s="1082" t="s">
        <v>793</v>
      </c>
      <c r="D18704" s="1085" t="s">
        <v>12638</v>
      </c>
      <c r="E18704" s="1084">
        <v>39100</v>
      </c>
      <c r="F18704" s="125"/>
      <c r="G18704" s="125">
        <f t="shared" si="298"/>
        <v>-39100</v>
      </c>
      <c r="H18704" s="704" t="s">
        <v>12364</v>
      </c>
      <c r="J18704" s="39"/>
    </row>
    <row r="18705" spans="1:10" ht="15" x14ac:dyDescent="0.2">
      <c r="A18705" s="733">
        <v>45348</v>
      </c>
      <c r="B18705" s="1082" t="s">
        <v>11085</v>
      </c>
      <c r="C18705" s="1082" t="s">
        <v>793</v>
      </c>
      <c r="D18705" s="1085" t="s">
        <v>12639</v>
      </c>
      <c r="E18705" s="1084">
        <v>34300</v>
      </c>
      <c r="F18705" s="125"/>
      <c r="G18705" s="125">
        <f t="shared" si="298"/>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298"/>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298"/>
        <v>-57930</v>
      </c>
      <c r="H18707" s="704" t="s">
        <v>12364</v>
      </c>
      <c r="J18707" s="39"/>
    </row>
    <row r="18708" spans="1:10" ht="15" x14ac:dyDescent="0.2">
      <c r="A18708" s="733">
        <v>45348</v>
      </c>
      <c r="B18708" s="1082" t="s">
        <v>10906</v>
      </c>
      <c r="C18708" s="1082" t="s">
        <v>793</v>
      </c>
      <c r="D18708" s="1085" t="s">
        <v>11868</v>
      </c>
      <c r="E18708" s="1084">
        <v>28500</v>
      </c>
      <c r="F18708" s="125"/>
      <c r="G18708" s="125">
        <f t="shared" si="298"/>
        <v>-28500</v>
      </c>
      <c r="H18708" s="704" t="s">
        <v>12364</v>
      </c>
      <c r="J18708" s="39"/>
    </row>
    <row r="18709" spans="1:10" ht="15" x14ac:dyDescent="0.2">
      <c r="A18709" s="733">
        <v>45348</v>
      </c>
      <c r="B18709" s="1082" t="s">
        <v>11883</v>
      </c>
      <c r="C18709" s="1082" t="s">
        <v>793</v>
      </c>
      <c r="D18709" s="1085" t="s">
        <v>12403</v>
      </c>
      <c r="E18709" s="1084">
        <v>60000</v>
      </c>
      <c r="F18709" s="125"/>
      <c r="G18709" s="125">
        <f t="shared" si="298"/>
        <v>-60000</v>
      </c>
      <c r="H18709" s="704" t="s">
        <v>12364</v>
      </c>
      <c r="J18709" s="39"/>
    </row>
    <row r="18710" spans="1:10" ht="15" x14ac:dyDescent="0.2">
      <c r="A18710" s="733">
        <v>45348</v>
      </c>
      <c r="B18710" s="1082" t="s">
        <v>10906</v>
      </c>
      <c r="C18710" s="1082" t="s">
        <v>793</v>
      </c>
      <c r="D18710" s="1085" t="s">
        <v>11585</v>
      </c>
      <c r="E18710" s="1084">
        <v>40650</v>
      </c>
      <c r="F18710" s="125"/>
      <c r="G18710" s="125">
        <f t="shared" si="298"/>
        <v>-40650</v>
      </c>
      <c r="H18710" s="704" t="s">
        <v>12364</v>
      </c>
      <c r="J18710" s="39"/>
    </row>
    <row r="18711" spans="1:10" ht="15" x14ac:dyDescent="0.2">
      <c r="A18711" s="733">
        <v>45348</v>
      </c>
      <c r="B18711" s="1082" t="s">
        <v>3945</v>
      </c>
      <c r="C18711" s="1082" t="s">
        <v>793</v>
      </c>
      <c r="D18711" s="1085" t="s">
        <v>12674</v>
      </c>
      <c r="E18711" s="1084">
        <v>28000</v>
      </c>
      <c r="F18711" s="125"/>
      <c r="G18711" s="125">
        <f t="shared" si="298"/>
        <v>-28000</v>
      </c>
      <c r="H18711" s="704" t="s">
        <v>12364</v>
      </c>
      <c r="J18711" s="39"/>
    </row>
    <row r="18712" spans="1:10" ht="15" x14ac:dyDescent="0.2">
      <c r="A18712" s="733">
        <v>45348</v>
      </c>
      <c r="B18712" s="1082" t="s">
        <v>8557</v>
      </c>
      <c r="C18712" s="1082" t="s">
        <v>793</v>
      </c>
      <c r="D18712" s="1085" t="s">
        <v>10745</v>
      </c>
      <c r="E18712" s="1084">
        <v>51750</v>
      </c>
      <c r="F18712" s="125"/>
      <c r="G18712" s="125">
        <f t="shared" si="298"/>
        <v>-51750</v>
      </c>
      <c r="H18712" s="704" t="s">
        <v>12364</v>
      </c>
      <c r="J18712" s="39"/>
    </row>
    <row r="18713" spans="1:10" ht="15" x14ac:dyDescent="0.2">
      <c r="A18713" s="733">
        <v>45348</v>
      </c>
      <c r="B18713" s="1082" t="s">
        <v>11883</v>
      </c>
      <c r="C18713" s="1082" t="s">
        <v>793</v>
      </c>
      <c r="D18713" s="1085" t="s">
        <v>12675</v>
      </c>
      <c r="E18713" s="1084">
        <v>64150</v>
      </c>
      <c r="F18713" s="125"/>
      <c r="G18713" s="125">
        <f t="shared" si="298"/>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298"/>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298"/>
        <v>-76200</v>
      </c>
      <c r="H18715" s="704" t="s">
        <v>12364</v>
      </c>
      <c r="J18715" s="39"/>
    </row>
    <row r="18716" spans="1:10" ht="15" x14ac:dyDescent="0.2">
      <c r="A18716" s="733">
        <v>45348</v>
      </c>
      <c r="B18716" s="1082" t="s">
        <v>10177</v>
      </c>
      <c r="C18716" s="1082" t="s">
        <v>793</v>
      </c>
      <c r="D18716" s="1085" t="s">
        <v>8429</v>
      </c>
      <c r="E18716" s="1084">
        <v>5000</v>
      </c>
      <c r="F18716" s="125"/>
      <c r="G18716" s="125">
        <f t="shared" si="298"/>
        <v>-5000</v>
      </c>
      <c r="H18716" s="704" t="s">
        <v>12364</v>
      </c>
      <c r="J18716" s="39"/>
    </row>
    <row r="18717" spans="1:10" ht="15" customHeight="1" x14ac:dyDescent="0.2">
      <c r="A18717" s="733">
        <v>45348</v>
      </c>
      <c r="B18717" s="1082" t="s">
        <v>11726</v>
      </c>
      <c r="C18717" s="1082" t="s">
        <v>793</v>
      </c>
      <c r="D18717" s="1085" t="s">
        <v>12725</v>
      </c>
      <c r="E18717" s="1084">
        <v>3500</v>
      </c>
      <c r="F18717" s="125"/>
      <c r="G18717" s="125">
        <f t="shared" si="298"/>
        <v>-3500</v>
      </c>
      <c r="H18717" s="704" t="s">
        <v>12364</v>
      </c>
      <c r="J18717" s="39"/>
    </row>
    <row r="18718" spans="1:10" ht="15" customHeight="1" x14ac:dyDescent="0.2">
      <c r="A18718" s="733">
        <v>45348</v>
      </c>
      <c r="B18718" s="1082" t="s">
        <v>11726</v>
      </c>
      <c r="C18718" s="1082" t="s">
        <v>793</v>
      </c>
      <c r="D18718" s="1085" t="s">
        <v>12726</v>
      </c>
      <c r="E18718" s="1084">
        <v>32500</v>
      </c>
      <c r="F18718" s="125"/>
      <c r="G18718" s="125">
        <f t="shared" si="298"/>
        <v>-32500</v>
      </c>
      <c r="H18718" s="704" t="s">
        <v>12364</v>
      </c>
      <c r="J18718" s="39"/>
    </row>
    <row r="18719" spans="1:10" ht="15" customHeight="1" x14ac:dyDescent="0.2">
      <c r="A18719" s="733">
        <v>45348</v>
      </c>
      <c r="B18719" s="62" t="s">
        <v>11089</v>
      </c>
      <c r="C18719" s="62" t="s">
        <v>10989</v>
      </c>
      <c r="D18719" s="182" t="s">
        <v>12577</v>
      </c>
      <c r="E18719" s="125">
        <v>1350</v>
      </c>
      <c r="F18719" s="125"/>
      <c r="G18719" s="125">
        <f t="shared" si="298"/>
        <v>-1350</v>
      </c>
      <c r="H18719" s="704" t="s">
        <v>12364</v>
      </c>
      <c r="J18719" s="39"/>
    </row>
    <row r="18720" spans="1:10" ht="15" customHeight="1" x14ac:dyDescent="0.2">
      <c r="A18720" s="733">
        <v>45348</v>
      </c>
      <c r="B18720" s="62" t="s">
        <v>11883</v>
      </c>
      <c r="C18720" s="62" t="s">
        <v>10989</v>
      </c>
      <c r="D18720" s="182" t="s">
        <v>11264</v>
      </c>
      <c r="E18720" s="125">
        <v>3450</v>
      </c>
      <c r="F18720" s="125"/>
      <c r="G18720" s="125">
        <f t="shared" si="298"/>
        <v>-3450</v>
      </c>
      <c r="H18720" s="704" t="s">
        <v>12364</v>
      </c>
      <c r="J18720" s="39"/>
    </row>
    <row r="18721" spans="1:10" ht="15" x14ac:dyDescent="0.2">
      <c r="A18721" s="733">
        <v>45348</v>
      </c>
      <c r="B18721" s="62" t="s">
        <v>10906</v>
      </c>
      <c r="C18721" s="62" t="s">
        <v>10989</v>
      </c>
      <c r="D18721" s="182" t="s">
        <v>12578</v>
      </c>
      <c r="E18721" s="125">
        <v>1950</v>
      </c>
      <c r="F18721" s="125"/>
      <c r="G18721" s="125">
        <f t="shared" si="298"/>
        <v>-1950</v>
      </c>
      <c r="H18721" s="704" t="s">
        <v>12364</v>
      </c>
      <c r="J18721" s="39"/>
    </row>
    <row r="18722" spans="1:10" ht="15" x14ac:dyDescent="0.2">
      <c r="A18722" s="733">
        <v>45348</v>
      </c>
      <c r="B18722" s="62" t="s">
        <v>103</v>
      </c>
      <c r="C18722" s="62" t="s">
        <v>103</v>
      </c>
      <c r="D18722" s="182" t="s">
        <v>12541</v>
      </c>
      <c r="E18722" s="125">
        <v>5500</v>
      </c>
      <c r="F18722" s="125"/>
      <c r="G18722" s="125">
        <f t="shared" si="298"/>
        <v>-5500</v>
      </c>
      <c r="H18722" s="704" t="s">
        <v>12364</v>
      </c>
      <c r="J18722" s="39"/>
    </row>
    <row r="18723" spans="1:10" ht="15" x14ac:dyDescent="0.2">
      <c r="A18723" s="733">
        <v>45349</v>
      </c>
      <c r="B18723" s="62" t="s">
        <v>8557</v>
      </c>
      <c r="C18723" s="62" t="s">
        <v>12579</v>
      </c>
      <c r="D18723" s="182" t="s">
        <v>12580</v>
      </c>
      <c r="E18723" s="125">
        <v>30000</v>
      </c>
      <c r="F18723" s="125"/>
      <c r="G18723" s="125">
        <f t="shared" si="298"/>
        <v>-30000</v>
      </c>
      <c r="H18723" s="704" t="s">
        <v>12364</v>
      </c>
      <c r="J18723" s="39"/>
    </row>
    <row r="18724" spans="1:10" ht="48" x14ac:dyDescent="0.2">
      <c r="A18724" s="733">
        <v>45349</v>
      </c>
      <c r="B18724" s="62" t="s">
        <v>10906</v>
      </c>
      <c r="C18724" s="62" t="s">
        <v>10851</v>
      </c>
      <c r="D18724" s="182" t="s">
        <v>12581</v>
      </c>
      <c r="E18724" s="125">
        <v>200000</v>
      </c>
      <c r="F18724" s="125"/>
      <c r="G18724" s="125">
        <f t="shared" si="298"/>
        <v>-200000</v>
      </c>
      <c r="H18724" s="704" t="s">
        <v>12364</v>
      </c>
      <c r="J18724" s="39"/>
    </row>
    <row r="18725" spans="1:10" ht="15" x14ac:dyDescent="0.2">
      <c r="A18725" s="733">
        <v>45349</v>
      </c>
      <c r="B18725" s="62" t="s">
        <v>10230</v>
      </c>
      <c r="C18725" s="62" t="s">
        <v>8370</v>
      </c>
      <c r="D18725" s="182" t="s">
        <v>369</v>
      </c>
      <c r="E18725" s="125">
        <v>7600</v>
      </c>
      <c r="F18725" s="125"/>
      <c r="G18725" s="125">
        <f t="shared" si="298"/>
        <v>-7600</v>
      </c>
      <c r="H18725" s="704" t="s">
        <v>12364</v>
      </c>
      <c r="J18725" s="39"/>
    </row>
    <row r="18726" spans="1:10" ht="15" x14ac:dyDescent="0.2">
      <c r="A18726" s="733">
        <v>45349</v>
      </c>
      <c r="B18726" s="62" t="s">
        <v>11085</v>
      </c>
      <c r="C18726" s="62" t="s">
        <v>11621</v>
      </c>
      <c r="D18726" s="182" t="s">
        <v>12596</v>
      </c>
      <c r="E18726" s="125">
        <v>6500</v>
      </c>
      <c r="F18726" s="125"/>
      <c r="G18726" s="125">
        <f t="shared" si="298"/>
        <v>-6500</v>
      </c>
      <c r="H18726" s="704" t="s">
        <v>12364</v>
      </c>
      <c r="J18726" s="39"/>
    </row>
    <row r="18727" spans="1:10" ht="15" x14ac:dyDescent="0.2">
      <c r="A18727" s="733">
        <v>45349</v>
      </c>
      <c r="B18727" s="62" t="s">
        <v>11883</v>
      </c>
      <c r="C18727" s="62" t="s">
        <v>7465</v>
      </c>
      <c r="D18727" s="182" t="s">
        <v>11311</v>
      </c>
      <c r="E18727" s="125">
        <v>1000000</v>
      </c>
      <c r="F18727" s="125"/>
      <c r="G18727" s="125">
        <f t="shared" si="298"/>
        <v>-1000000</v>
      </c>
      <c r="H18727" s="704" t="s">
        <v>12364</v>
      </c>
      <c r="J18727" s="39"/>
    </row>
    <row r="18728" spans="1:10" ht="15" x14ac:dyDescent="0.2">
      <c r="A18728" s="733">
        <v>45349</v>
      </c>
      <c r="B18728" s="62" t="s">
        <v>11883</v>
      </c>
      <c r="C18728" s="62" t="s">
        <v>10856</v>
      </c>
      <c r="D18728" s="182" t="s">
        <v>12598</v>
      </c>
      <c r="E18728" s="125">
        <v>1333000</v>
      </c>
      <c r="F18728" s="125"/>
      <c r="G18728" s="125">
        <f t="shared" si="298"/>
        <v>-1333000</v>
      </c>
      <c r="H18728" s="704" t="s">
        <v>12364</v>
      </c>
      <c r="J18728" s="39"/>
    </row>
    <row r="18729" spans="1:10" ht="15" x14ac:dyDescent="0.2">
      <c r="A18729" s="733">
        <v>45349</v>
      </c>
      <c r="B18729" s="62" t="s">
        <v>12350</v>
      </c>
      <c r="C18729" s="62" t="s">
        <v>11095</v>
      </c>
      <c r="D18729" s="182" t="s">
        <v>10719</v>
      </c>
      <c r="E18729" s="125">
        <v>50000</v>
      </c>
      <c r="F18729" s="125"/>
      <c r="G18729" s="125">
        <f t="shared" si="298"/>
        <v>-50000</v>
      </c>
      <c r="H18729" s="704" t="s">
        <v>12364</v>
      </c>
      <c r="J18729" s="39"/>
    </row>
    <row r="18730" spans="1:10" ht="15" x14ac:dyDescent="0.2">
      <c r="A18730" s="733">
        <v>45350</v>
      </c>
      <c r="B18730" s="62" t="s">
        <v>8874</v>
      </c>
      <c r="C18730" s="62" t="s">
        <v>391</v>
      </c>
      <c r="D18730" s="182" t="s">
        <v>12599</v>
      </c>
      <c r="E18730" s="125">
        <v>6000</v>
      </c>
      <c r="F18730" s="125"/>
      <c r="G18730" s="125">
        <f t="shared" si="298"/>
        <v>-6000</v>
      </c>
      <c r="H18730" s="704" t="s">
        <v>12364</v>
      </c>
      <c r="J18730" s="39"/>
    </row>
    <row r="18731" spans="1:10" ht="15" customHeight="1" x14ac:dyDescent="0.2">
      <c r="A18731" s="733">
        <v>45350</v>
      </c>
      <c r="B18731" s="62" t="s">
        <v>37</v>
      </c>
      <c r="C18731" s="62" t="s">
        <v>391</v>
      </c>
      <c r="D18731" s="182" t="s">
        <v>12600</v>
      </c>
      <c r="E18731" s="125">
        <v>5000</v>
      </c>
      <c r="F18731" s="125"/>
      <c r="G18731" s="125">
        <f t="shared" si="298"/>
        <v>-5000</v>
      </c>
      <c r="H18731" s="704" t="s">
        <v>12364</v>
      </c>
      <c r="J18731" s="39"/>
    </row>
    <row r="18732" spans="1:10" ht="15" x14ac:dyDescent="0.2">
      <c r="A18732" s="733">
        <v>45350</v>
      </c>
      <c r="B18732" s="62" t="s">
        <v>11623</v>
      </c>
      <c r="C18732" s="62" t="s">
        <v>391</v>
      </c>
      <c r="D18732" s="182" t="s">
        <v>12601</v>
      </c>
      <c r="E18732" s="125">
        <v>5000</v>
      </c>
      <c r="F18732" s="125"/>
      <c r="G18732" s="125">
        <f t="shared" si="298"/>
        <v>-5000</v>
      </c>
      <c r="H18732" s="704" t="s">
        <v>12364</v>
      </c>
      <c r="J18732" s="39"/>
    </row>
    <row r="18733" spans="1:10" ht="15" customHeight="1" x14ac:dyDescent="0.2">
      <c r="A18733" s="733">
        <v>45350</v>
      </c>
      <c r="B18733" s="62" t="s">
        <v>10149</v>
      </c>
      <c r="C18733" s="62" t="s">
        <v>391</v>
      </c>
      <c r="D18733" s="182" t="s">
        <v>12602</v>
      </c>
      <c r="E18733" s="125">
        <v>5500</v>
      </c>
      <c r="F18733" s="125"/>
      <c r="G18733" s="125">
        <f t="shared" si="298"/>
        <v>-5500</v>
      </c>
      <c r="H18733" s="704" t="s">
        <v>12364</v>
      </c>
      <c r="J18733" s="39"/>
    </row>
    <row r="18734" spans="1:10" ht="15" x14ac:dyDescent="0.2">
      <c r="A18734" s="733">
        <v>45350</v>
      </c>
      <c r="B18734" s="62" t="s">
        <v>11085</v>
      </c>
      <c r="C18734" s="62" t="s">
        <v>391</v>
      </c>
      <c r="D18734" s="182" t="s">
        <v>12603</v>
      </c>
      <c r="E18734" s="125">
        <v>12000</v>
      </c>
      <c r="F18734" s="125"/>
      <c r="G18734" s="125">
        <f t="shared" si="298"/>
        <v>-12000</v>
      </c>
      <c r="H18734" s="704" t="s">
        <v>12364</v>
      </c>
      <c r="J18734" s="39"/>
    </row>
    <row r="18735" spans="1:10" ht="15" x14ac:dyDescent="0.2">
      <c r="A18735" s="733">
        <v>45350</v>
      </c>
      <c r="B18735" s="62" t="s">
        <v>103</v>
      </c>
      <c r="C18735" s="62" t="s">
        <v>391</v>
      </c>
      <c r="D18735" s="182" t="s">
        <v>12604</v>
      </c>
      <c r="E18735" s="125">
        <v>3150</v>
      </c>
      <c r="F18735" s="125"/>
      <c r="G18735" s="125">
        <f t="shared" si="298"/>
        <v>-3150</v>
      </c>
      <c r="H18735" s="704" t="s">
        <v>12364</v>
      </c>
      <c r="J18735" s="39"/>
    </row>
    <row r="18736" spans="1:10" ht="15" x14ac:dyDescent="0.2">
      <c r="A18736" s="733">
        <v>45350</v>
      </c>
      <c r="B18736" s="62" t="s">
        <v>12516</v>
      </c>
      <c r="C18736" s="62" t="s">
        <v>391</v>
      </c>
      <c r="D18736" s="182" t="s">
        <v>12605</v>
      </c>
      <c r="E18736" s="125">
        <v>13000</v>
      </c>
      <c r="F18736" s="125"/>
      <c r="G18736" s="125">
        <f t="shared" si="298"/>
        <v>-13000</v>
      </c>
      <c r="H18736" s="704" t="s">
        <v>12364</v>
      </c>
      <c r="J18736" s="39"/>
    </row>
    <row r="18737" spans="1:10" ht="15" x14ac:dyDescent="0.2">
      <c r="A18737" s="733">
        <v>45350</v>
      </c>
      <c r="B18737" s="62" t="s">
        <v>103</v>
      </c>
      <c r="C18737" s="62" t="s">
        <v>5740</v>
      </c>
      <c r="D18737" s="182" t="s">
        <v>10335</v>
      </c>
      <c r="E18737" s="125">
        <v>250</v>
      </c>
      <c r="F18737" s="125"/>
      <c r="G18737" s="125">
        <f t="shared" si="298"/>
        <v>-250</v>
      </c>
      <c r="H18737" s="704" t="s">
        <v>12364</v>
      </c>
      <c r="J18737" s="39"/>
    </row>
    <row r="18738" spans="1:10" ht="15" x14ac:dyDescent="0.2">
      <c r="A18738" s="733">
        <v>45350</v>
      </c>
      <c r="B18738" s="62" t="s">
        <v>103</v>
      </c>
      <c r="C18738" s="62" t="s">
        <v>103</v>
      </c>
      <c r="D18738" s="182" t="s">
        <v>12541</v>
      </c>
      <c r="E18738" s="125">
        <v>1000</v>
      </c>
      <c r="F18738" s="125"/>
      <c r="G18738" s="125">
        <f t="shared" si="298"/>
        <v>-1000</v>
      </c>
      <c r="H18738" s="704" t="s">
        <v>12364</v>
      </c>
      <c r="J18738" s="39"/>
    </row>
    <row r="18739" spans="1:10" ht="15" x14ac:dyDescent="0.2">
      <c r="A18739" s="733">
        <v>45350</v>
      </c>
      <c r="B18739" s="62" t="s">
        <v>11883</v>
      </c>
      <c r="C18739" s="62" t="s">
        <v>11382</v>
      </c>
      <c r="D18739" s="182" t="s">
        <v>10719</v>
      </c>
      <c r="E18739" s="125">
        <v>70000</v>
      </c>
      <c r="F18739" s="125"/>
      <c r="G18739" s="125">
        <f t="shared" si="298"/>
        <v>-70000</v>
      </c>
      <c r="H18739" s="704" t="s">
        <v>12364</v>
      </c>
      <c r="J18739" s="39"/>
    </row>
    <row r="18740" spans="1:10" ht="15" x14ac:dyDescent="0.2">
      <c r="A18740" s="733">
        <v>45350</v>
      </c>
      <c r="B18740" s="62" t="s">
        <v>11883</v>
      </c>
      <c r="C18740" s="62" t="s">
        <v>11382</v>
      </c>
      <c r="D18740" s="182" t="s">
        <v>10719</v>
      </c>
      <c r="E18740" s="125">
        <v>130000</v>
      </c>
      <c r="F18740" s="125"/>
      <c r="G18740" s="125">
        <f t="shared" si="298"/>
        <v>-130000</v>
      </c>
      <c r="H18740" s="704" t="s">
        <v>12364</v>
      </c>
      <c r="J18740" s="39"/>
    </row>
    <row r="18741" spans="1:10" ht="15" x14ac:dyDescent="0.2">
      <c r="A18741" s="733">
        <v>45350</v>
      </c>
      <c r="B18741" s="62" t="s">
        <v>10906</v>
      </c>
      <c r="C18741" s="62" t="s">
        <v>10989</v>
      </c>
      <c r="D18741" s="182" t="s">
        <v>12445</v>
      </c>
      <c r="E18741" s="125">
        <v>54400</v>
      </c>
      <c r="F18741" s="125"/>
      <c r="G18741" s="125">
        <f t="shared" si="298"/>
        <v>-54400</v>
      </c>
      <c r="H18741" s="704" t="s">
        <v>12364</v>
      </c>
      <c r="J18741" s="39"/>
    </row>
    <row r="18742" spans="1:10" ht="15" x14ac:dyDescent="0.2">
      <c r="A18742" s="733">
        <v>45350</v>
      </c>
      <c r="B18742" s="62" t="s">
        <v>11085</v>
      </c>
      <c r="C18742" s="62" t="s">
        <v>11713</v>
      </c>
      <c r="D18742" s="182" t="s">
        <v>12445</v>
      </c>
      <c r="E18742" s="125">
        <v>100000</v>
      </c>
      <c r="F18742" s="125"/>
      <c r="G18742" s="125">
        <f t="shared" si="298"/>
        <v>-100000</v>
      </c>
      <c r="H18742" s="704" t="s">
        <v>12364</v>
      </c>
      <c r="J18742" s="39"/>
    </row>
    <row r="18743" spans="1:10" ht="15" x14ac:dyDescent="0.2">
      <c r="A18743" s="733">
        <v>45351</v>
      </c>
      <c r="B18743" s="62" t="s">
        <v>11883</v>
      </c>
      <c r="C18743" s="62" t="s">
        <v>11025</v>
      </c>
      <c r="D18743" s="182" t="s">
        <v>12612</v>
      </c>
      <c r="E18743" s="125">
        <v>100000</v>
      </c>
      <c r="F18743" s="125"/>
      <c r="G18743" s="125">
        <f t="shared" si="298"/>
        <v>-100000</v>
      </c>
      <c r="H18743" s="704" t="s">
        <v>12364</v>
      </c>
      <c r="J18743" s="39"/>
    </row>
    <row r="18744" spans="1:10" ht="24" x14ac:dyDescent="0.2">
      <c r="A18744" s="733">
        <v>45351</v>
      </c>
      <c r="B18744" s="62" t="s">
        <v>10149</v>
      </c>
      <c r="C18744" s="62" t="s">
        <v>12611</v>
      </c>
      <c r="D18744" s="182" t="s">
        <v>12613</v>
      </c>
      <c r="E18744" s="125">
        <v>70000</v>
      </c>
      <c r="F18744" s="125"/>
      <c r="G18744" s="125">
        <f t="shared" si="298"/>
        <v>-70000</v>
      </c>
      <c r="H18744" s="704" t="s">
        <v>12364</v>
      </c>
      <c r="J18744" s="39"/>
    </row>
    <row r="18745" spans="1:10" ht="15" x14ac:dyDescent="0.2">
      <c r="A18745" s="733">
        <v>45351</v>
      </c>
      <c r="B18745" s="62" t="s">
        <v>103</v>
      </c>
      <c r="C18745" s="62" t="s">
        <v>103</v>
      </c>
      <c r="D18745" s="182" t="s">
        <v>12541</v>
      </c>
      <c r="E18745" s="125">
        <v>7000</v>
      </c>
      <c r="F18745" s="125"/>
      <c r="G18745" s="125">
        <f t="shared" si="298"/>
        <v>-7000</v>
      </c>
      <c r="H18745" s="704" t="s">
        <v>12364</v>
      </c>
      <c r="J18745" s="39"/>
    </row>
    <row r="18746" spans="1:10" ht="15" x14ac:dyDescent="0.2">
      <c r="A18746" s="733">
        <v>45351</v>
      </c>
      <c r="B18746" s="62" t="s">
        <v>11085</v>
      </c>
      <c r="C18746" s="62" t="s">
        <v>5740</v>
      </c>
      <c r="D18746" s="182" t="s">
        <v>369</v>
      </c>
      <c r="E18746" s="125">
        <v>3000</v>
      </c>
      <c r="F18746" s="125"/>
      <c r="G18746" s="125">
        <f t="shared" si="298"/>
        <v>-3000</v>
      </c>
      <c r="H18746" s="704" t="s">
        <v>12364</v>
      </c>
      <c r="J18746" s="39"/>
    </row>
    <row r="18747" spans="1:10" ht="15" x14ac:dyDescent="0.2">
      <c r="A18747" s="733">
        <v>45351</v>
      </c>
      <c r="B18747" s="62" t="s">
        <v>12494</v>
      </c>
      <c r="C18747" s="62" t="s">
        <v>391</v>
      </c>
      <c r="D18747" s="182" t="s">
        <v>12614</v>
      </c>
      <c r="E18747" s="125">
        <v>450</v>
      </c>
      <c r="F18747" s="125"/>
      <c r="G18747" s="125">
        <f t="shared" si="298"/>
        <v>-450</v>
      </c>
      <c r="H18747" s="704" t="s">
        <v>12364</v>
      </c>
      <c r="J18747" s="39"/>
    </row>
    <row r="18748" spans="1:10" ht="15" x14ac:dyDescent="0.2">
      <c r="A18748" s="733">
        <v>45351</v>
      </c>
      <c r="B18748" s="62" t="s">
        <v>10906</v>
      </c>
      <c r="C18748" s="62" t="s">
        <v>10989</v>
      </c>
      <c r="D18748" s="182" t="s">
        <v>12615</v>
      </c>
      <c r="E18748" s="125">
        <v>17400</v>
      </c>
      <c r="F18748" s="125"/>
      <c r="G18748" s="125">
        <f t="shared" si="298"/>
        <v>-17400</v>
      </c>
      <c r="H18748" s="704" t="s">
        <v>12364</v>
      </c>
      <c r="J18748" s="39"/>
    </row>
    <row r="18749" spans="1:10" ht="15" x14ac:dyDescent="0.2">
      <c r="A18749" s="733">
        <v>45351</v>
      </c>
      <c r="B18749" s="62" t="s">
        <v>10230</v>
      </c>
      <c r="C18749" s="62" t="s">
        <v>10989</v>
      </c>
      <c r="D18749" s="182" t="s">
        <v>12616</v>
      </c>
      <c r="E18749" s="125">
        <v>9500</v>
      </c>
      <c r="F18749" s="125"/>
      <c r="G18749" s="125">
        <f t="shared" si="298"/>
        <v>-9500</v>
      </c>
      <c r="H18749" s="704" t="s">
        <v>12364</v>
      </c>
      <c r="J18749" s="39"/>
    </row>
    <row r="18750" spans="1:10" ht="15" x14ac:dyDescent="0.2">
      <c r="A18750" s="733">
        <v>45351</v>
      </c>
      <c r="B18750" s="62" t="s">
        <v>10906</v>
      </c>
      <c r="C18750" s="62" t="s">
        <v>285</v>
      </c>
      <c r="D18750" s="182" t="s">
        <v>12617</v>
      </c>
      <c r="E18750" s="125">
        <v>1000</v>
      </c>
      <c r="F18750" s="125"/>
      <c r="G18750" s="125">
        <f t="shared" si="298"/>
        <v>-1000</v>
      </c>
      <c r="H18750" s="704" t="s">
        <v>12364</v>
      </c>
      <c r="J18750" s="39"/>
    </row>
    <row r="18751" spans="1:10" ht="15" x14ac:dyDescent="0.2">
      <c r="A18751" s="733">
        <v>45351</v>
      </c>
      <c r="B18751" s="62" t="s">
        <v>12618</v>
      </c>
      <c r="C18751" s="62" t="s">
        <v>4007</v>
      </c>
      <c r="D18751" s="182" t="s">
        <v>12619</v>
      </c>
      <c r="E18751" s="125">
        <v>50000</v>
      </c>
      <c r="F18751" s="125"/>
      <c r="G18751" s="125">
        <f t="shared" ref="G18751:G18814" si="299">F18751-E18751</f>
        <v>-50000</v>
      </c>
      <c r="H18751" s="704" t="s">
        <v>12364</v>
      </c>
      <c r="J18751" s="39"/>
    </row>
    <row r="18752" spans="1:10" ht="15" x14ac:dyDescent="0.2">
      <c r="A18752" s="733">
        <v>45351</v>
      </c>
      <c r="B18752" s="62" t="s">
        <v>12618</v>
      </c>
      <c r="C18752" s="62" t="s">
        <v>391</v>
      </c>
      <c r="D18752" s="182" t="s">
        <v>12620</v>
      </c>
      <c r="E18752" s="125">
        <v>10000</v>
      </c>
      <c r="F18752" s="125"/>
      <c r="G18752" s="125">
        <f t="shared" si="299"/>
        <v>-10000</v>
      </c>
      <c r="H18752" s="704" t="s">
        <v>12364</v>
      </c>
      <c r="J18752" s="39"/>
    </row>
    <row r="18753" spans="1:10" ht="15" x14ac:dyDescent="0.2">
      <c r="A18753" s="733">
        <v>45351</v>
      </c>
      <c r="B18753" s="62" t="s">
        <v>12618</v>
      </c>
      <c r="C18753" s="62" t="s">
        <v>285</v>
      </c>
      <c r="D18753" s="182" t="s">
        <v>12621</v>
      </c>
      <c r="E18753" s="125">
        <v>5000</v>
      </c>
      <c r="F18753" s="125"/>
      <c r="G18753" s="125">
        <f t="shared" si="299"/>
        <v>-5000</v>
      </c>
      <c r="H18753" s="704" t="s">
        <v>12364</v>
      </c>
      <c r="J18753" s="39"/>
    </row>
    <row r="18754" spans="1:10" ht="15" x14ac:dyDescent="0.2">
      <c r="A18754" s="733">
        <v>45351</v>
      </c>
      <c r="B18754" s="62" t="s">
        <v>11883</v>
      </c>
      <c r="C18754" s="62" t="s">
        <v>391</v>
      </c>
      <c r="D18754" s="182" t="s">
        <v>12622</v>
      </c>
      <c r="E18754" s="125">
        <v>1000</v>
      </c>
      <c r="F18754" s="125"/>
      <c r="G18754" s="125">
        <f t="shared" si="299"/>
        <v>-1000</v>
      </c>
      <c r="H18754" s="704" t="s">
        <v>12364</v>
      </c>
      <c r="J18754" s="39"/>
    </row>
    <row r="18755" spans="1:10" ht="15" x14ac:dyDescent="0.2">
      <c r="A18755" s="733">
        <v>45351</v>
      </c>
      <c r="B18755" s="62" t="s">
        <v>11883</v>
      </c>
      <c r="C18755" s="62" t="s">
        <v>5740</v>
      </c>
      <c r="D18755" s="182" t="s">
        <v>369</v>
      </c>
      <c r="E18755" s="125">
        <v>270</v>
      </c>
      <c r="F18755" s="125"/>
      <c r="G18755" s="125">
        <f t="shared" si="299"/>
        <v>-270</v>
      </c>
      <c r="H18755" s="704" t="s">
        <v>12364</v>
      </c>
      <c r="J18755" s="39"/>
    </row>
    <row r="18756" spans="1:10" ht="15" x14ac:dyDescent="0.2">
      <c r="A18756" s="733">
        <v>45351</v>
      </c>
      <c r="B18756" s="62" t="s">
        <v>11085</v>
      </c>
      <c r="C18756" s="62" t="s">
        <v>12456</v>
      </c>
      <c r="D18756" s="182" t="s">
        <v>1156</v>
      </c>
      <c r="E18756" s="125">
        <v>10000</v>
      </c>
      <c r="F18756" s="125"/>
      <c r="G18756" s="125">
        <f t="shared" si="299"/>
        <v>-10000</v>
      </c>
      <c r="H18756" s="704" t="s">
        <v>12364</v>
      </c>
      <c r="J18756" s="39"/>
    </row>
    <row r="18757" spans="1:10" ht="15" x14ac:dyDescent="0.2">
      <c r="A18757" s="733">
        <v>45351</v>
      </c>
      <c r="B18757" s="62" t="s">
        <v>11089</v>
      </c>
      <c r="C18757" s="62" t="s">
        <v>10989</v>
      </c>
      <c r="D18757" s="182" t="s">
        <v>4965</v>
      </c>
      <c r="E18757" s="125">
        <v>18480</v>
      </c>
      <c r="F18757" s="125"/>
      <c r="G18757" s="125">
        <f t="shared" si="299"/>
        <v>-18480</v>
      </c>
      <c r="H18757" s="704" t="s">
        <v>12364</v>
      </c>
      <c r="J18757" s="39"/>
    </row>
    <row r="18758" spans="1:10" ht="15" x14ac:dyDescent="0.2">
      <c r="A18758" s="733">
        <v>45351</v>
      </c>
      <c r="B18758" s="62" t="s">
        <v>12516</v>
      </c>
      <c r="C18758" s="62" t="s">
        <v>10989</v>
      </c>
      <c r="D18758" s="182" t="s">
        <v>4965</v>
      </c>
      <c r="E18758" s="125">
        <v>7700</v>
      </c>
      <c r="F18758" s="125"/>
      <c r="G18758" s="125">
        <f t="shared" si="299"/>
        <v>-7700</v>
      </c>
      <c r="H18758" s="704" t="s">
        <v>12364</v>
      </c>
      <c r="J18758" s="39"/>
    </row>
    <row r="18759" spans="1:10" ht="15" x14ac:dyDescent="0.2">
      <c r="A18759" s="733">
        <v>45351</v>
      </c>
      <c r="B18759" s="62" t="s">
        <v>12516</v>
      </c>
      <c r="C18759" s="62" t="s">
        <v>10989</v>
      </c>
      <c r="D18759" s="182" t="s">
        <v>4965</v>
      </c>
      <c r="E18759" s="125">
        <v>135454</v>
      </c>
      <c r="F18759" s="125"/>
      <c r="G18759" s="125">
        <f t="shared" si="299"/>
        <v>-135454</v>
      </c>
      <c r="H18759" s="704" t="s">
        <v>12364</v>
      </c>
      <c r="J18759" s="39"/>
    </row>
    <row r="18760" spans="1:10" ht="15" x14ac:dyDescent="0.2">
      <c r="A18760" s="733">
        <v>45351</v>
      </c>
      <c r="B18760" s="62" t="s">
        <v>10906</v>
      </c>
      <c r="C18760" s="62" t="s">
        <v>10989</v>
      </c>
      <c r="D18760" s="182" t="s">
        <v>4965</v>
      </c>
      <c r="E18760" s="125">
        <v>690</v>
      </c>
      <c r="F18760" s="125"/>
      <c r="G18760" s="125">
        <f t="shared" si="299"/>
        <v>-690</v>
      </c>
      <c r="H18760" s="704" t="s">
        <v>12364</v>
      </c>
      <c r="J18760" s="39"/>
    </row>
    <row r="18761" spans="1:10" ht="15" x14ac:dyDescent="0.2">
      <c r="A18761" s="733">
        <v>45351</v>
      </c>
      <c r="B18761" s="62" t="s">
        <v>12516</v>
      </c>
      <c r="C18761" s="62" t="s">
        <v>10989</v>
      </c>
      <c r="D18761" s="182" t="s">
        <v>4965</v>
      </c>
      <c r="E18761" s="125">
        <v>46440</v>
      </c>
      <c r="F18761" s="125"/>
      <c r="G18761" s="125">
        <f t="shared" si="299"/>
        <v>-46440</v>
      </c>
      <c r="H18761" s="704" t="s">
        <v>12364</v>
      </c>
      <c r="J18761" s="39"/>
    </row>
    <row r="18762" spans="1:10" ht="15" x14ac:dyDescent="0.2">
      <c r="A18762" s="733">
        <v>45351</v>
      </c>
      <c r="B18762" s="62" t="s">
        <v>103</v>
      </c>
      <c r="C18762" s="62" t="s">
        <v>2995</v>
      </c>
      <c r="D18762" s="182" t="s">
        <v>12623</v>
      </c>
      <c r="E18762" s="125">
        <v>5330</v>
      </c>
      <c r="F18762" s="125"/>
      <c r="G18762" s="125">
        <f t="shared" si="299"/>
        <v>-5330</v>
      </c>
      <c r="H18762" s="704" t="s">
        <v>12364</v>
      </c>
      <c r="J18762" s="39"/>
    </row>
    <row r="18763" spans="1:10" ht="15" x14ac:dyDescent="0.2">
      <c r="A18763" s="733">
        <v>45351</v>
      </c>
      <c r="B18763" s="62" t="s">
        <v>12350</v>
      </c>
      <c r="C18763" s="62" t="s">
        <v>11424</v>
      </c>
      <c r="D18763" s="182" t="s">
        <v>10719</v>
      </c>
      <c r="E18763" s="125">
        <v>100000</v>
      </c>
      <c r="F18763" s="125"/>
      <c r="G18763" s="125">
        <f t="shared" si="299"/>
        <v>-100000</v>
      </c>
      <c r="H18763" s="704" t="s">
        <v>12364</v>
      </c>
      <c r="J18763" s="39"/>
    </row>
    <row r="18764" spans="1:10" ht="15" x14ac:dyDescent="0.2">
      <c r="A18764" s="732">
        <v>45328</v>
      </c>
      <c r="B18764" s="173" t="s">
        <v>12608</v>
      </c>
      <c r="C18764" s="173" t="s">
        <v>12380</v>
      </c>
      <c r="D18764" s="227" t="s">
        <v>12381</v>
      </c>
      <c r="E18764" s="235">
        <v>330000</v>
      </c>
      <c r="F18764" s="235"/>
      <c r="G18764" s="235">
        <f t="shared" si="299"/>
        <v>-330000</v>
      </c>
      <c r="H18764" s="708" t="s">
        <v>12364</v>
      </c>
    </row>
    <row r="18765" spans="1:10" ht="15" x14ac:dyDescent="0.2">
      <c r="A18765" s="732">
        <v>45328</v>
      </c>
      <c r="B18765" s="173" t="s">
        <v>11605</v>
      </c>
      <c r="C18765" s="173" t="s">
        <v>11871</v>
      </c>
      <c r="D18765" s="227" t="s">
        <v>12382</v>
      </c>
      <c r="E18765" s="235">
        <v>81000</v>
      </c>
      <c r="F18765" s="235"/>
      <c r="G18765" s="235">
        <f t="shared" si="299"/>
        <v>-81000</v>
      </c>
      <c r="H18765" s="708" t="s">
        <v>12364</v>
      </c>
    </row>
    <row r="18766" spans="1:10" ht="15" x14ac:dyDescent="0.2">
      <c r="A18766" s="732">
        <v>45328</v>
      </c>
      <c r="B18766" s="173" t="s">
        <v>11883</v>
      </c>
      <c r="C18766" s="173" t="s">
        <v>11287</v>
      </c>
      <c r="D18766" s="227" t="s">
        <v>12383</v>
      </c>
      <c r="E18766" s="235">
        <v>200000</v>
      </c>
      <c r="F18766" s="235"/>
      <c r="G18766" s="235">
        <f t="shared" si="299"/>
        <v>-200000</v>
      </c>
      <c r="H18766" s="708" t="s">
        <v>12364</v>
      </c>
    </row>
    <row r="18767" spans="1:10" ht="24" x14ac:dyDescent="0.2">
      <c r="A18767" s="732">
        <v>45341</v>
      </c>
      <c r="B18767" s="173" t="s">
        <v>103</v>
      </c>
      <c r="C18767" s="173" t="s">
        <v>12557</v>
      </c>
      <c r="D18767" s="227" t="s">
        <v>12559</v>
      </c>
      <c r="E18767" s="235">
        <v>100000</v>
      </c>
      <c r="F18767" s="235"/>
      <c r="G18767" s="235">
        <f t="shared" si="299"/>
        <v>-100000</v>
      </c>
      <c r="H18767" s="708" t="s">
        <v>12364</v>
      </c>
    </row>
    <row r="18768" spans="1:10" ht="15" x14ac:dyDescent="0.2">
      <c r="A18768" s="732">
        <v>45341</v>
      </c>
      <c r="B18768" s="173" t="s">
        <v>10469</v>
      </c>
      <c r="C18768" s="173" t="s">
        <v>9458</v>
      </c>
      <c r="D18768" s="227" t="s">
        <v>12558</v>
      </c>
      <c r="E18768" s="235">
        <v>90000</v>
      </c>
      <c r="F18768" s="235"/>
      <c r="G18768" s="235">
        <f t="shared" si="299"/>
        <v>-90000</v>
      </c>
      <c r="H18768" s="708" t="s">
        <v>12364</v>
      </c>
    </row>
    <row r="18769" spans="1:8" ht="15" x14ac:dyDescent="0.2">
      <c r="A18769" s="732">
        <v>45341</v>
      </c>
      <c r="B18769" s="173" t="s">
        <v>12350</v>
      </c>
      <c r="C18769" s="173" t="s">
        <v>12036</v>
      </c>
      <c r="D18769" s="227" t="s">
        <v>12561</v>
      </c>
      <c r="E18769" s="235">
        <v>653892</v>
      </c>
      <c r="F18769" s="235"/>
      <c r="G18769" s="235">
        <f t="shared" si="299"/>
        <v>-653892</v>
      </c>
      <c r="H18769" s="708" t="s">
        <v>12364</v>
      </c>
    </row>
    <row r="18770" spans="1:8" ht="15" x14ac:dyDescent="0.2">
      <c r="A18770" s="732">
        <v>45342</v>
      </c>
      <c r="B18770" s="173" t="s">
        <v>9767</v>
      </c>
      <c r="C18770" s="173" t="s">
        <v>11424</v>
      </c>
      <c r="D18770" s="227" t="s">
        <v>12562</v>
      </c>
      <c r="E18770" s="235">
        <v>100000</v>
      </c>
      <c r="F18770" s="235"/>
      <c r="G18770" s="235">
        <f t="shared" si="299"/>
        <v>-100000</v>
      </c>
      <c r="H18770" s="708" t="s">
        <v>12364</v>
      </c>
    </row>
    <row r="18771" spans="1:8" ht="15" x14ac:dyDescent="0.2">
      <c r="A18771" s="732">
        <v>45342</v>
      </c>
      <c r="B18771" s="173" t="s">
        <v>12350</v>
      </c>
      <c r="C18771" s="173" t="s">
        <v>11424</v>
      </c>
      <c r="D18771" s="227" t="s">
        <v>12563</v>
      </c>
      <c r="E18771" s="235">
        <v>145000</v>
      </c>
      <c r="F18771" s="235"/>
      <c r="G18771" s="235">
        <f t="shared" si="299"/>
        <v>-145000</v>
      </c>
      <c r="H18771" s="708" t="s">
        <v>12364</v>
      </c>
    </row>
    <row r="18772" spans="1:8" ht="15" x14ac:dyDescent="0.2">
      <c r="A18772" s="732">
        <v>45343</v>
      </c>
      <c r="B18772" s="173" t="s">
        <v>12608</v>
      </c>
      <c r="C18772" s="173" t="s">
        <v>9547</v>
      </c>
      <c r="D18772" s="227" t="s">
        <v>12564</v>
      </c>
      <c r="E18772" s="235">
        <v>50000</v>
      </c>
      <c r="F18772" s="235"/>
      <c r="G18772" s="235">
        <f t="shared" si="299"/>
        <v>-50000</v>
      </c>
      <c r="H18772" s="708" t="s">
        <v>12364</v>
      </c>
    </row>
    <row r="18773" spans="1:8" ht="24" x14ac:dyDescent="0.2">
      <c r="A18773" s="732">
        <v>45343</v>
      </c>
      <c r="B18773" s="173" t="s">
        <v>103</v>
      </c>
      <c r="C18773" s="173" t="s">
        <v>12557</v>
      </c>
      <c r="D18773" s="227" t="s">
        <v>12565</v>
      </c>
      <c r="E18773" s="235">
        <v>150000</v>
      </c>
      <c r="F18773" s="235"/>
      <c r="G18773" s="235">
        <f t="shared" si="299"/>
        <v>-150000</v>
      </c>
      <c r="H18773" s="708" t="s">
        <v>12364</v>
      </c>
    </row>
    <row r="18774" spans="1:8" ht="15" x14ac:dyDescent="0.2">
      <c r="A18774" s="732">
        <v>45348</v>
      </c>
      <c r="B18774" s="173" t="s">
        <v>12192</v>
      </c>
      <c r="C18774" s="173" t="s">
        <v>11102</v>
      </c>
      <c r="D18774" s="227" t="s">
        <v>12584</v>
      </c>
      <c r="E18774" s="235">
        <v>35400</v>
      </c>
      <c r="F18774" s="235"/>
      <c r="G18774" s="235">
        <f t="shared" si="299"/>
        <v>-35400</v>
      </c>
      <c r="H18774" s="708" t="s">
        <v>12364</v>
      </c>
    </row>
    <row r="18775" spans="1:8" ht="24" x14ac:dyDescent="0.2">
      <c r="A18775" s="732">
        <v>45350</v>
      </c>
      <c r="B18775" s="173" t="s">
        <v>11085</v>
      </c>
      <c r="C18775" s="173" t="s">
        <v>1197</v>
      </c>
      <c r="D18775" s="227" t="s">
        <v>12606</v>
      </c>
      <c r="E18775" s="235">
        <v>638634</v>
      </c>
      <c r="F18775" s="235"/>
      <c r="G18775" s="235">
        <f t="shared" si="299"/>
        <v>-638634</v>
      </c>
      <c r="H18775" s="708" t="s">
        <v>12364</v>
      </c>
    </row>
    <row r="18776" spans="1:8" ht="15" x14ac:dyDescent="0.2">
      <c r="A18776" s="729">
        <v>45324</v>
      </c>
      <c r="B18776" s="93" t="s">
        <v>37</v>
      </c>
      <c r="C18776" s="93" t="s">
        <v>558</v>
      </c>
      <c r="D18776" s="891" t="s">
        <v>12365</v>
      </c>
      <c r="E18776" s="175"/>
      <c r="F18776" s="175">
        <v>246087</v>
      </c>
      <c r="G18776" s="175">
        <f t="shared" si="299"/>
        <v>246087</v>
      </c>
      <c r="H18776" s="701" t="s">
        <v>12364</v>
      </c>
    </row>
    <row r="18777" spans="1:8" ht="15" x14ac:dyDescent="0.2">
      <c r="A18777" s="729">
        <v>45324</v>
      </c>
      <c r="B18777" s="93" t="s">
        <v>37</v>
      </c>
      <c r="C18777" s="93" t="s">
        <v>558</v>
      </c>
      <c r="D18777" s="891" t="s">
        <v>12366</v>
      </c>
      <c r="E18777" s="175"/>
      <c r="F18777" s="175">
        <v>246087</v>
      </c>
      <c r="G18777" s="175">
        <f t="shared" si="299"/>
        <v>246087</v>
      </c>
      <c r="H18777" s="701" t="s">
        <v>12364</v>
      </c>
    </row>
    <row r="18778" spans="1:8" ht="15" x14ac:dyDescent="0.2">
      <c r="A18778" s="729">
        <v>45324</v>
      </c>
      <c r="B18778" s="93" t="s">
        <v>37</v>
      </c>
      <c r="C18778" s="93" t="s">
        <v>558</v>
      </c>
      <c r="D18778" s="891" t="s">
        <v>12367</v>
      </c>
      <c r="E18778" s="175"/>
      <c r="F18778" s="175">
        <v>246087</v>
      </c>
      <c r="G18778" s="175">
        <f t="shared" si="299"/>
        <v>246087</v>
      </c>
      <c r="H18778" s="701" t="s">
        <v>12364</v>
      </c>
    </row>
    <row r="18779" spans="1:8" ht="15" x14ac:dyDescent="0.2">
      <c r="A18779" s="729">
        <v>45324</v>
      </c>
      <c r="B18779" s="93" t="s">
        <v>37</v>
      </c>
      <c r="C18779" s="93" t="s">
        <v>558</v>
      </c>
      <c r="D18779" s="891" t="s">
        <v>12368</v>
      </c>
      <c r="E18779" s="175"/>
      <c r="F18779" s="175">
        <v>178973</v>
      </c>
      <c r="G18779" s="175">
        <f t="shared" si="299"/>
        <v>178973</v>
      </c>
      <c r="H18779" s="701" t="s">
        <v>12364</v>
      </c>
    </row>
    <row r="18780" spans="1:8" ht="15" x14ac:dyDescent="0.2">
      <c r="A18780" s="729">
        <v>45329</v>
      </c>
      <c r="B18780" s="93" t="s">
        <v>9407</v>
      </c>
      <c r="C18780" s="93" t="s">
        <v>558</v>
      </c>
      <c r="D18780" s="891" t="s">
        <v>12647</v>
      </c>
      <c r="E18780" s="175"/>
      <c r="F18780" s="175">
        <v>677861</v>
      </c>
      <c r="G18780" s="175">
        <f t="shared" si="299"/>
        <v>677861</v>
      </c>
      <c r="H18780" s="701" t="s">
        <v>12364</v>
      </c>
    </row>
    <row r="18781" spans="1:8" ht="15" x14ac:dyDescent="0.2">
      <c r="A18781" s="729">
        <v>45332</v>
      </c>
      <c r="B18781" s="93" t="s">
        <v>3944</v>
      </c>
      <c r="C18781" s="93" t="s">
        <v>558</v>
      </c>
      <c r="D18781" s="891" t="s">
        <v>12416</v>
      </c>
      <c r="E18781" s="175"/>
      <c r="F18781" s="175">
        <v>333522</v>
      </c>
      <c r="G18781" s="175">
        <f t="shared" si="299"/>
        <v>333522</v>
      </c>
      <c r="H18781" s="701" t="s">
        <v>12364</v>
      </c>
    </row>
    <row r="18782" spans="1:8" ht="15" x14ac:dyDescent="0.2">
      <c r="A18782" s="729">
        <v>45336</v>
      </c>
      <c r="B18782" s="93" t="s">
        <v>3945</v>
      </c>
      <c r="C18782" s="93" t="s">
        <v>558</v>
      </c>
      <c r="D18782" s="891" t="s">
        <v>12610</v>
      </c>
      <c r="E18782" s="175"/>
      <c r="F18782" s="175">
        <v>359992</v>
      </c>
      <c r="G18782" s="175">
        <f t="shared" si="299"/>
        <v>359992</v>
      </c>
      <c r="H18782" s="701" t="s">
        <v>12364</v>
      </c>
    </row>
    <row r="18783" spans="1:8" ht="15" x14ac:dyDescent="0.2">
      <c r="A18783" s="729">
        <v>45342</v>
      </c>
      <c r="B18783" s="93" t="s">
        <v>8041</v>
      </c>
      <c r="C18783" s="93" t="s">
        <v>558</v>
      </c>
      <c r="D18783" s="891" t="s">
        <v>12505</v>
      </c>
      <c r="E18783" s="175"/>
      <c r="F18783" s="175">
        <v>5000000</v>
      </c>
      <c r="G18783" s="175">
        <f t="shared" si="299"/>
        <v>5000000</v>
      </c>
      <c r="H18783" s="701" t="s">
        <v>12364</v>
      </c>
    </row>
    <row r="18784" spans="1:8" ht="15" x14ac:dyDescent="0.2">
      <c r="A18784" s="729">
        <v>45344</v>
      </c>
      <c r="B18784" s="93" t="s">
        <v>9984</v>
      </c>
      <c r="C18784" s="93" t="s">
        <v>558</v>
      </c>
      <c r="D18784" s="891" t="s">
        <v>12506</v>
      </c>
      <c r="E18784" s="175"/>
      <c r="F18784" s="175">
        <v>1800000</v>
      </c>
      <c r="G18784" s="175">
        <f t="shared" si="299"/>
        <v>1800000</v>
      </c>
      <c r="H18784" s="701" t="s">
        <v>12364</v>
      </c>
    </row>
    <row r="18785" spans="1:10" ht="24" x14ac:dyDescent="0.2">
      <c r="A18785" s="729">
        <v>45344</v>
      </c>
      <c r="B18785" s="93" t="s">
        <v>11089</v>
      </c>
      <c r="C18785" s="93" t="s">
        <v>558</v>
      </c>
      <c r="D18785" s="801" t="s">
        <v>12507</v>
      </c>
      <c r="E18785" s="175"/>
      <c r="F18785" s="175">
        <v>2092916</v>
      </c>
      <c r="G18785" s="175">
        <f t="shared" si="299"/>
        <v>2092916</v>
      </c>
      <c r="H18785" s="701" t="s">
        <v>12364</v>
      </c>
    </row>
    <row r="18786" spans="1:10" ht="15" x14ac:dyDescent="0.2">
      <c r="A18786" s="729">
        <v>45344</v>
      </c>
      <c r="B18786" s="93" t="s">
        <v>37</v>
      </c>
      <c r="C18786" s="93" t="s">
        <v>558</v>
      </c>
      <c r="D18786" s="891" t="s">
        <v>12508</v>
      </c>
      <c r="E18786" s="175"/>
      <c r="F18786" s="175">
        <v>246087</v>
      </c>
      <c r="G18786" s="175">
        <f t="shared" si="299"/>
        <v>246087</v>
      </c>
      <c r="H18786" s="701" t="s">
        <v>12364</v>
      </c>
    </row>
    <row r="18787" spans="1:10" ht="15" x14ac:dyDescent="0.2">
      <c r="A18787" s="729">
        <v>45345</v>
      </c>
      <c r="B18787" s="93" t="s">
        <v>9984</v>
      </c>
      <c r="C18787" s="93" t="s">
        <v>558</v>
      </c>
      <c r="D18787" s="891" t="s">
        <v>12506</v>
      </c>
      <c r="E18787" s="175"/>
      <c r="F18787" s="175">
        <v>900000</v>
      </c>
      <c r="G18787" s="175">
        <f t="shared" si="299"/>
        <v>900000</v>
      </c>
      <c r="H18787" s="701" t="s">
        <v>12364</v>
      </c>
    </row>
    <row r="18788" spans="1:10" ht="15" x14ac:dyDescent="0.2">
      <c r="A18788" s="729">
        <v>45345</v>
      </c>
      <c r="B18788" s="93" t="s">
        <v>9984</v>
      </c>
      <c r="C18788" s="93" t="s">
        <v>558</v>
      </c>
      <c r="D18788" s="891" t="s">
        <v>12506</v>
      </c>
      <c r="E18788" s="175"/>
      <c r="F18788" s="175">
        <v>900000</v>
      </c>
      <c r="G18788" s="175">
        <f t="shared" si="299"/>
        <v>900000</v>
      </c>
      <c r="H18788" s="701" t="s">
        <v>12364</v>
      </c>
    </row>
    <row r="18789" spans="1:10" ht="24" x14ac:dyDescent="0.2">
      <c r="A18789" s="729">
        <v>45345</v>
      </c>
      <c r="B18789" s="93" t="s">
        <v>11726</v>
      </c>
      <c r="C18789" s="93" t="s">
        <v>558</v>
      </c>
      <c r="D18789" s="801" t="s">
        <v>12795</v>
      </c>
      <c r="E18789" s="175"/>
      <c r="F18789" s="175">
        <v>1460000</v>
      </c>
      <c r="G18789" s="175">
        <f t="shared" si="299"/>
        <v>1460000</v>
      </c>
      <c r="H18789" s="701" t="s">
        <v>12364</v>
      </c>
    </row>
    <row r="18790" spans="1:10" ht="48" x14ac:dyDescent="0.2">
      <c r="A18790" s="729">
        <v>45349</v>
      </c>
      <c r="B18790" s="93" t="s">
        <v>11499</v>
      </c>
      <c r="C18790" s="93" t="s">
        <v>558</v>
      </c>
      <c r="D18790" s="801" t="s">
        <v>12582</v>
      </c>
      <c r="E18790" s="175"/>
      <c r="F18790" s="175">
        <v>200000</v>
      </c>
      <c r="G18790" s="175">
        <f t="shared" si="299"/>
        <v>200000</v>
      </c>
      <c r="H18790" s="701" t="s">
        <v>12364</v>
      </c>
    </row>
    <row r="18791" spans="1:10" ht="24" customHeight="1" x14ac:dyDescent="0.2">
      <c r="A18791" s="729">
        <v>45351</v>
      </c>
      <c r="B18791" s="93" t="s">
        <v>11089</v>
      </c>
      <c r="C18791" s="93" t="s">
        <v>558</v>
      </c>
      <c r="D18791" s="801" t="s">
        <v>12606</v>
      </c>
      <c r="E18791" s="175"/>
      <c r="F18791" s="175">
        <v>638634</v>
      </c>
      <c r="G18791" s="175">
        <f t="shared" si="299"/>
        <v>638634</v>
      </c>
      <c r="H18791" s="701" t="s">
        <v>12364</v>
      </c>
    </row>
    <row r="18792" spans="1:10" ht="15" customHeight="1" x14ac:dyDescent="0.2">
      <c r="A18792" s="733">
        <v>45353</v>
      </c>
      <c r="B18792" s="62" t="s">
        <v>11089</v>
      </c>
      <c r="C18792" s="62" t="s">
        <v>9547</v>
      </c>
      <c r="D18792" s="182" t="s">
        <v>8199</v>
      </c>
      <c r="E18792" s="125">
        <v>2000</v>
      </c>
      <c r="F18792" s="125"/>
      <c r="G18792" s="125">
        <f t="shared" si="299"/>
        <v>-2000</v>
      </c>
      <c r="H18792" s="704" t="s">
        <v>12643</v>
      </c>
      <c r="J18792" s="39"/>
    </row>
    <row r="18793" spans="1:10" ht="15" customHeight="1" x14ac:dyDescent="0.2">
      <c r="A18793" s="733">
        <v>45353</v>
      </c>
      <c r="B18793" s="62" t="s">
        <v>103</v>
      </c>
      <c r="C18793" s="62" t="s">
        <v>103</v>
      </c>
      <c r="D18793" s="182" t="s">
        <v>12541</v>
      </c>
      <c r="E18793" s="125">
        <v>6000</v>
      </c>
      <c r="F18793" s="125"/>
      <c r="G18793" s="125">
        <f t="shared" si="299"/>
        <v>-6000</v>
      </c>
      <c r="H18793" s="704" t="s">
        <v>12643</v>
      </c>
      <c r="J18793" s="39"/>
    </row>
    <row r="18794" spans="1:10" ht="15" customHeight="1" x14ac:dyDescent="0.2">
      <c r="A18794" s="733">
        <v>45353</v>
      </c>
      <c r="B18794" s="62" t="s">
        <v>10230</v>
      </c>
      <c r="C18794" s="62" t="s">
        <v>5740</v>
      </c>
      <c r="D18794" s="182" t="s">
        <v>10335</v>
      </c>
      <c r="E18794" s="125">
        <v>400</v>
      </c>
      <c r="F18794" s="125"/>
      <c r="G18794" s="125">
        <f t="shared" si="299"/>
        <v>-400</v>
      </c>
      <c r="H18794" s="704" t="s">
        <v>12643</v>
      </c>
      <c r="J18794" s="39"/>
    </row>
    <row r="18795" spans="1:10" ht="15" customHeight="1" x14ac:dyDescent="0.2">
      <c r="A18795" s="733">
        <v>45353</v>
      </c>
      <c r="B18795" s="62" t="s">
        <v>10230</v>
      </c>
      <c r="C18795" s="62" t="s">
        <v>8370</v>
      </c>
      <c r="D18795" s="182" t="s">
        <v>369</v>
      </c>
      <c r="E18795" s="125">
        <v>200</v>
      </c>
      <c r="F18795" s="125"/>
      <c r="G18795" s="125">
        <f t="shared" si="299"/>
        <v>-200</v>
      </c>
      <c r="H18795" s="704" t="s">
        <v>12643</v>
      </c>
      <c r="J18795" s="39"/>
    </row>
    <row r="18796" spans="1:10" ht="15" x14ac:dyDescent="0.2">
      <c r="A18796" s="733">
        <v>45353</v>
      </c>
      <c r="B18796" s="62" t="s">
        <v>11883</v>
      </c>
      <c r="C18796" s="62" t="s">
        <v>5740</v>
      </c>
      <c r="D18796" s="182" t="s">
        <v>12624</v>
      </c>
      <c r="E18796" s="125">
        <v>5000</v>
      </c>
      <c r="F18796" s="125"/>
      <c r="G18796" s="125">
        <f t="shared" si="299"/>
        <v>-5000</v>
      </c>
      <c r="H18796" s="704" t="s">
        <v>12643</v>
      </c>
      <c r="J18796" s="39"/>
    </row>
    <row r="18797" spans="1:10" ht="24" x14ac:dyDescent="0.2">
      <c r="A18797" s="733">
        <v>45353</v>
      </c>
      <c r="B18797" s="62" t="s">
        <v>12516</v>
      </c>
      <c r="C18797" s="62" t="s">
        <v>12625</v>
      </c>
      <c r="D18797" s="182" t="s">
        <v>12626</v>
      </c>
      <c r="E18797" s="125">
        <v>50000</v>
      </c>
      <c r="F18797" s="125"/>
      <c r="G18797" s="125">
        <f t="shared" si="299"/>
        <v>-50000</v>
      </c>
      <c r="H18797" s="704" t="s">
        <v>12643</v>
      </c>
      <c r="J18797" s="39"/>
    </row>
    <row r="18798" spans="1:10" ht="15" x14ac:dyDescent="0.2">
      <c r="A18798" s="733">
        <v>45353</v>
      </c>
      <c r="B18798" s="62" t="s">
        <v>11726</v>
      </c>
      <c r="C18798" s="62" t="s">
        <v>10989</v>
      </c>
      <c r="D18798" s="182" t="s">
        <v>6485</v>
      </c>
      <c r="E18798" s="125">
        <v>14460</v>
      </c>
      <c r="F18798" s="125"/>
      <c r="G18798" s="125">
        <f t="shared" si="299"/>
        <v>-14460</v>
      </c>
      <c r="H18798" s="704" t="s">
        <v>12643</v>
      </c>
      <c r="J18798" s="39"/>
    </row>
    <row r="18799" spans="1:10" ht="15" x14ac:dyDescent="0.2">
      <c r="A18799" s="733">
        <v>45353</v>
      </c>
      <c r="B18799" s="62" t="s">
        <v>103</v>
      </c>
      <c r="C18799" s="62" t="s">
        <v>12627</v>
      </c>
      <c r="D18799" s="182" t="s">
        <v>12628</v>
      </c>
      <c r="E18799" s="125">
        <v>3000</v>
      </c>
      <c r="F18799" s="125"/>
      <c r="G18799" s="125">
        <f t="shared" si="299"/>
        <v>-3000</v>
      </c>
      <c r="H18799" s="704" t="s">
        <v>12643</v>
      </c>
      <c r="J18799" s="39"/>
    </row>
    <row r="18800" spans="1:10" ht="15" x14ac:dyDescent="0.2">
      <c r="A18800" s="733">
        <v>45353</v>
      </c>
      <c r="B18800" s="62" t="s">
        <v>11085</v>
      </c>
      <c r="C18800" s="62" t="s">
        <v>5740</v>
      </c>
      <c r="D18800" s="182" t="s">
        <v>369</v>
      </c>
      <c r="E18800" s="125">
        <v>1200</v>
      </c>
      <c r="F18800" s="125"/>
      <c r="G18800" s="125">
        <f t="shared" si="299"/>
        <v>-1200</v>
      </c>
      <c r="H18800" s="704" t="s">
        <v>12643</v>
      </c>
      <c r="J18800" s="39"/>
    </row>
    <row r="18801" spans="1:10" ht="15" x14ac:dyDescent="0.2">
      <c r="A18801" s="733">
        <v>45355</v>
      </c>
      <c r="B18801" s="62" t="s">
        <v>25</v>
      </c>
      <c r="C18801" s="62" t="s">
        <v>8148</v>
      </c>
      <c r="D18801" s="182" t="s">
        <v>6309</v>
      </c>
      <c r="E18801" s="125">
        <v>865</v>
      </c>
      <c r="F18801" s="125"/>
      <c r="G18801" s="125">
        <f t="shared" si="299"/>
        <v>-865</v>
      </c>
      <c r="H18801" s="704" t="s">
        <v>12643</v>
      </c>
      <c r="J18801" s="39"/>
    </row>
    <row r="18802" spans="1:10" ht="15" x14ac:dyDescent="0.2">
      <c r="A18802" s="733">
        <v>45355</v>
      </c>
      <c r="B18802" s="62" t="s">
        <v>103</v>
      </c>
      <c r="C18802" s="62" t="s">
        <v>8148</v>
      </c>
      <c r="D18802" s="182" t="s">
        <v>6309</v>
      </c>
      <c r="E18802" s="125">
        <v>745</v>
      </c>
      <c r="F18802" s="125"/>
      <c r="G18802" s="125">
        <f t="shared" si="299"/>
        <v>-745</v>
      </c>
      <c r="H18802" s="704" t="s">
        <v>12643</v>
      </c>
      <c r="J18802" s="39"/>
    </row>
    <row r="18803" spans="1:10" ht="15" x14ac:dyDescent="0.2">
      <c r="A18803" s="733">
        <v>45355</v>
      </c>
      <c r="B18803" s="62" t="s">
        <v>103</v>
      </c>
      <c r="C18803" s="62" t="s">
        <v>103</v>
      </c>
      <c r="D18803" s="182" t="s">
        <v>12541</v>
      </c>
      <c r="E18803" s="125">
        <v>3000</v>
      </c>
      <c r="F18803" s="125"/>
      <c r="G18803" s="125">
        <f t="shared" si="299"/>
        <v>-3000</v>
      </c>
      <c r="H18803" s="704" t="s">
        <v>12643</v>
      </c>
      <c r="J18803" s="39"/>
    </row>
    <row r="18804" spans="1:10" ht="15" x14ac:dyDescent="0.2">
      <c r="A18804" s="733">
        <v>45355</v>
      </c>
      <c r="B18804" s="62" t="s">
        <v>11085</v>
      </c>
      <c r="C18804" s="62" t="s">
        <v>12629</v>
      </c>
      <c r="D18804" s="182" t="s">
        <v>1156</v>
      </c>
      <c r="E18804" s="125">
        <v>10000</v>
      </c>
      <c r="F18804" s="125"/>
      <c r="G18804" s="125">
        <f t="shared" si="299"/>
        <v>-10000</v>
      </c>
      <c r="H18804" s="704" t="s">
        <v>12643</v>
      </c>
      <c r="J18804" s="39"/>
    </row>
    <row r="18805" spans="1:10" ht="15" x14ac:dyDescent="0.2">
      <c r="A18805" s="733">
        <v>45355</v>
      </c>
      <c r="B18805" s="62" t="s">
        <v>11883</v>
      </c>
      <c r="C18805" s="62" t="s">
        <v>430</v>
      </c>
      <c r="D18805" s="182" t="s">
        <v>12630</v>
      </c>
      <c r="E18805" s="125">
        <v>225000</v>
      </c>
      <c r="F18805" s="125"/>
      <c r="G18805" s="125">
        <f t="shared" si="299"/>
        <v>-225000</v>
      </c>
      <c r="H18805" s="704" t="s">
        <v>12643</v>
      </c>
      <c r="J18805" s="39"/>
    </row>
    <row r="18806" spans="1:10" ht="15" x14ac:dyDescent="0.2">
      <c r="A18806" s="733">
        <v>45355</v>
      </c>
      <c r="B18806" s="62" t="s">
        <v>11883</v>
      </c>
      <c r="C18806" s="62" t="s">
        <v>10989</v>
      </c>
      <c r="D18806" s="182" t="s">
        <v>12631</v>
      </c>
      <c r="E18806" s="125">
        <v>10000</v>
      </c>
      <c r="F18806" s="125"/>
      <c r="G18806" s="125">
        <f t="shared" si="299"/>
        <v>-10000</v>
      </c>
      <c r="H18806" s="704" t="s">
        <v>12643</v>
      </c>
      <c r="J18806" s="39"/>
    </row>
    <row r="18807" spans="1:10" ht="15" x14ac:dyDescent="0.2">
      <c r="A18807" s="733">
        <v>45355</v>
      </c>
      <c r="B18807" s="62" t="s">
        <v>11883</v>
      </c>
      <c r="C18807" s="62" t="s">
        <v>5386</v>
      </c>
      <c r="D18807" s="182" t="s">
        <v>12632</v>
      </c>
      <c r="E18807" s="125">
        <v>6000</v>
      </c>
      <c r="F18807" s="125"/>
      <c r="G18807" s="125">
        <f t="shared" si="299"/>
        <v>-6000</v>
      </c>
      <c r="H18807" s="704" t="s">
        <v>12643</v>
      </c>
      <c r="J18807" s="39"/>
    </row>
    <row r="18808" spans="1:10" ht="15" x14ac:dyDescent="0.2">
      <c r="A18808" s="733">
        <v>45355</v>
      </c>
      <c r="B18808" s="62" t="s">
        <v>103</v>
      </c>
      <c r="C18808" s="62" t="s">
        <v>10587</v>
      </c>
      <c r="D18808" s="182" t="s">
        <v>1156</v>
      </c>
      <c r="E18808" s="125">
        <v>7000</v>
      </c>
      <c r="F18808" s="125"/>
      <c r="G18808" s="125">
        <f t="shared" si="299"/>
        <v>-7000</v>
      </c>
      <c r="H18808" s="704" t="s">
        <v>12643</v>
      </c>
      <c r="J18808" s="39"/>
    </row>
    <row r="18809" spans="1:10" ht="15" x14ac:dyDescent="0.2">
      <c r="A18809" s="733">
        <v>45355</v>
      </c>
      <c r="B18809" s="62" t="s">
        <v>103</v>
      </c>
      <c r="C18809" s="62" t="s">
        <v>103</v>
      </c>
      <c r="D18809" s="182" t="s">
        <v>12406</v>
      </c>
      <c r="E18809" s="125">
        <v>1000</v>
      </c>
      <c r="F18809" s="125"/>
      <c r="G18809" s="125">
        <f t="shared" si="299"/>
        <v>-1000</v>
      </c>
      <c r="H18809" s="704" t="s">
        <v>12643</v>
      </c>
      <c r="J18809" s="39"/>
    </row>
    <row r="18810" spans="1:10" ht="15" x14ac:dyDescent="0.2">
      <c r="A18810" s="733">
        <v>45356</v>
      </c>
      <c r="B18810" s="62" t="s">
        <v>12608</v>
      </c>
      <c r="C18810" s="62" t="s">
        <v>10989</v>
      </c>
      <c r="D18810" s="182" t="s">
        <v>12633</v>
      </c>
      <c r="E18810" s="125">
        <v>4800</v>
      </c>
      <c r="F18810" s="125"/>
      <c r="G18810" s="125">
        <f t="shared" si="299"/>
        <v>-4800</v>
      </c>
      <c r="H18810" s="704" t="s">
        <v>12643</v>
      </c>
      <c r="J18810" s="39"/>
    </row>
    <row r="18811" spans="1:10" ht="15" x14ac:dyDescent="0.2">
      <c r="A18811" s="733">
        <v>45356</v>
      </c>
      <c r="B18811" s="62" t="s">
        <v>10906</v>
      </c>
      <c r="C18811" s="62" t="s">
        <v>285</v>
      </c>
      <c r="D18811" s="182" t="s">
        <v>8661</v>
      </c>
      <c r="E18811" s="125">
        <v>500</v>
      </c>
      <c r="F18811" s="125"/>
      <c r="G18811" s="125">
        <f t="shared" si="299"/>
        <v>-500</v>
      </c>
      <c r="H18811" s="704" t="s">
        <v>12643</v>
      </c>
      <c r="J18811" s="39"/>
    </row>
    <row r="18812" spans="1:10" ht="15" x14ac:dyDescent="0.2">
      <c r="A18812" s="733">
        <v>45356</v>
      </c>
      <c r="B18812" s="62" t="s">
        <v>103</v>
      </c>
      <c r="C18812" s="62" t="s">
        <v>103</v>
      </c>
      <c r="D18812" s="182" t="s">
        <v>12541</v>
      </c>
      <c r="E18812" s="125">
        <v>4000</v>
      </c>
      <c r="F18812" s="125"/>
      <c r="G18812" s="125">
        <f t="shared" si="299"/>
        <v>-4000</v>
      </c>
      <c r="H18812" s="704" t="s">
        <v>12643</v>
      </c>
      <c r="J18812" s="39"/>
    </row>
    <row r="18813" spans="1:10" ht="15" x14ac:dyDescent="0.2">
      <c r="A18813" s="733">
        <v>45356</v>
      </c>
      <c r="B18813" s="62" t="s">
        <v>11726</v>
      </c>
      <c r="C18813" s="62" t="s">
        <v>10989</v>
      </c>
      <c r="D18813" s="182" t="s">
        <v>12634</v>
      </c>
      <c r="E18813" s="125">
        <v>2400</v>
      </c>
      <c r="F18813" s="125"/>
      <c r="G18813" s="125">
        <f t="shared" si="299"/>
        <v>-2400</v>
      </c>
      <c r="H18813" s="704" t="s">
        <v>12643</v>
      </c>
      <c r="J18813" s="39"/>
    </row>
    <row r="18814" spans="1:10" ht="15" x14ac:dyDescent="0.2">
      <c r="A18814" s="733">
        <v>45356</v>
      </c>
      <c r="B18814" s="62" t="s">
        <v>12350</v>
      </c>
      <c r="C18814" s="62" t="s">
        <v>11095</v>
      </c>
      <c r="D18814" s="182" t="s">
        <v>1156</v>
      </c>
      <c r="E18814" s="125">
        <v>22000</v>
      </c>
      <c r="F18814" s="125"/>
      <c r="G18814" s="125">
        <f t="shared" si="299"/>
        <v>-22000</v>
      </c>
      <c r="H18814" s="704" t="s">
        <v>12643</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12643</v>
      </c>
      <c r="J18815" s="39"/>
    </row>
    <row r="18816" spans="1:10" ht="15" x14ac:dyDescent="0.2">
      <c r="A18816" s="733">
        <v>45356</v>
      </c>
      <c r="B18816" s="62" t="s">
        <v>12608</v>
      </c>
      <c r="C18816" s="62" t="s">
        <v>391</v>
      </c>
      <c r="D18816" s="182" t="s">
        <v>12637</v>
      </c>
      <c r="E18816" s="125">
        <v>12800</v>
      </c>
      <c r="F18816" s="125"/>
      <c r="G18816" s="125">
        <f t="shared" si="300"/>
        <v>-12800</v>
      </c>
      <c r="H18816" s="704" t="s">
        <v>12643</v>
      </c>
      <c r="J18816" s="39"/>
    </row>
    <row r="18817" spans="1:10" ht="15" x14ac:dyDescent="0.2">
      <c r="A18817" s="733">
        <v>45356</v>
      </c>
      <c r="B18817" s="62" t="s">
        <v>37</v>
      </c>
      <c r="C18817" s="62" t="s">
        <v>391</v>
      </c>
      <c r="D18817" s="182" t="s">
        <v>12714</v>
      </c>
      <c r="E18817" s="125">
        <v>5000</v>
      </c>
      <c r="F18817" s="125"/>
      <c r="G18817" s="125">
        <f t="shared" si="300"/>
        <v>-5000</v>
      </c>
      <c r="H18817" s="704" t="s">
        <v>12643</v>
      </c>
      <c r="J18817" s="39"/>
    </row>
    <row r="18818" spans="1:10" ht="15" x14ac:dyDescent="0.2">
      <c r="A18818" s="733">
        <v>45357</v>
      </c>
      <c r="B18818" s="62" t="s">
        <v>10774</v>
      </c>
      <c r="C18818" s="62" t="s">
        <v>391</v>
      </c>
      <c r="D18818" s="182" t="s">
        <v>12715</v>
      </c>
      <c r="E18818" s="125">
        <v>5000</v>
      </c>
      <c r="F18818" s="125"/>
      <c r="G18818" s="125">
        <f t="shared" si="300"/>
        <v>-5000</v>
      </c>
      <c r="H18818" s="704" t="s">
        <v>12643</v>
      </c>
      <c r="J18818" s="39"/>
    </row>
    <row r="18819" spans="1:10" ht="15" x14ac:dyDescent="0.2">
      <c r="A18819" s="733">
        <v>45357</v>
      </c>
      <c r="B18819" s="62" t="s">
        <v>103</v>
      </c>
      <c r="C18819" s="62" t="s">
        <v>103</v>
      </c>
      <c r="D18819" s="182" t="s">
        <v>12541</v>
      </c>
      <c r="E18819" s="125">
        <v>5000</v>
      </c>
      <c r="F18819" s="125"/>
      <c r="G18819" s="125">
        <f t="shared" si="300"/>
        <v>-5000</v>
      </c>
      <c r="H18819" s="704" t="s">
        <v>12643</v>
      </c>
      <c r="J18819" s="39"/>
    </row>
    <row r="18820" spans="1:10" ht="15" x14ac:dyDescent="0.2">
      <c r="A18820" s="733">
        <v>45357</v>
      </c>
      <c r="B18820" s="62" t="s">
        <v>103</v>
      </c>
      <c r="C18820" s="62" t="s">
        <v>12486</v>
      </c>
      <c r="D18820" s="182" t="s">
        <v>369</v>
      </c>
      <c r="E18820" s="125">
        <v>6000</v>
      </c>
      <c r="F18820" s="125"/>
      <c r="G18820" s="125">
        <f t="shared" si="300"/>
        <v>-6000</v>
      </c>
      <c r="H18820" s="704" t="s">
        <v>12643</v>
      </c>
      <c r="J18820" s="39"/>
    </row>
    <row r="18821" spans="1:10" ht="15" x14ac:dyDescent="0.2">
      <c r="A18821" s="733">
        <v>45357</v>
      </c>
      <c r="B18821" s="62" t="s">
        <v>103</v>
      </c>
      <c r="C18821" s="62" t="s">
        <v>1494</v>
      </c>
      <c r="D18821" s="182" t="s">
        <v>369</v>
      </c>
      <c r="E18821" s="125">
        <v>1700</v>
      </c>
      <c r="F18821" s="125"/>
      <c r="G18821" s="125">
        <f t="shared" si="300"/>
        <v>-1700</v>
      </c>
      <c r="H18821" s="704" t="s">
        <v>12643</v>
      </c>
      <c r="J18821" s="39"/>
    </row>
    <row r="18822" spans="1:10" ht="15" x14ac:dyDescent="0.2">
      <c r="A18822" s="733">
        <v>45357</v>
      </c>
      <c r="B18822" s="62" t="s">
        <v>11085</v>
      </c>
      <c r="C18822" s="62" t="s">
        <v>5740</v>
      </c>
      <c r="D18822" s="182" t="s">
        <v>369</v>
      </c>
      <c r="E18822" s="125">
        <v>1400</v>
      </c>
      <c r="F18822" s="125"/>
      <c r="G18822" s="125">
        <f t="shared" si="300"/>
        <v>-1400</v>
      </c>
      <c r="H18822" s="704" t="s">
        <v>12643</v>
      </c>
      <c r="J18822" s="39"/>
    </row>
    <row r="18823" spans="1:10" ht="15" x14ac:dyDescent="0.2">
      <c r="A18823" s="733">
        <v>45357</v>
      </c>
      <c r="B18823" s="62" t="s">
        <v>11085</v>
      </c>
      <c r="C18823" s="62" t="s">
        <v>10989</v>
      </c>
      <c r="D18823" s="182" t="s">
        <v>12640</v>
      </c>
      <c r="E18823" s="125">
        <v>950</v>
      </c>
      <c r="F18823" s="125"/>
      <c r="G18823" s="125">
        <f t="shared" si="300"/>
        <v>-950</v>
      </c>
      <c r="H18823" s="704" t="s">
        <v>12643</v>
      </c>
      <c r="J18823" s="39"/>
    </row>
    <row r="18824" spans="1:10" ht="15" x14ac:dyDescent="0.2">
      <c r="A18824" s="733">
        <v>45357</v>
      </c>
      <c r="B18824" s="62" t="s">
        <v>11085</v>
      </c>
      <c r="C18824" s="62" t="s">
        <v>10989</v>
      </c>
      <c r="D18824" s="182" t="s">
        <v>12677</v>
      </c>
      <c r="E18824" s="125">
        <v>21000</v>
      </c>
      <c r="F18824" s="125"/>
      <c r="G18824" s="125">
        <f t="shared" si="300"/>
        <v>-21000</v>
      </c>
      <c r="H18824" s="704" t="s">
        <v>12643</v>
      </c>
      <c r="J18824" s="39"/>
    </row>
    <row r="18825" spans="1:10" ht="15" x14ac:dyDescent="0.2">
      <c r="A18825" s="733">
        <v>45357</v>
      </c>
      <c r="B18825" s="62" t="s">
        <v>25</v>
      </c>
      <c r="C18825" s="62" t="s">
        <v>2427</v>
      </c>
      <c r="D18825" s="182" t="s">
        <v>12641</v>
      </c>
      <c r="E18825" s="125">
        <v>150000</v>
      </c>
      <c r="F18825" s="125"/>
      <c r="G18825" s="125">
        <f t="shared" si="300"/>
        <v>-150000</v>
      </c>
      <c r="H18825" s="704" t="s">
        <v>12643</v>
      </c>
      <c r="J18825" s="39"/>
    </row>
    <row r="18826" spans="1:10" ht="15" x14ac:dyDescent="0.2">
      <c r="A18826" s="733">
        <v>45357</v>
      </c>
      <c r="B18826" s="62" t="s">
        <v>11726</v>
      </c>
      <c r="C18826" s="62" t="s">
        <v>10989</v>
      </c>
      <c r="D18826" s="182" t="s">
        <v>12642</v>
      </c>
      <c r="E18826" s="125">
        <v>21000</v>
      </c>
      <c r="F18826" s="125"/>
      <c r="G18826" s="125">
        <f t="shared" si="300"/>
        <v>-21000</v>
      </c>
      <c r="H18826" s="704" t="s">
        <v>12643</v>
      </c>
      <c r="J18826" s="39"/>
    </row>
    <row r="18827" spans="1:10" ht="15" x14ac:dyDescent="0.2">
      <c r="A18827" s="733">
        <v>45357</v>
      </c>
      <c r="B18827" s="62" t="s">
        <v>11726</v>
      </c>
      <c r="C18827" s="62" t="s">
        <v>12682</v>
      </c>
      <c r="D18827" s="182" t="s">
        <v>10719</v>
      </c>
      <c r="E18827" s="125">
        <v>40000</v>
      </c>
      <c r="F18827" s="125"/>
      <c r="G18827" s="125">
        <f t="shared" si="300"/>
        <v>-40000</v>
      </c>
      <c r="H18827" s="704" t="s">
        <v>12643</v>
      </c>
      <c r="J18827" s="39"/>
    </row>
    <row r="18828" spans="1:10" ht="15" x14ac:dyDescent="0.2">
      <c r="A18828" s="733">
        <v>45358</v>
      </c>
      <c r="B18828" s="62" t="s">
        <v>11726</v>
      </c>
      <c r="C18828" s="62" t="s">
        <v>10989</v>
      </c>
      <c r="D18828" s="182" t="s">
        <v>12642</v>
      </c>
      <c r="E18828" s="125">
        <v>9000</v>
      </c>
      <c r="F18828" s="125"/>
      <c r="G18828" s="125">
        <f t="shared" si="300"/>
        <v>-9000</v>
      </c>
      <c r="H18828" s="704" t="s">
        <v>12643</v>
      </c>
      <c r="J18828" s="39"/>
    </row>
    <row r="18829" spans="1:10" ht="15" x14ac:dyDescent="0.2">
      <c r="A18829" s="733">
        <v>45357</v>
      </c>
      <c r="B18829" s="62" t="s">
        <v>10906</v>
      </c>
      <c r="C18829" s="62" t="s">
        <v>10989</v>
      </c>
      <c r="D18829" s="182" t="s">
        <v>12678</v>
      </c>
      <c r="E18829" s="125">
        <v>15500</v>
      </c>
      <c r="F18829" s="125"/>
      <c r="G18829" s="125">
        <f t="shared" si="300"/>
        <v>-15500</v>
      </c>
      <c r="H18829" s="704" t="s">
        <v>12643</v>
      </c>
      <c r="J18829" s="39"/>
    </row>
    <row r="18830" spans="1:10" ht="15" x14ac:dyDescent="0.2">
      <c r="A18830" s="733">
        <v>45358</v>
      </c>
      <c r="B18830" s="62" t="s">
        <v>10906</v>
      </c>
      <c r="C18830" s="62" t="s">
        <v>285</v>
      </c>
      <c r="D18830" s="182" t="s">
        <v>12673</v>
      </c>
      <c r="E18830" s="125">
        <v>650</v>
      </c>
      <c r="F18830" s="125"/>
      <c r="G18830" s="125">
        <f t="shared" si="300"/>
        <v>-650</v>
      </c>
      <c r="H18830" s="704" t="s">
        <v>12643</v>
      </c>
      <c r="J18830" s="39"/>
    </row>
    <row r="18831" spans="1:10" ht="15" x14ac:dyDescent="0.2">
      <c r="A18831" s="733">
        <v>45358</v>
      </c>
      <c r="B18831" s="62" t="s">
        <v>8557</v>
      </c>
      <c r="C18831" s="62" t="s">
        <v>11961</v>
      </c>
      <c r="D18831" s="182" t="s">
        <v>12676</v>
      </c>
      <c r="E18831" s="125">
        <v>20000</v>
      </c>
      <c r="F18831" s="125"/>
      <c r="G18831" s="125">
        <f t="shared" si="300"/>
        <v>-20000</v>
      </c>
      <c r="H18831" s="704" t="s">
        <v>12643</v>
      </c>
      <c r="J18831" s="39"/>
    </row>
    <row r="18832" spans="1:10" ht="15" x14ac:dyDescent="0.2">
      <c r="A18832" s="733">
        <v>45358</v>
      </c>
      <c r="B18832" s="62" t="s">
        <v>11085</v>
      </c>
      <c r="C18832" s="62" t="s">
        <v>5740</v>
      </c>
      <c r="D18832" s="182" t="s">
        <v>369</v>
      </c>
      <c r="E18832" s="125">
        <v>800</v>
      </c>
      <c r="F18832" s="125"/>
      <c r="G18832" s="125">
        <f t="shared" si="300"/>
        <v>-800</v>
      </c>
      <c r="H18832" s="704" t="s">
        <v>12643</v>
      </c>
      <c r="J18832" s="39"/>
    </row>
    <row r="18833" spans="1:10" ht="15" x14ac:dyDescent="0.2">
      <c r="A18833" s="733">
        <v>45359</v>
      </c>
      <c r="B18833" s="62" t="s">
        <v>103</v>
      </c>
      <c r="C18833" s="62" t="s">
        <v>103</v>
      </c>
      <c r="D18833" s="182" t="s">
        <v>12541</v>
      </c>
      <c r="E18833" s="125">
        <v>4000</v>
      </c>
      <c r="F18833" s="125"/>
      <c r="G18833" s="125">
        <f t="shared" si="300"/>
        <v>-4000</v>
      </c>
      <c r="H18833" s="704" t="s">
        <v>12643</v>
      </c>
      <c r="J18833" s="39"/>
    </row>
    <row r="18834" spans="1:10" ht="15" x14ac:dyDescent="0.2">
      <c r="A18834" s="733">
        <v>45359</v>
      </c>
      <c r="B18834" s="62" t="s">
        <v>12679</v>
      </c>
      <c r="C18834" s="62" t="s">
        <v>10989</v>
      </c>
      <c r="D18834" s="182" t="s">
        <v>12680</v>
      </c>
      <c r="E18834" s="125">
        <v>182980</v>
      </c>
      <c r="F18834" s="125"/>
      <c r="G18834" s="125">
        <f t="shared" si="300"/>
        <v>-182980</v>
      </c>
      <c r="H18834" s="704" t="s">
        <v>12643</v>
      </c>
      <c r="J18834" s="39"/>
    </row>
    <row r="18835" spans="1:10" ht="15" x14ac:dyDescent="0.2">
      <c r="A18835" s="733">
        <v>45359</v>
      </c>
      <c r="B18835" s="62" t="s">
        <v>12679</v>
      </c>
      <c r="C18835" s="62" t="s">
        <v>5740</v>
      </c>
      <c r="D18835" s="182" t="s">
        <v>369</v>
      </c>
      <c r="E18835" s="125">
        <v>500</v>
      </c>
      <c r="F18835" s="125"/>
      <c r="G18835" s="125">
        <f t="shared" si="300"/>
        <v>-500</v>
      </c>
      <c r="H18835" s="704" t="s">
        <v>12643</v>
      </c>
      <c r="J18835" s="39"/>
    </row>
    <row r="18836" spans="1:10" ht="15" x14ac:dyDescent="0.2">
      <c r="A18836" s="733">
        <v>45359</v>
      </c>
      <c r="B18836" s="62" t="s">
        <v>12679</v>
      </c>
      <c r="C18836" s="62" t="s">
        <v>285</v>
      </c>
      <c r="D18836" s="182" t="s">
        <v>8661</v>
      </c>
      <c r="E18836" s="125">
        <v>500</v>
      </c>
      <c r="F18836" s="125"/>
      <c r="G18836" s="125">
        <f t="shared" si="300"/>
        <v>-500</v>
      </c>
      <c r="H18836" s="704" t="s">
        <v>12643</v>
      </c>
      <c r="J18836" s="39"/>
    </row>
    <row r="18837" spans="1:10" ht="15" x14ac:dyDescent="0.2">
      <c r="A18837" s="733">
        <v>45359</v>
      </c>
      <c r="B18837" s="62" t="s">
        <v>12679</v>
      </c>
      <c r="C18837" s="62" t="s">
        <v>11871</v>
      </c>
      <c r="D18837" s="182" t="s">
        <v>12681</v>
      </c>
      <c r="E18837" s="125">
        <v>10000</v>
      </c>
      <c r="F18837" s="125"/>
      <c r="G18837" s="125">
        <f t="shared" si="300"/>
        <v>-10000</v>
      </c>
      <c r="H18837" s="704" t="s">
        <v>12643</v>
      </c>
      <c r="J18837" s="39"/>
    </row>
    <row r="18838" spans="1:10" ht="15" x14ac:dyDescent="0.2">
      <c r="A18838" s="733">
        <v>45359</v>
      </c>
      <c r="B18838" s="62" t="s">
        <v>12679</v>
      </c>
      <c r="C18838" s="62" t="s">
        <v>5740</v>
      </c>
      <c r="D18838" s="182" t="s">
        <v>369</v>
      </c>
      <c r="E18838" s="125">
        <v>1500</v>
      </c>
      <c r="F18838" s="125"/>
      <c r="G18838" s="125">
        <f t="shared" si="300"/>
        <v>-1500</v>
      </c>
      <c r="H18838" s="704" t="s">
        <v>12643</v>
      </c>
      <c r="J18838" s="39"/>
    </row>
    <row r="18839" spans="1:10" ht="15" x14ac:dyDescent="0.2">
      <c r="A18839" s="733">
        <v>45359</v>
      </c>
      <c r="B18839" s="62" t="s">
        <v>11085</v>
      </c>
      <c r="C18839" s="62" t="s">
        <v>10989</v>
      </c>
      <c r="D18839" s="182" t="s">
        <v>12683</v>
      </c>
      <c r="E18839" s="125">
        <v>233500</v>
      </c>
      <c r="F18839" s="125"/>
      <c r="G18839" s="125">
        <f t="shared" si="300"/>
        <v>-233500</v>
      </c>
      <c r="H18839" s="704" t="s">
        <v>12643</v>
      </c>
      <c r="J18839" s="39"/>
    </row>
    <row r="18840" spans="1:10" ht="15" x14ac:dyDescent="0.2">
      <c r="A18840" s="733">
        <v>45359</v>
      </c>
      <c r="B18840" s="62" t="s">
        <v>11085</v>
      </c>
      <c r="C18840" s="62" t="s">
        <v>10989</v>
      </c>
      <c r="D18840" s="182" t="s">
        <v>12684</v>
      </c>
      <c r="E18840" s="125">
        <v>35600</v>
      </c>
      <c r="F18840" s="125"/>
      <c r="G18840" s="125">
        <f t="shared" si="300"/>
        <v>-35600</v>
      </c>
      <c r="H18840" s="704" t="s">
        <v>12643</v>
      </c>
      <c r="J18840" s="39"/>
    </row>
    <row r="18841" spans="1:10" ht="15" x14ac:dyDescent="0.2">
      <c r="A18841" s="733">
        <v>45359</v>
      </c>
      <c r="B18841" s="62" t="s">
        <v>11883</v>
      </c>
      <c r="C18841" s="62" t="s">
        <v>10989</v>
      </c>
      <c r="D18841" s="182" t="s">
        <v>12685</v>
      </c>
      <c r="E18841" s="125">
        <v>32000</v>
      </c>
      <c r="F18841" s="125"/>
      <c r="G18841" s="125">
        <f t="shared" si="300"/>
        <v>-32000</v>
      </c>
      <c r="H18841" s="704" t="s">
        <v>12643</v>
      </c>
      <c r="J18841" s="39"/>
    </row>
    <row r="18842" spans="1:10" ht="15" x14ac:dyDescent="0.2">
      <c r="A18842" s="733">
        <v>45359</v>
      </c>
      <c r="B18842" s="62" t="s">
        <v>11085</v>
      </c>
      <c r="C18842" s="62" t="s">
        <v>10989</v>
      </c>
      <c r="D18842" s="182" t="s">
        <v>12686</v>
      </c>
      <c r="E18842" s="125">
        <v>12000</v>
      </c>
      <c r="F18842" s="125"/>
      <c r="G18842" s="125">
        <f t="shared" si="300"/>
        <v>-12000</v>
      </c>
      <c r="H18842" s="704" t="s">
        <v>12643</v>
      </c>
      <c r="J18842" s="39"/>
    </row>
    <row r="18843" spans="1:10" ht="15" x14ac:dyDescent="0.2">
      <c r="A18843" s="733">
        <v>45360</v>
      </c>
      <c r="B18843" s="62" t="s">
        <v>103</v>
      </c>
      <c r="C18843" s="62" t="s">
        <v>103</v>
      </c>
      <c r="D18843" s="182" t="s">
        <v>12541</v>
      </c>
      <c r="E18843" s="125">
        <v>3000</v>
      </c>
      <c r="F18843" s="125"/>
      <c r="G18843" s="125">
        <f t="shared" si="300"/>
        <v>-3000</v>
      </c>
      <c r="H18843" s="704" t="s">
        <v>12643</v>
      </c>
      <c r="J18843" s="39"/>
    </row>
    <row r="18844" spans="1:10" ht="15" x14ac:dyDescent="0.2">
      <c r="A18844" s="733">
        <v>45360</v>
      </c>
      <c r="B18844" s="62" t="s">
        <v>8557</v>
      </c>
      <c r="C18844" s="62" t="s">
        <v>3103</v>
      </c>
      <c r="D18844" s="182" t="s">
        <v>12741</v>
      </c>
      <c r="E18844" s="125">
        <v>10000</v>
      </c>
      <c r="F18844" s="125"/>
      <c r="G18844" s="125">
        <f t="shared" si="300"/>
        <v>-10000</v>
      </c>
      <c r="H18844" s="704" t="s">
        <v>12643</v>
      </c>
      <c r="J18844" s="39"/>
    </row>
    <row r="18845" spans="1:10" ht="15" x14ac:dyDescent="0.2">
      <c r="A18845" s="733">
        <v>45360</v>
      </c>
      <c r="B18845" s="62" t="s">
        <v>11085</v>
      </c>
      <c r="C18845" s="62" t="s">
        <v>10989</v>
      </c>
      <c r="D18845" s="182" t="s">
        <v>12687</v>
      </c>
      <c r="E18845" s="125">
        <v>1050</v>
      </c>
      <c r="F18845" s="125"/>
      <c r="G18845" s="125">
        <f t="shared" si="300"/>
        <v>-1050</v>
      </c>
      <c r="H18845" s="704" t="s">
        <v>12643</v>
      </c>
      <c r="J18845" s="39"/>
    </row>
    <row r="18846" spans="1:10" ht="15" x14ac:dyDescent="0.2">
      <c r="A18846" s="733">
        <v>45360</v>
      </c>
      <c r="B18846" s="62" t="s">
        <v>11085</v>
      </c>
      <c r="C18846" s="62" t="s">
        <v>103</v>
      </c>
      <c r="D18846" s="182" t="s">
        <v>12688</v>
      </c>
      <c r="E18846" s="125">
        <v>12000</v>
      </c>
      <c r="F18846" s="125"/>
      <c r="G18846" s="125">
        <f t="shared" si="300"/>
        <v>-12000</v>
      </c>
      <c r="H18846" s="704" t="s">
        <v>12643</v>
      </c>
      <c r="J18846" s="39"/>
    </row>
    <row r="18847" spans="1:10" ht="15" x14ac:dyDescent="0.2">
      <c r="A18847" s="733">
        <v>45360</v>
      </c>
      <c r="B18847" s="62" t="s">
        <v>11883</v>
      </c>
      <c r="C18847" s="62" t="s">
        <v>11025</v>
      </c>
      <c r="D18847" s="182" t="s">
        <v>10719</v>
      </c>
      <c r="E18847" s="125">
        <v>100000</v>
      </c>
      <c r="F18847" s="125"/>
      <c r="G18847" s="125">
        <f t="shared" si="300"/>
        <v>-100000</v>
      </c>
      <c r="H18847" s="704" t="s">
        <v>12643</v>
      </c>
      <c r="J18847" s="39"/>
    </row>
    <row r="18848" spans="1:10" ht="15" x14ac:dyDescent="0.2">
      <c r="A18848" s="733">
        <v>45360</v>
      </c>
      <c r="B18848" s="62" t="s">
        <v>9984</v>
      </c>
      <c r="C18848" s="62" t="s">
        <v>6422</v>
      </c>
      <c r="D18848" s="182" t="s">
        <v>12445</v>
      </c>
      <c r="E18848" s="125">
        <v>40000</v>
      </c>
      <c r="F18848" s="125"/>
      <c r="G18848" s="125">
        <f t="shared" si="300"/>
        <v>-40000</v>
      </c>
      <c r="H18848" s="704" t="s">
        <v>12643</v>
      </c>
      <c r="J18848" s="39"/>
    </row>
    <row r="18849" spans="1:10" ht="15" x14ac:dyDescent="0.2">
      <c r="A18849" s="733">
        <v>45360</v>
      </c>
      <c r="B18849" s="62" t="s">
        <v>11085</v>
      </c>
      <c r="C18849" s="62" t="s">
        <v>12456</v>
      </c>
      <c r="D18849" s="182" t="s">
        <v>12697</v>
      </c>
      <c r="E18849" s="125">
        <v>10000</v>
      </c>
      <c r="F18849" s="125"/>
      <c r="G18849" s="125">
        <f t="shared" si="300"/>
        <v>-10000</v>
      </c>
      <c r="H18849" s="704" t="s">
        <v>12643</v>
      </c>
      <c r="J18849" s="39"/>
    </row>
    <row r="18850" spans="1:10" ht="15" x14ac:dyDescent="0.2">
      <c r="A18850" s="733">
        <v>45362</v>
      </c>
      <c r="B18850" s="62" t="s">
        <v>3945</v>
      </c>
      <c r="C18850" s="62" t="s">
        <v>5740</v>
      </c>
      <c r="D18850" s="182" t="s">
        <v>12689</v>
      </c>
      <c r="E18850" s="125">
        <v>3000</v>
      </c>
      <c r="F18850" s="125"/>
      <c r="G18850" s="125">
        <f t="shared" si="300"/>
        <v>-3000</v>
      </c>
      <c r="H18850" s="704" t="s">
        <v>12643</v>
      </c>
      <c r="J18850" s="39"/>
    </row>
    <row r="18851" spans="1:10" ht="15" x14ac:dyDescent="0.2">
      <c r="A18851" s="733">
        <v>45362</v>
      </c>
      <c r="B18851" s="62" t="s">
        <v>11085</v>
      </c>
      <c r="C18851" s="62" t="s">
        <v>10989</v>
      </c>
      <c r="D18851" s="182" t="s">
        <v>9915</v>
      </c>
      <c r="E18851" s="125">
        <v>19650</v>
      </c>
      <c r="F18851" s="125"/>
      <c r="G18851" s="125">
        <f t="shared" si="300"/>
        <v>-19650</v>
      </c>
      <c r="H18851" s="704" t="s">
        <v>12643</v>
      </c>
      <c r="J18851" s="39"/>
    </row>
    <row r="18852" spans="1:10" ht="15" x14ac:dyDescent="0.2">
      <c r="A18852" s="733">
        <v>45362</v>
      </c>
      <c r="B18852" s="62" t="s">
        <v>11085</v>
      </c>
      <c r="C18852" s="62" t="s">
        <v>6782</v>
      </c>
      <c r="D18852" s="182" t="s">
        <v>12287</v>
      </c>
      <c r="E18852" s="125">
        <v>250000</v>
      </c>
      <c r="F18852" s="125"/>
      <c r="G18852" s="125">
        <f t="shared" si="300"/>
        <v>-250000</v>
      </c>
      <c r="H18852" s="704" t="s">
        <v>12643</v>
      </c>
      <c r="J18852" s="39"/>
    </row>
    <row r="18853" spans="1:10" ht="15" x14ac:dyDescent="0.2">
      <c r="A18853" s="733">
        <v>45362</v>
      </c>
      <c r="B18853" s="62" t="s">
        <v>10906</v>
      </c>
      <c r="C18853" s="62" t="s">
        <v>391</v>
      </c>
      <c r="D18853" s="182" t="s">
        <v>3990</v>
      </c>
      <c r="E18853" s="125">
        <v>2800</v>
      </c>
      <c r="F18853" s="125"/>
      <c r="G18853" s="125">
        <f t="shared" si="300"/>
        <v>-2800</v>
      </c>
      <c r="H18853" s="704" t="s">
        <v>12643</v>
      </c>
      <c r="J18853" s="39"/>
    </row>
    <row r="18854" spans="1:10" ht="15" x14ac:dyDescent="0.2">
      <c r="A18854" s="733">
        <v>45362</v>
      </c>
      <c r="B18854" s="62" t="s">
        <v>11883</v>
      </c>
      <c r="C18854" s="62" t="s">
        <v>11382</v>
      </c>
      <c r="D18854" s="182" t="s">
        <v>12287</v>
      </c>
      <c r="E18854" s="125">
        <v>125000</v>
      </c>
      <c r="F18854" s="125"/>
      <c r="G18854" s="125">
        <f t="shared" si="300"/>
        <v>-125000</v>
      </c>
      <c r="H18854" s="704" t="s">
        <v>12643</v>
      </c>
      <c r="J18854" s="39"/>
    </row>
    <row r="18855" spans="1:10" ht="15" x14ac:dyDescent="0.2">
      <c r="A18855" s="733">
        <v>45362</v>
      </c>
      <c r="B18855" s="62" t="s">
        <v>11883</v>
      </c>
      <c r="C18855" s="62" t="s">
        <v>10989</v>
      </c>
      <c r="D18855" s="182" t="s">
        <v>12704</v>
      </c>
      <c r="E18855" s="125">
        <v>47000</v>
      </c>
      <c r="F18855" s="125"/>
      <c r="G18855" s="125">
        <f t="shared" si="300"/>
        <v>-47000</v>
      </c>
      <c r="H18855" s="704" t="s">
        <v>12643</v>
      </c>
      <c r="J18855" s="39"/>
    </row>
    <row r="18856" spans="1:10" ht="15" x14ac:dyDescent="0.2">
      <c r="A18856" s="733">
        <v>45362</v>
      </c>
      <c r="B18856" s="62" t="s">
        <v>3945</v>
      </c>
      <c r="C18856" s="62" t="s">
        <v>5740</v>
      </c>
      <c r="D18856" s="182" t="s">
        <v>12689</v>
      </c>
      <c r="E18856" s="125">
        <v>3000</v>
      </c>
      <c r="F18856" s="125"/>
      <c r="G18856" s="125">
        <f t="shared" si="300"/>
        <v>-3000</v>
      </c>
      <c r="H18856" s="704" t="s">
        <v>12643</v>
      </c>
      <c r="J18856" s="39"/>
    </row>
    <row r="18857" spans="1:10" ht="15" x14ac:dyDescent="0.2">
      <c r="A18857" s="733">
        <v>45362</v>
      </c>
      <c r="B18857" s="62" t="s">
        <v>11883</v>
      </c>
      <c r="C18857" s="62" t="s">
        <v>5740</v>
      </c>
      <c r="D18857" s="182" t="s">
        <v>369</v>
      </c>
      <c r="E18857" s="125">
        <v>2000</v>
      </c>
      <c r="F18857" s="125"/>
      <c r="G18857" s="125">
        <f t="shared" si="300"/>
        <v>-2000</v>
      </c>
      <c r="H18857" s="704" t="s">
        <v>12643</v>
      </c>
      <c r="J18857" s="39"/>
    </row>
    <row r="18858" spans="1:10" ht="15" x14ac:dyDescent="0.2">
      <c r="A18858" s="733">
        <v>45362</v>
      </c>
      <c r="B18858" s="62" t="s">
        <v>103</v>
      </c>
      <c r="C18858" s="62" t="s">
        <v>103</v>
      </c>
      <c r="D18858" s="182" t="s">
        <v>12541</v>
      </c>
      <c r="E18858" s="125">
        <v>2000</v>
      </c>
      <c r="F18858" s="125"/>
      <c r="G18858" s="125">
        <f t="shared" si="300"/>
        <v>-2000</v>
      </c>
      <c r="H18858" s="704" t="s">
        <v>12643</v>
      </c>
      <c r="J18858" s="39"/>
    </row>
    <row r="18859" spans="1:10" ht="15" x14ac:dyDescent="0.2">
      <c r="A18859" s="733">
        <v>45362</v>
      </c>
      <c r="B18859" s="62" t="s">
        <v>12618</v>
      </c>
      <c r="C18859" s="62" t="s">
        <v>5740</v>
      </c>
      <c r="D18859" s="182" t="s">
        <v>12705</v>
      </c>
      <c r="E18859" s="125">
        <v>500</v>
      </c>
      <c r="F18859" s="125"/>
      <c r="G18859" s="125">
        <f t="shared" si="300"/>
        <v>-500</v>
      </c>
      <c r="H18859" s="704" t="s">
        <v>12643</v>
      </c>
      <c r="J18859" s="39"/>
    </row>
    <row r="18860" spans="1:10" ht="15" x14ac:dyDescent="0.2">
      <c r="A18860" s="733">
        <v>45362</v>
      </c>
      <c r="B18860" s="62" t="s">
        <v>13311</v>
      </c>
      <c r="C18860" s="62" t="s">
        <v>5740</v>
      </c>
      <c r="D18860" s="182" t="s">
        <v>12705</v>
      </c>
      <c r="E18860" s="125">
        <v>550</v>
      </c>
      <c r="F18860" s="125"/>
      <c r="G18860" s="125">
        <f t="shared" si="300"/>
        <v>-550</v>
      </c>
      <c r="H18860" s="704" t="s">
        <v>12643</v>
      </c>
      <c r="J18860" s="39"/>
    </row>
    <row r="18861" spans="1:10" ht="15" x14ac:dyDescent="0.2">
      <c r="A18861" s="733">
        <v>45362</v>
      </c>
      <c r="B18861" s="62" t="s">
        <v>11883</v>
      </c>
      <c r="C18861" s="62" t="s">
        <v>10989</v>
      </c>
      <c r="D18861" s="182" t="s">
        <v>9544</v>
      </c>
      <c r="E18861" s="125">
        <v>2500</v>
      </c>
      <c r="F18861" s="125"/>
      <c r="G18861" s="125">
        <f t="shared" si="300"/>
        <v>-2500</v>
      </c>
      <c r="H18861" s="704" t="s">
        <v>12643</v>
      </c>
      <c r="J18861" s="39"/>
    </row>
    <row r="18862" spans="1:10" ht="15" x14ac:dyDescent="0.2">
      <c r="A18862" s="733">
        <v>45362</v>
      </c>
      <c r="B18862" s="62" t="s">
        <v>11883</v>
      </c>
      <c r="C18862" s="62" t="s">
        <v>5740</v>
      </c>
      <c r="D18862" s="182" t="s">
        <v>12707</v>
      </c>
      <c r="E18862" s="125">
        <v>1500</v>
      </c>
      <c r="F18862" s="125"/>
      <c r="G18862" s="125">
        <f t="shared" si="300"/>
        <v>-1500</v>
      </c>
      <c r="H18862" s="704" t="s">
        <v>12643</v>
      </c>
      <c r="J18862" s="39"/>
    </row>
    <row r="18863" spans="1:10" ht="15" x14ac:dyDescent="0.2">
      <c r="A18863" s="733">
        <v>45362</v>
      </c>
      <c r="B18863" s="62" t="s">
        <v>11131</v>
      </c>
      <c r="C18863" s="62" t="s">
        <v>10989</v>
      </c>
      <c r="D18863" s="182" t="s">
        <v>12708</v>
      </c>
      <c r="E18863" s="125">
        <v>2000</v>
      </c>
      <c r="F18863" s="125"/>
      <c r="G18863" s="125">
        <f t="shared" si="300"/>
        <v>-2000</v>
      </c>
      <c r="H18863" s="704" t="s">
        <v>12643</v>
      </c>
      <c r="J18863" s="39"/>
    </row>
    <row r="18864" spans="1:10" ht="15" x14ac:dyDescent="0.2">
      <c r="A18864" s="733">
        <v>45362</v>
      </c>
      <c r="B18864" s="62" t="s">
        <v>103</v>
      </c>
      <c r="C18864" s="62" t="s">
        <v>103</v>
      </c>
      <c r="D18864" s="182" t="s">
        <v>12709</v>
      </c>
      <c r="E18864" s="125">
        <v>8000</v>
      </c>
      <c r="F18864" s="125"/>
      <c r="G18864" s="125">
        <f t="shared" si="300"/>
        <v>-8000</v>
      </c>
      <c r="H18864" s="704" t="s">
        <v>12643</v>
      </c>
      <c r="J18864" s="39"/>
    </row>
    <row r="18865" spans="1:10" ht="15" x14ac:dyDescent="0.2">
      <c r="A18865" s="733">
        <v>45362</v>
      </c>
      <c r="B18865" s="62" t="s">
        <v>12696</v>
      </c>
      <c r="C18865" s="62" t="s">
        <v>5409</v>
      </c>
      <c r="D18865" s="182" t="s">
        <v>12710</v>
      </c>
      <c r="E18865" s="125">
        <v>5000</v>
      </c>
      <c r="F18865" s="125"/>
      <c r="G18865" s="125">
        <f t="shared" si="300"/>
        <v>-5000</v>
      </c>
      <c r="H18865" s="704" t="s">
        <v>12643</v>
      </c>
      <c r="J18865" s="39"/>
    </row>
    <row r="18866" spans="1:10" ht="15" x14ac:dyDescent="0.2">
      <c r="A18866" s="733">
        <v>45363</v>
      </c>
      <c r="B18866" s="62" t="s">
        <v>11085</v>
      </c>
      <c r="C18866" s="62" t="s">
        <v>11548</v>
      </c>
      <c r="D18866" s="182" t="s">
        <v>12711</v>
      </c>
      <c r="E18866" s="125">
        <v>60600</v>
      </c>
      <c r="F18866" s="125"/>
      <c r="G18866" s="125">
        <f t="shared" si="300"/>
        <v>-60600</v>
      </c>
      <c r="H18866" s="704" t="s">
        <v>12643</v>
      </c>
      <c r="J18866" s="39"/>
    </row>
    <row r="18867" spans="1:10" ht="15" x14ac:dyDescent="0.2">
      <c r="A18867" s="733">
        <v>45363</v>
      </c>
      <c r="B18867" s="62" t="s">
        <v>11085</v>
      </c>
      <c r="C18867" s="62" t="s">
        <v>10989</v>
      </c>
      <c r="D18867" s="182" t="s">
        <v>12712</v>
      </c>
      <c r="E18867" s="125">
        <v>9600</v>
      </c>
      <c r="F18867" s="125"/>
      <c r="G18867" s="125">
        <f t="shared" si="300"/>
        <v>-9600</v>
      </c>
      <c r="H18867" s="704" t="s">
        <v>12643</v>
      </c>
      <c r="J18867" s="39"/>
    </row>
    <row r="18868" spans="1:10" ht="15" x14ac:dyDescent="0.2">
      <c r="A18868" s="733">
        <v>45363</v>
      </c>
      <c r="B18868" s="62" t="s">
        <v>11883</v>
      </c>
      <c r="C18868" s="62" t="s">
        <v>10989</v>
      </c>
      <c r="D18868" s="182" t="s">
        <v>12713</v>
      </c>
      <c r="E18868" s="125">
        <v>39950</v>
      </c>
      <c r="F18868" s="125"/>
      <c r="G18868" s="125">
        <f t="shared" si="300"/>
        <v>-39950</v>
      </c>
      <c r="H18868" s="704" t="s">
        <v>12643</v>
      </c>
      <c r="J18868" s="39"/>
    </row>
    <row r="18869" spans="1:10" ht="15" x14ac:dyDescent="0.2">
      <c r="A18869" s="733">
        <v>45363</v>
      </c>
      <c r="B18869" s="62" t="s">
        <v>11883</v>
      </c>
      <c r="C18869" s="62" t="s">
        <v>5740</v>
      </c>
      <c r="D18869" s="182" t="s">
        <v>369</v>
      </c>
      <c r="E18869" s="125">
        <v>2000</v>
      </c>
      <c r="F18869" s="125"/>
      <c r="G18869" s="125">
        <f t="shared" si="300"/>
        <v>-2000</v>
      </c>
      <c r="H18869" s="704" t="s">
        <v>12643</v>
      </c>
      <c r="J18869" s="39"/>
    </row>
    <row r="18870" spans="1:10" ht="15" x14ac:dyDescent="0.2">
      <c r="A18870" s="733">
        <v>45363</v>
      </c>
      <c r="B18870" s="62" t="s">
        <v>11085</v>
      </c>
      <c r="C18870" s="62" t="s">
        <v>5740</v>
      </c>
      <c r="D18870" s="182" t="s">
        <v>369</v>
      </c>
      <c r="E18870" s="125">
        <v>1500</v>
      </c>
      <c r="F18870" s="125"/>
      <c r="G18870" s="125">
        <f t="shared" si="300"/>
        <v>-1500</v>
      </c>
      <c r="H18870" s="704" t="s">
        <v>12643</v>
      </c>
      <c r="J18870" s="39"/>
    </row>
    <row r="18871" spans="1:10" ht="15" x14ac:dyDescent="0.2">
      <c r="A18871" s="733">
        <v>45363</v>
      </c>
      <c r="B18871" s="62" t="s">
        <v>11085</v>
      </c>
      <c r="C18871" s="62" t="s">
        <v>10989</v>
      </c>
      <c r="D18871" s="182" t="s">
        <v>12717</v>
      </c>
      <c r="E18871" s="125">
        <v>18000</v>
      </c>
      <c r="F18871" s="125"/>
      <c r="G18871" s="125">
        <f t="shared" si="300"/>
        <v>-18000</v>
      </c>
      <c r="H18871" s="704" t="s">
        <v>12643</v>
      </c>
      <c r="J18871" s="39"/>
    </row>
    <row r="18872" spans="1:10" ht="15" x14ac:dyDescent="0.2">
      <c r="A18872" s="733">
        <v>45364</v>
      </c>
      <c r="B18872" s="62" t="s">
        <v>11883</v>
      </c>
      <c r="C18872" s="62" t="s">
        <v>5386</v>
      </c>
      <c r="D18872" s="182" t="s">
        <v>12718</v>
      </c>
      <c r="E18872" s="125">
        <v>2400</v>
      </c>
      <c r="F18872" s="125"/>
      <c r="G18872" s="125">
        <f t="shared" si="300"/>
        <v>-2400</v>
      </c>
      <c r="H18872" s="704" t="s">
        <v>12643</v>
      </c>
      <c r="J18872" s="39"/>
    </row>
    <row r="18873" spans="1:10" ht="15" x14ac:dyDescent="0.2">
      <c r="A18873" s="733">
        <v>45364</v>
      </c>
      <c r="B18873" s="62" t="s">
        <v>11726</v>
      </c>
      <c r="C18873" s="62" t="s">
        <v>5740</v>
      </c>
      <c r="D18873" s="182" t="s">
        <v>369</v>
      </c>
      <c r="E18873" s="125">
        <v>2000</v>
      </c>
      <c r="F18873" s="125"/>
      <c r="G18873" s="125">
        <f t="shared" si="300"/>
        <v>-2000</v>
      </c>
      <c r="H18873" s="704" t="s">
        <v>12643</v>
      </c>
      <c r="J18873" s="39"/>
    </row>
    <row r="18874" spans="1:10" ht="15" x14ac:dyDescent="0.2">
      <c r="A18874" s="733">
        <v>45364</v>
      </c>
      <c r="B18874" s="62" t="s">
        <v>103</v>
      </c>
      <c r="C18874" s="62" t="s">
        <v>8228</v>
      </c>
      <c r="D18874" s="182" t="s">
        <v>1156</v>
      </c>
      <c r="E18874" s="125">
        <v>5000</v>
      </c>
      <c r="F18874" s="125"/>
      <c r="G18874" s="125">
        <f t="shared" si="300"/>
        <v>-5000</v>
      </c>
      <c r="H18874" s="704" t="s">
        <v>12643</v>
      </c>
      <c r="J18874" s="39"/>
    </row>
    <row r="18875" spans="1:10" ht="15" x14ac:dyDescent="0.2">
      <c r="A18875" s="733">
        <v>45364</v>
      </c>
      <c r="B18875" s="62" t="s">
        <v>11726</v>
      </c>
      <c r="C18875" s="62" t="s">
        <v>1494</v>
      </c>
      <c r="D18875" s="182" t="s">
        <v>12719</v>
      </c>
      <c r="E18875" s="125">
        <v>4860</v>
      </c>
      <c r="F18875" s="125"/>
      <c r="G18875" s="125">
        <f t="shared" si="300"/>
        <v>-4860</v>
      </c>
      <c r="H18875" s="704" t="s">
        <v>12643</v>
      </c>
      <c r="J18875" s="39"/>
    </row>
    <row r="18876" spans="1:10" ht="15" x14ac:dyDescent="0.2">
      <c r="A18876" s="733">
        <v>45364</v>
      </c>
      <c r="B18876" s="62" t="s">
        <v>11726</v>
      </c>
      <c r="C18876" s="62" t="s">
        <v>10989</v>
      </c>
      <c r="D18876" s="182" t="s">
        <v>12720</v>
      </c>
      <c r="E18876" s="125">
        <v>63240</v>
      </c>
      <c r="F18876" s="125"/>
      <c r="G18876" s="125">
        <f t="shared" si="300"/>
        <v>-63240</v>
      </c>
      <c r="H18876" s="704" t="s">
        <v>12643</v>
      </c>
      <c r="J18876" s="39"/>
    </row>
    <row r="18877" spans="1:10" ht="15" x14ac:dyDescent="0.2">
      <c r="A18877" s="733">
        <v>45364</v>
      </c>
      <c r="B18877" s="62" t="s">
        <v>11726</v>
      </c>
      <c r="C18877" s="62" t="s">
        <v>10989</v>
      </c>
      <c r="D18877" s="182" t="s">
        <v>12721</v>
      </c>
      <c r="E18877" s="125">
        <v>5280</v>
      </c>
      <c r="F18877" s="125"/>
      <c r="G18877" s="125">
        <f t="shared" si="300"/>
        <v>-5280</v>
      </c>
      <c r="H18877" s="704" t="s">
        <v>12643</v>
      </c>
      <c r="J18877" s="39"/>
    </row>
    <row r="18878" spans="1:10" ht="15" x14ac:dyDescent="0.2">
      <c r="A18878" s="733">
        <v>45364</v>
      </c>
      <c r="B18878" s="62" t="s">
        <v>11883</v>
      </c>
      <c r="C18878" s="62" t="s">
        <v>8089</v>
      </c>
      <c r="D18878" s="182" t="s">
        <v>12722</v>
      </c>
      <c r="E18878" s="125">
        <v>250000</v>
      </c>
      <c r="F18878" s="125"/>
      <c r="G18878" s="125">
        <f t="shared" si="300"/>
        <v>-250000</v>
      </c>
      <c r="H18878" s="704" t="s">
        <v>12643</v>
      </c>
      <c r="J18878" s="39"/>
    </row>
    <row r="18879" spans="1:10" ht="48" x14ac:dyDescent="0.2">
      <c r="A18879" s="733">
        <v>45364</v>
      </c>
      <c r="B18879" s="62" t="s">
        <v>103</v>
      </c>
      <c r="C18879" s="62" t="s">
        <v>12723</v>
      </c>
      <c r="D18879" s="182" t="s">
        <v>12832</v>
      </c>
      <c r="E18879" s="125">
        <v>50000</v>
      </c>
      <c r="F18879" s="125"/>
      <c r="G18879" s="125">
        <f t="shared" ref="G18879:G18942" si="301">F18879-E18879</f>
        <v>-50000</v>
      </c>
      <c r="H18879" s="704" t="s">
        <v>12643</v>
      </c>
      <c r="J18879" s="39"/>
    </row>
    <row r="18880" spans="1:10" ht="24" x14ac:dyDescent="0.2">
      <c r="A18880" s="733">
        <v>45364</v>
      </c>
      <c r="B18880" s="62" t="s">
        <v>9354</v>
      </c>
      <c r="C18880" s="62" t="s">
        <v>10989</v>
      </c>
      <c r="D18880" s="182" t="s">
        <v>12724</v>
      </c>
      <c r="E18880" s="125">
        <v>25500</v>
      </c>
      <c r="F18880" s="125"/>
      <c r="G18880" s="125">
        <f t="shared" si="301"/>
        <v>-25500</v>
      </c>
      <c r="H18880" s="704" t="s">
        <v>12643</v>
      </c>
      <c r="J18880" s="39"/>
    </row>
    <row r="18881" spans="1:10" ht="15" customHeight="1" x14ac:dyDescent="0.2">
      <c r="A18881" s="733">
        <v>45364</v>
      </c>
      <c r="B18881" s="62" t="s">
        <v>25</v>
      </c>
      <c r="C18881" s="62" t="s">
        <v>4064</v>
      </c>
      <c r="D18881" s="182" t="s">
        <v>12727</v>
      </c>
      <c r="E18881" s="125">
        <v>900</v>
      </c>
      <c r="F18881" s="125"/>
      <c r="G18881" s="125">
        <f t="shared" si="301"/>
        <v>-900</v>
      </c>
      <c r="H18881" s="704" t="s">
        <v>12643</v>
      </c>
      <c r="J18881" s="39"/>
    </row>
    <row r="18882" spans="1:10" ht="15" x14ac:dyDescent="0.2">
      <c r="A18882" s="733">
        <v>45364</v>
      </c>
      <c r="B18882" s="62" t="s">
        <v>103</v>
      </c>
      <c r="C18882" s="62" t="s">
        <v>103</v>
      </c>
      <c r="D18882" s="182" t="s">
        <v>12541</v>
      </c>
      <c r="E18882" s="125">
        <v>1000</v>
      </c>
      <c r="F18882" s="125"/>
      <c r="G18882" s="125">
        <f t="shared" si="301"/>
        <v>-1000</v>
      </c>
      <c r="H18882" s="704" t="s">
        <v>12643</v>
      </c>
      <c r="J18882" s="39"/>
    </row>
    <row r="18883" spans="1:10" ht="15" customHeight="1" x14ac:dyDescent="0.2">
      <c r="A18883" s="733">
        <v>45365</v>
      </c>
      <c r="B18883" s="62" t="s">
        <v>11883</v>
      </c>
      <c r="C18883" s="62" t="s">
        <v>10989</v>
      </c>
      <c r="D18883" s="182" t="s">
        <v>12728</v>
      </c>
      <c r="E18883" s="125">
        <v>1800</v>
      </c>
      <c r="F18883" s="125"/>
      <c r="G18883" s="125">
        <f t="shared" si="301"/>
        <v>-1800</v>
      </c>
      <c r="H18883" s="704" t="s">
        <v>12643</v>
      </c>
      <c r="J18883" s="39"/>
    </row>
    <row r="18884" spans="1:10" ht="15" x14ac:dyDescent="0.2">
      <c r="A18884" s="733">
        <v>45365</v>
      </c>
      <c r="B18884" s="62" t="s">
        <v>11883</v>
      </c>
      <c r="C18884" s="62" t="s">
        <v>10989</v>
      </c>
      <c r="D18884" s="182" t="s">
        <v>12730</v>
      </c>
      <c r="E18884" s="125">
        <v>1250</v>
      </c>
      <c r="F18884" s="125"/>
      <c r="G18884" s="125">
        <f t="shared" si="301"/>
        <v>-1250</v>
      </c>
      <c r="H18884" s="704" t="s">
        <v>12643</v>
      </c>
      <c r="J18884" s="39"/>
    </row>
    <row r="18885" spans="1:10" ht="15" x14ac:dyDescent="0.2">
      <c r="A18885" s="733">
        <v>45365</v>
      </c>
      <c r="B18885" s="62" t="s">
        <v>25</v>
      </c>
      <c r="C18885" s="62" t="s">
        <v>8148</v>
      </c>
      <c r="D18885" s="182" t="s">
        <v>6342</v>
      </c>
      <c r="E18885" s="125">
        <v>2905</v>
      </c>
      <c r="F18885" s="125"/>
      <c r="G18885" s="125">
        <f t="shared" si="301"/>
        <v>-2905</v>
      </c>
      <c r="H18885" s="704" t="s">
        <v>12643</v>
      </c>
      <c r="J18885" s="39"/>
    </row>
    <row r="18886" spans="1:10" ht="15" x14ac:dyDescent="0.2">
      <c r="A18886" s="733">
        <v>45365</v>
      </c>
      <c r="B18886" s="62" t="s">
        <v>103</v>
      </c>
      <c r="C18886" s="62" t="s">
        <v>8148</v>
      </c>
      <c r="D18886" s="182" t="s">
        <v>6342</v>
      </c>
      <c r="E18886" s="125">
        <v>9220</v>
      </c>
      <c r="F18886" s="125"/>
      <c r="G18886" s="125">
        <f t="shared" si="301"/>
        <v>-9220</v>
      </c>
      <c r="H18886" s="704" t="s">
        <v>12643</v>
      </c>
      <c r="J18886" s="39"/>
    </row>
    <row r="18887" spans="1:10" ht="15" x14ac:dyDescent="0.2">
      <c r="A18887" s="733">
        <v>45365</v>
      </c>
      <c r="B18887" s="62" t="s">
        <v>11883</v>
      </c>
      <c r="C18887" s="62" t="s">
        <v>5740</v>
      </c>
      <c r="D18887" s="182" t="s">
        <v>369</v>
      </c>
      <c r="E18887" s="125">
        <v>3000</v>
      </c>
      <c r="F18887" s="125"/>
      <c r="G18887" s="125">
        <f t="shared" si="301"/>
        <v>-3000</v>
      </c>
      <c r="H18887" s="704" t="s">
        <v>12643</v>
      </c>
      <c r="J18887" s="39"/>
    </row>
    <row r="18888" spans="1:10" ht="15" x14ac:dyDescent="0.2">
      <c r="A18888" s="733">
        <v>45365</v>
      </c>
      <c r="B18888" s="62" t="s">
        <v>11883</v>
      </c>
      <c r="C18888" s="62" t="s">
        <v>5740</v>
      </c>
      <c r="D18888" s="182" t="s">
        <v>12731</v>
      </c>
      <c r="E18888" s="125">
        <v>250</v>
      </c>
      <c r="F18888" s="125"/>
      <c r="G18888" s="125">
        <f t="shared" si="301"/>
        <v>-250</v>
      </c>
      <c r="H18888" s="704" t="s">
        <v>12643</v>
      </c>
      <c r="J18888" s="39"/>
    </row>
    <row r="18889" spans="1:10" ht="15" x14ac:dyDescent="0.2">
      <c r="A18889" s="733">
        <v>45365</v>
      </c>
      <c r="B18889" s="62" t="s">
        <v>10906</v>
      </c>
      <c r="C18889" s="62" t="s">
        <v>5740</v>
      </c>
      <c r="D18889" s="182" t="s">
        <v>12732</v>
      </c>
      <c r="E18889" s="125">
        <v>300</v>
      </c>
      <c r="F18889" s="125"/>
      <c r="G18889" s="125">
        <f t="shared" si="301"/>
        <v>-300</v>
      </c>
      <c r="H18889" s="704" t="s">
        <v>12643</v>
      </c>
      <c r="J18889" s="39"/>
    </row>
    <row r="18890" spans="1:10" ht="15" x14ac:dyDescent="0.2">
      <c r="A18890" s="733">
        <v>45365</v>
      </c>
      <c r="B18890" s="62" t="s">
        <v>11883</v>
      </c>
      <c r="C18890" s="62" t="s">
        <v>285</v>
      </c>
      <c r="D18890" s="182" t="s">
        <v>12733</v>
      </c>
      <c r="E18890" s="125">
        <v>1000</v>
      </c>
      <c r="F18890" s="125"/>
      <c r="G18890" s="125">
        <f t="shared" si="301"/>
        <v>-1000</v>
      </c>
      <c r="H18890" s="704" t="s">
        <v>12643</v>
      </c>
      <c r="J18890" s="39"/>
    </row>
    <row r="18891" spans="1:10" ht="15" x14ac:dyDescent="0.2">
      <c r="A18891" s="733">
        <v>45365</v>
      </c>
      <c r="B18891" s="62" t="s">
        <v>103</v>
      </c>
      <c r="C18891" s="62" t="s">
        <v>103</v>
      </c>
      <c r="D18891" s="182" t="s">
        <v>12541</v>
      </c>
      <c r="E18891" s="125">
        <v>1000</v>
      </c>
      <c r="F18891" s="125"/>
      <c r="G18891" s="125">
        <f t="shared" si="301"/>
        <v>-1000</v>
      </c>
      <c r="H18891" s="704" t="s">
        <v>12643</v>
      </c>
      <c r="J18891" s="39"/>
    </row>
    <row r="18892" spans="1:10" ht="15" x14ac:dyDescent="0.2">
      <c r="A18892" s="733">
        <v>45365</v>
      </c>
      <c r="B18892" s="62" t="s">
        <v>11883</v>
      </c>
      <c r="C18892" s="62" t="s">
        <v>5740</v>
      </c>
      <c r="D18892" s="182" t="s">
        <v>369</v>
      </c>
      <c r="E18892" s="125">
        <v>250</v>
      </c>
      <c r="F18892" s="125"/>
      <c r="G18892" s="125">
        <f t="shared" si="301"/>
        <v>-250</v>
      </c>
      <c r="H18892" s="704" t="s">
        <v>12643</v>
      </c>
      <c r="J18892" s="39"/>
    </row>
    <row r="18893" spans="1:10" ht="15" x14ac:dyDescent="0.2">
      <c r="A18893" s="733">
        <v>45365</v>
      </c>
      <c r="B18893" s="62" t="s">
        <v>11085</v>
      </c>
      <c r="C18893" s="62" t="s">
        <v>11713</v>
      </c>
      <c r="D18893" s="182" t="s">
        <v>12734</v>
      </c>
      <c r="E18893" s="125">
        <v>100000</v>
      </c>
      <c r="F18893" s="125"/>
      <c r="G18893" s="125">
        <f t="shared" si="301"/>
        <v>-100000</v>
      </c>
      <c r="H18893" s="704" t="s">
        <v>12643</v>
      </c>
      <c r="J18893" s="39"/>
    </row>
    <row r="18894" spans="1:10" ht="15" x14ac:dyDescent="0.2">
      <c r="A18894" s="733">
        <v>45365</v>
      </c>
      <c r="B18894" s="62" t="s">
        <v>11442</v>
      </c>
      <c r="C18894" s="62" t="s">
        <v>11871</v>
      </c>
      <c r="D18894" s="182" t="s">
        <v>10719</v>
      </c>
      <c r="E18894" s="125">
        <v>75000</v>
      </c>
      <c r="F18894" s="125"/>
      <c r="G18894" s="125">
        <f t="shared" si="301"/>
        <v>-75000</v>
      </c>
      <c r="H18894" s="704" t="s">
        <v>12643</v>
      </c>
      <c r="J18894" s="39"/>
    </row>
    <row r="18895" spans="1:10" ht="15" x14ac:dyDescent="0.2">
      <c r="A18895" s="733">
        <v>45365</v>
      </c>
      <c r="B18895" s="62" t="s">
        <v>25</v>
      </c>
      <c r="C18895" s="62" t="s">
        <v>391</v>
      </c>
      <c r="D18895" s="182" t="s">
        <v>12857</v>
      </c>
      <c r="E18895" s="125">
        <v>32800</v>
      </c>
      <c r="F18895" s="125"/>
      <c r="G18895" s="125">
        <f t="shared" si="301"/>
        <v>-32800</v>
      </c>
      <c r="H18895" s="704" t="s">
        <v>12643</v>
      </c>
      <c r="J18895" s="39"/>
    </row>
    <row r="18896" spans="1:10" ht="15" x14ac:dyDescent="0.2">
      <c r="A18896" s="733">
        <v>45365</v>
      </c>
      <c r="B18896" s="62" t="s">
        <v>25</v>
      </c>
      <c r="C18896" s="62" t="s">
        <v>7593</v>
      </c>
      <c r="D18896" s="182" t="s">
        <v>11372</v>
      </c>
      <c r="E18896" s="125">
        <v>85000</v>
      </c>
      <c r="F18896" s="125"/>
      <c r="G18896" s="125">
        <f t="shared" si="301"/>
        <v>-85000</v>
      </c>
      <c r="H18896" s="704" t="s">
        <v>12643</v>
      </c>
      <c r="J18896" s="39"/>
    </row>
    <row r="18897" spans="1:10" ht="15" x14ac:dyDescent="0.2">
      <c r="A18897" s="733">
        <v>45366</v>
      </c>
      <c r="B18897" s="62" t="s">
        <v>12516</v>
      </c>
      <c r="C18897" s="62" t="s">
        <v>10989</v>
      </c>
      <c r="D18897" s="182" t="s">
        <v>4965</v>
      </c>
      <c r="E18897" s="125">
        <v>193890</v>
      </c>
      <c r="F18897" s="125"/>
      <c r="G18897" s="125">
        <f t="shared" si="301"/>
        <v>-193890</v>
      </c>
      <c r="H18897" s="704" t="s">
        <v>12643</v>
      </c>
      <c r="J18897" s="39"/>
    </row>
    <row r="18898" spans="1:10" ht="15" x14ac:dyDescent="0.2">
      <c r="A18898" s="733">
        <v>45366</v>
      </c>
      <c r="B18898" s="62" t="s">
        <v>12516</v>
      </c>
      <c r="C18898" s="62" t="s">
        <v>10989</v>
      </c>
      <c r="D18898" s="182" t="s">
        <v>4965</v>
      </c>
      <c r="E18898" s="125">
        <v>116460</v>
      </c>
      <c r="F18898" s="125"/>
      <c r="G18898" s="125">
        <f t="shared" si="301"/>
        <v>-116460</v>
      </c>
      <c r="H18898" s="704" t="s">
        <v>12643</v>
      </c>
      <c r="J18898" s="39"/>
    </row>
    <row r="18899" spans="1:10" ht="15" x14ac:dyDescent="0.2">
      <c r="A18899" s="733">
        <v>45366</v>
      </c>
      <c r="B18899" s="62" t="s">
        <v>12516</v>
      </c>
      <c r="C18899" s="62" t="s">
        <v>10989</v>
      </c>
      <c r="D18899" s="182" t="s">
        <v>4965</v>
      </c>
      <c r="E18899" s="125">
        <v>11790</v>
      </c>
      <c r="F18899" s="125"/>
      <c r="G18899" s="125">
        <f t="shared" si="301"/>
        <v>-11790</v>
      </c>
      <c r="H18899" s="704" t="s">
        <v>12643</v>
      </c>
      <c r="J18899" s="39"/>
    </row>
    <row r="18900" spans="1:10" ht="15" x14ac:dyDescent="0.2">
      <c r="A18900" s="733">
        <v>45366</v>
      </c>
      <c r="B18900" s="62" t="s">
        <v>12516</v>
      </c>
      <c r="C18900" s="62" t="s">
        <v>10989</v>
      </c>
      <c r="D18900" s="182" t="s">
        <v>4965</v>
      </c>
      <c r="E18900" s="125">
        <v>2300</v>
      </c>
      <c r="F18900" s="125"/>
      <c r="G18900" s="125">
        <f t="shared" si="301"/>
        <v>-2300</v>
      </c>
      <c r="H18900" s="704" t="s">
        <v>12643</v>
      </c>
      <c r="J18900" s="39"/>
    </row>
    <row r="18901" spans="1:10" ht="15" x14ac:dyDescent="0.2">
      <c r="A18901" s="733">
        <v>45366</v>
      </c>
      <c r="B18901" s="62" t="s">
        <v>11883</v>
      </c>
      <c r="C18901" s="62" t="s">
        <v>10989</v>
      </c>
      <c r="D18901" s="182" t="s">
        <v>12735</v>
      </c>
      <c r="E18901" s="125">
        <v>15600</v>
      </c>
      <c r="F18901" s="125"/>
      <c r="G18901" s="125">
        <f t="shared" si="301"/>
        <v>-15600</v>
      </c>
      <c r="H18901" s="704" t="s">
        <v>12643</v>
      </c>
      <c r="J18901" s="39"/>
    </row>
    <row r="18902" spans="1:10" ht="15" x14ac:dyDescent="0.2">
      <c r="A18902" s="733">
        <v>45366</v>
      </c>
      <c r="B18902" s="62" t="s">
        <v>10906</v>
      </c>
      <c r="C18902" s="62" t="s">
        <v>10989</v>
      </c>
      <c r="D18902" s="182" t="s">
        <v>12736</v>
      </c>
      <c r="E18902" s="125">
        <v>1000</v>
      </c>
      <c r="F18902" s="125"/>
      <c r="G18902" s="125">
        <f t="shared" si="301"/>
        <v>-1000</v>
      </c>
      <c r="H18902" s="704" t="s">
        <v>12643</v>
      </c>
      <c r="J18902" s="39"/>
    </row>
    <row r="18903" spans="1:10" ht="15" x14ac:dyDescent="0.2">
      <c r="A18903" s="733">
        <v>45366</v>
      </c>
      <c r="B18903" s="62" t="s">
        <v>11883</v>
      </c>
      <c r="C18903" s="62" t="s">
        <v>10989</v>
      </c>
      <c r="D18903" s="182" t="s">
        <v>12737</v>
      </c>
      <c r="E18903" s="125">
        <v>7500</v>
      </c>
      <c r="F18903" s="125"/>
      <c r="G18903" s="125">
        <f t="shared" si="301"/>
        <v>-7500</v>
      </c>
      <c r="H18903" s="704" t="s">
        <v>12643</v>
      </c>
      <c r="J18903" s="39"/>
    </row>
    <row r="18904" spans="1:10" ht="15" x14ac:dyDescent="0.2">
      <c r="A18904" s="733">
        <v>45366</v>
      </c>
      <c r="B18904" s="62" t="s">
        <v>11883</v>
      </c>
      <c r="C18904" s="62" t="s">
        <v>10989</v>
      </c>
      <c r="D18904" s="182" t="s">
        <v>12738</v>
      </c>
      <c r="E18904" s="125">
        <v>540</v>
      </c>
      <c r="F18904" s="125"/>
      <c r="G18904" s="125">
        <f t="shared" si="301"/>
        <v>-540</v>
      </c>
      <c r="H18904" s="704" t="s">
        <v>12643</v>
      </c>
      <c r="J18904" s="39"/>
    </row>
    <row r="18905" spans="1:10" ht="24" x14ac:dyDescent="0.2">
      <c r="A18905" s="733">
        <v>45366</v>
      </c>
      <c r="B18905" s="62" t="s">
        <v>11085</v>
      </c>
      <c r="C18905" s="62" t="s">
        <v>10482</v>
      </c>
      <c r="D18905" s="182" t="s">
        <v>12740</v>
      </c>
      <c r="E18905" s="125">
        <v>500000</v>
      </c>
      <c r="F18905" s="125"/>
      <c r="G18905" s="125">
        <f t="shared" si="301"/>
        <v>-500000</v>
      </c>
      <c r="H18905" s="704" t="s">
        <v>12643</v>
      </c>
      <c r="J18905" s="39"/>
    </row>
    <row r="18906" spans="1:10" ht="15" x14ac:dyDescent="0.2">
      <c r="A18906" s="733">
        <v>45366</v>
      </c>
      <c r="B18906" s="62" t="s">
        <v>11883</v>
      </c>
      <c r="C18906" s="62" t="s">
        <v>12742</v>
      </c>
      <c r="D18906" s="182" t="s">
        <v>12209</v>
      </c>
      <c r="E18906" s="125">
        <v>250000</v>
      </c>
      <c r="F18906" s="125"/>
      <c r="G18906" s="125">
        <f t="shared" si="301"/>
        <v>-250000</v>
      </c>
      <c r="H18906" s="704" t="s">
        <v>12643</v>
      </c>
      <c r="J18906" s="39"/>
    </row>
    <row r="18907" spans="1:10" ht="15" x14ac:dyDescent="0.2">
      <c r="A18907" s="733">
        <v>45366</v>
      </c>
      <c r="B18907" s="62" t="s">
        <v>9354</v>
      </c>
      <c r="C18907" s="62" t="s">
        <v>391</v>
      </c>
      <c r="D18907" s="182" t="s">
        <v>12453</v>
      </c>
      <c r="E18907" s="125">
        <v>1500</v>
      </c>
      <c r="F18907" s="125"/>
      <c r="G18907" s="125">
        <f t="shared" si="301"/>
        <v>-1500</v>
      </c>
      <c r="H18907" s="704" t="s">
        <v>12643</v>
      </c>
      <c r="J18907" s="39"/>
    </row>
    <row r="18908" spans="1:10" ht="15" x14ac:dyDescent="0.2">
      <c r="A18908" s="733">
        <v>45367</v>
      </c>
      <c r="B18908" s="62" t="s">
        <v>11883</v>
      </c>
      <c r="C18908" s="62" t="s">
        <v>10989</v>
      </c>
      <c r="D18908" s="182" t="s">
        <v>11264</v>
      </c>
      <c r="E18908" s="125">
        <v>5560</v>
      </c>
      <c r="F18908" s="125"/>
      <c r="G18908" s="125">
        <f t="shared" si="301"/>
        <v>-5560</v>
      </c>
      <c r="H18908" s="704" t="s">
        <v>12643</v>
      </c>
      <c r="J18908" s="39"/>
    </row>
    <row r="18909" spans="1:10" ht="15" x14ac:dyDescent="0.2">
      <c r="A18909" s="733">
        <v>45367</v>
      </c>
      <c r="B18909" s="62" t="s">
        <v>11883</v>
      </c>
      <c r="C18909" s="62" t="s">
        <v>5740</v>
      </c>
      <c r="D18909" s="182" t="s">
        <v>369</v>
      </c>
      <c r="E18909" s="125">
        <v>350</v>
      </c>
      <c r="F18909" s="125"/>
      <c r="G18909" s="125">
        <f t="shared" si="301"/>
        <v>-350</v>
      </c>
      <c r="H18909" s="704" t="s">
        <v>12643</v>
      </c>
      <c r="J18909" s="39"/>
    </row>
    <row r="18910" spans="1:10" ht="15" x14ac:dyDescent="0.2">
      <c r="A18910" s="733">
        <v>45367</v>
      </c>
      <c r="B18910" s="62" t="s">
        <v>11726</v>
      </c>
      <c r="C18910" s="62" t="s">
        <v>7836</v>
      </c>
      <c r="D18910" s="182" t="s">
        <v>12743</v>
      </c>
      <c r="E18910" s="125">
        <v>12400</v>
      </c>
      <c r="F18910" s="125"/>
      <c r="G18910" s="125">
        <f t="shared" si="301"/>
        <v>-12400</v>
      </c>
      <c r="H18910" s="704" t="s">
        <v>12643</v>
      </c>
      <c r="J18910" s="39"/>
    </row>
    <row r="18911" spans="1:10" ht="15" x14ac:dyDescent="0.2">
      <c r="A18911" s="733">
        <v>45367</v>
      </c>
      <c r="B18911" s="62" t="s">
        <v>10906</v>
      </c>
      <c r="C18911" s="62" t="s">
        <v>10989</v>
      </c>
      <c r="D18911" s="182" t="s">
        <v>12744</v>
      </c>
      <c r="E18911" s="125">
        <v>950</v>
      </c>
      <c r="F18911" s="125"/>
      <c r="G18911" s="125">
        <f t="shared" si="301"/>
        <v>-950</v>
      </c>
      <c r="H18911" s="704" t="s">
        <v>12643</v>
      </c>
      <c r="J18911" s="39"/>
    </row>
    <row r="18912" spans="1:10" ht="15" x14ac:dyDescent="0.2">
      <c r="A18912" s="733">
        <v>45367</v>
      </c>
      <c r="B18912" s="62" t="s">
        <v>10230</v>
      </c>
      <c r="C18912" s="62" t="s">
        <v>2189</v>
      </c>
      <c r="D18912" s="182" t="s">
        <v>12745</v>
      </c>
      <c r="E18912" s="125">
        <v>9500</v>
      </c>
      <c r="F18912" s="125"/>
      <c r="G18912" s="125">
        <f t="shared" si="301"/>
        <v>-9500</v>
      </c>
      <c r="H18912" s="704" t="s">
        <v>12643</v>
      </c>
      <c r="J18912" s="39"/>
    </row>
    <row r="18913" spans="1:10" ht="15" x14ac:dyDescent="0.2">
      <c r="A18913" s="733">
        <v>45367</v>
      </c>
      <c r="B18913" s="62" t="s">
        <v>10906</v>
      </c>
      <c r="C18913" s="62" t="s">
        <v>5740</v>
      </c>
      <c r="D18913" s="182" t="s">
        <v>369</v>
      </c>
      <c r="E18913" s="125">
        <v>500</v>
      </c>
      <c r="F18913" s="125"/>
      <c r="G18913" s="125">
        <f t="shared" si="301"/>
        <v>-500</v>
      </c>
      <c r="H18913" s="704" t="s">
        <v>12643</v>
      </c>
      <c r="J18913" s="39"/>
    </row>
    <row r="18914" spans="1:10" ht="15" x14ac:dyDescent="0.2">
      <c r="A18914" s="733">
        <v>45367</v>
      </c>
      <c r="B18914" s="62" t="s">
        <v>11883</v>
      </c>
      <c r="C18914" s="62" t="s">
        <v>12746</v>
      </c>
      <c r="D18914" s="182" t="s">
        <v>12445</v>
      </c>
      <c r="E18914" s="125">
        <v>58470</v>
      </c>
      <c r="F18914" s="125"/>
      <c r="G18914" s="125">
        <f t="shared" si="301"/>
        <v>-58470</v>
      </c>
      <c r="H18914" s="704" t="s">
        <v>12643</v>
      </c>
      <c r="J18914" s="39"/>
    </row>
    <row r="18915" spans="1:10" ht="15" x14ac:dyDescent="0.2">
      <c r="A18915" s="733">
        <v>45367</v>
      </c>
      <c r="B18915" s="62" t="s">
        <v>11131</v>
      </c>
      <c r="C18915" s="62" t="s">
        <v>391</v>
      </c>
      <c r="D18915" s="182" t="s">
        <v>5383</v>
      </c>
      <c r="E18915" s="125">
        <v>5000</v>
      </c>
      <c r="F18915" s="125"/>
      <c r="G18915" s="125">
        <f t="shared" si="301"/>
        <v>-5000</v>
      </c>
      <c r="H18915" s="704" t="s">
        <v>12643</v>
      </c>
      <c r="J18915" s="39"/>
    </row>
    <row r="18916" spans="1:10" ht="15" x14ac:dyDescent="0.2">
      <c r="A18916" s="733">
        <v>45367</v>
      </c>
      <c r="B18916" s="62" t="s">
        <v>12618</v>
      </c>
      <c r="C18916" s="62" t="s">
        <v>391</v>
      </c>
      <c r="D18916" s="182" t="s">
        <v>5383</v>
      </c>
      <c r="E18916" s="125">
        <v>6340</v>
      </c>
      <c r="F18916" s="125"/>
      <c r="G18916" s="125">
        <f t="shared" si="301"/>
        <v>-6340</v>
      </c>
      <c r="H18916" s="704" t="s">
        <v>12643</v>
      </c>
      <c r="J18916" s="39"/>
    </row>
    <row r="18917" spans="1:10" ht="15" x14ac:dyDescent="0.2">
      <c r="A18917" s="733">
        <v>45367</v>
      </c>
      <c r="B18917" s="62" t="s">
        <v>10149</v>
      </c>
      <c r="C18917" s="62" t="s">
        <v>391</v>
      </c>
      <c r="D18917" s="182" t="s">
        <v>5383</v>
      </c>
      <c r="E18917" s="125">
        <v>2100</v>
      </c>
      <c r="F18917" s="125"/>
      <c r="G18917" s="125">
        <f t="shared" si="301"/>
        <v>-2100</v>
      </c>
      <c r="H18917" s="704" t="s">
        <v>12643</v>
      </c>
      <c r="J18917" s="39"/>
    </row>
    <row r="18918" spans="1:10" ht="15" x14ac:dyDescent="0.2">
      <c r="A18918" s="733">
        <v>45367</v>
      </c>
      <c r="B18918" s="62" t="s">
        <v>37</v>
      </c>
      <c r="C18918" s="62" t="s">
        <v>391</v>
      </c>
      <c r="D18918" s="182" t="s">
        <v>5383</v>
      </c>
      <c r="E18918" s="125">
        <v>3000</v>
      </c>
      <c r="F18918" s="125"/>
      <c r="G18918" s="125">
        <f t="shared" si="301"/>
        <v>-3000</v>
      </c>
      <c r="H18918" s="704" t="s">
        <v>12643</v>
      </c>
      <c r="J18918" s="39"/>
    </row>
    <row r="18919" spans="1:10" ht="15" x14ac:dyDescent="0.2">
      <c r="A18919" s="733">
        <v>45367</v>
      </c>
      <c r="B18919" s="62" t="s">
        <v>25</v>
      </c>
      <c r="C18919" s="62" t="s">
        <v>391</v>
      </c>
      <c r="D18919" s="182" t="s">
        <v>12756</v>
      </c>
      <c r="E18919" s="125">
        <v>10900</v>
      </c>
      <c r="F18919" s="125"/>
      <c r="G18919" s="125">
        <f t="shared" si="301"/>
        <v>-10900</v>
      </c>
      <c r="H18919" s="704" t="s">
        <v>12643</v>
      </c>
      <c r="J18919" s="39"/>
    </row>
    <row r="18920" spans="1:10" ht="15" x14ac:dyDescent="0.2">
      <c r="A18920" s="733">
        <v>45367</v>
      </c>
      <c r="B18920" s="62" t="s">
        <v>11883</v>
      </c>
      <c r="C18920" s="62" t="s">
        <v>7465</v>
      </c>
      <c r="D18920" s="182" t="s">
        <v>12747</v>
      </c>
      <c r="E18920" s="125">
        <v>2000000</v>
      </c>
      <c r="F18920" s="125"/>
      <c r="G18920" s="125">
        <f t="shared" si="301"/>
        <v>-2000000</v>
      </c>
      <c r="H18920" s="704" t="s">
        <v>12643</v>
      </c>
      <c r="J18920" s="39"/>
    </row>
    <row r="18921" spans="1:10" ht="15" x14ac:dyDescent="0.2">
      <c r="A18921" s="733">
        <v>45369</v>
      </c>
      <c r="B18921" s="62" t="s">
        <v>37</v>
      </c>
      <c r="C18921" s="62" t="s">
        <v>3002</v>
      </c>
      <c r="D18921" s="182" t="s">
        <v>12749</v>
      </c>
      <c r="E18921" s="125">
        <v>1557</v>
      </c>
      <c r="F18921" s="125"/>
      <c r="G18921" s="125">
        <f t="shared" si="301"/>
        <v>-1557</v>
      </c>
      <c r="H18921" s="704" t="s">
        <v>12643</v>
      </c>
      <c r="J18921" s="39"/>
    </row>
    <row r="18922" spans="1:10" ht="15" x14ac:dyDescent="0.2">
      <c r="A18922" s="733">
        <v>45369</v>
      </c>
      <c r="B18922" s="62" t="s">
        <v>11605</v>
      </c>
      <c r="C18922" s="62" t="s">
        <v>8392</v>
      </c>
      <c r="D18922" s="182" t="s">
        <v>13039</v>
      </c>
      <c r="E18922" s="125">
        <v>100000</v>
      </c>
      <c r="F18922" s="125"/>
      <c r="G18922" s="125">
        <f t="shared" si="301"/>
        <v>-100000</v>
      </c>
      <c r="H18922" s="704" t="s">
        <v>12643</v>
      </c>
      <c r="J18922" s="39"/>
    </row>
    <row r="18923" spans="1:10" ht="15" x14ac:dyDescent="0.2">
      <c r="A18923" s="733">
        <v>45369</v>
      </c>
      <c r="B18923" s="62" t="s">
        <v>12350</v>
      </c>
      <c r="C18923" s="62" t="s">
        <v>8392</v>
      </c>
      <c r="D18923" s="182" t="s">
        <v>13039</v>
      </c>
      <c r="E18923" s="125">
        <v>900000</v>
      </c>
      <c r="F18923" s="125"/>
      <c r="G18923" s="125">
        <f t="shared" si="301"/>
        <v>-900000</v>
      </c>
      <c r="H18923" s="704" t="s">
        <v>12643</v>
      </c>
      <c r="J18923" s="39"/>
    </row>
    <row r="18924" spans="1:10" ht="24" x14ac:dyDescent="0.2">
      <c r="A18924" s="733">
        <v>45369</v>
      </c>
      <c r="B18924" s="62" t="s">
        <v>11085</v>
      </c>
      <c r="C18924" s="62" t="s">
        <v>10482</v>
      </c>
      <c r="D18924" s="182" t="s">
        <v>12751</v>
      </c>
      <c r="E18924" s="125">
        <v>791000</v>
      </c>
      <c r="F18924" s="125"/>
      <c r="G18924" s="125">
        <f t="shared" si="301"/>
        <v>-791000</v>
      </c>
      <c r="H18924" s="704" t="s">
        <v>12643</v>
      </c>
      <c r="J18924" s="39"/>
    </row>
    <row r="18925" spans="1:10" ht="15" x14ac:dyDescent="0.2">
      <c r="A18925" s="733">
        <v>45369</v>
      </c>
      <c r="B18925" s="62" t="s">
        <v>11085</v>
      </c>
      <c r="C18925" s="62" t="s">
        <v>10989</v>
      </c>
      <c r="D18925" s="182" t="s">
        <v>12752</v>
      </c>
      <c r="E18925" s="125">
        <v>38000</v>
      </c>
      <c r="F18925" s="125"/>
      <c r="G18925" s="125">
        <f t="shared" si="301"/>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01"/>
        <v>-219000</v>
      </c>
      <c r="H18926" s="704" t="s">
        <v>12643</v>
      </c>
      <c r="J18926" s="39"/>
    </row>
    <row r="18927" spans="1:10" ht="15" x14ac:dyDescent="0.2">
      <c r="A18927" s="733">
        <v>45370</v>
      </c>
      <c r="B18927" s="62" t="s">
        <v>12494</v>
      </c>
      <c r="C18927" s="565" t="s">
        <v>12090</v>
      </c>
      <c r="D18927" s="874" t="s">
        <v>12753</v>
      </c>
      <c r="E18927" s="566">
        <v>81000</v>
      </c>
      <c r="F18927" s="125"/>
      <c r="G18927" s="125">
        <f t="shared" si="301"/>
        <v>-81000</v>
      </c>
      <c r="H18927" s="704" t="s">
        <v>12643</v>
      </c>
      <c r="J18927" s="39"/>
    </row>
    <row r="18928" spans="1:10" ht="15" x14ac:dyDescent="0.2">
      <c r="A18928" s="733">
        <v>45370</v>
      </c>
      <c r="B18928" s="62" t="s">
        <v>11883</v>
      </c>
      <c r="C18928" s="62" t="s">
        <v>8388</v>
      </c>
      <c r="D18928" s="182" t="s">
        <v>12754</v>
      </c>
      <c r="E18928" s="125">
        <v>30000</v>
      </c>
      <c r="F18928" s="125"/>
      <c r="G18928" s="125">
        <f t="shared" si="301"/>
        <v>-30000</v>
      </c>
      <c r="H18928" s="704" t="s">
        <v>12643</v>
      </c>
      <c r="J18928" s="39"/>
    </row>
    <row r="18929" spans="1:10" ht="24" x14ac:dyDescent="0.2">
      <c r="A18929" s="733">
        <v>45370</v>
      </c>
      <c r="B18929" s="62" t="s">
        <v>8557</v>
      </c>
      <c r="C18929" s="62" t="s">
        <v>10989</v>
      </c>
      <c r="D18929" s="182" t="s">
        <v>12755</v>
      </c>
      <c r="E18929" s="125">
        <v>43500</v>
      </c>
      <c r="F18929" s="125"/>
      <c r="G18929" s="125">
        <f t="shared" si="301"/>
        <v>-43500</v>
      </c>
      <c r="H18929" s="704" t="s">
        <v>12643</v>
      </c>
      <c r="J18929" s="39"/>
    </row>
    <row r="18930" spans="1:10" ht="15" customHeight="1" x14ac:dyDescent="0.2">
      <c r="A18930" s="733">
        <v>45370</v>
      </c>
      <c r="B18930" s="62" t="s">
        <v>8557</v>
      </c>
      <c r="C18930" s="62" t="s">
        <v>12763</v>
      </c>
      <c r="D18930" s="182" t="s">
        <v>12764</v>
      </c>
      <c r="E18930" s="125">
        <v>5000</v>
      </c>
      <c r="F18930" s="125"/>
      <c r="G18930" s="125">
        <f t="shared" si="301"/>
        <v>-5000</v>
      </c>
      <c r="H18930" s="704" t="s">
        <v>12643</v>
      </c>
      <c r="J18930" s="39"/>
    </row>
    <row r="18931" spans="1:10" ht="15" x14ac:dyDescent="0.2">
      <c r="A18931" s="733">
        <v>45370</v>
      </c>
      <c r="B18931" s="62" t="s">
        <v>8557</v>
      </c>
      <c r="C18931" s="62" t="s">
        <v>5740</v>
      </c>
      <c r="D18931" s="182" t="s">
        <v>369</v>
      </c>
      <c r="E18931" s="125">
        <v>200</v>
      </c>
      <c r="F18931" s="125"/>
      <c r="G18931" s="125">
        <f t="shared" si="301"/>
        <v>-200</v>
      </c>
      <c r="H18931" s="704" t="s">
        <v>12643</v>
      </c>
      <c r="J18931" s="39"/>
    </row>
    <row r="18932" spans="1:10" ht="15" x14ac:dyDescent="0.2">
      <c r="A18932" s="733">
        <v>45371</v>
      </c>
      <c r="B18932" s="62" t="s">
        <v>11726</v>
      </c>
      <c r="C18932" s="62" t="s">
        <v>10989</v>
      </c>
      <c r="D18932" s="182" t="s">
        <v>12765</v>
      </c>
      <c r="E18932" s="125">
        <v>11435</v>
      </c>
      <c r="F18932" s="125"/>
      <c r="G18932" s="125">
        <f t="shared" si="301"/>
        <v>-11435</v>
      </c>
      <c r="H18932" s="704" t="s">
        <v>12643</v>
      </c>
      <c r="J18932" s="39"/>
    </row>
    <row r="18933" spans="1:10" ht="15" x14ac:dyDescent="0.2">
      <c r="A18933" s="733">
        <v>45371</v>
      </c>
      <c r="B18933" s="62" t="s">
        <v>8557</v>
      </c>
      <c r="C18933" s="62" t="s">
        <v>3103</v>
      </c>
      <c r="D18933" s="182" t="s">
        <v>6925</v>
      </c>
      <c r="E18933" s="125">
        <v>20000</v>
      </c>
      <c r="F18933" s="125"/>
      <c r="G18933" s="125">
        <f t="shared" si="301"/>
        <v>-20000</v>
      </c>
      <c r="H18933" s="704" t="s">
        <v>12643</v>
      </c>
      <c r="J18933" s="39"/>
    </row>
    <row r="18934" spans="1:10" ht="15" x14ac:dyDescent="0.2">
      <c r="A18934" s="733">
        <v>45371</v>
      </c>
      <c r="B18934" s="62" t="s">
        <v>11883</v>
      </c>
      <c r="C18934" s="62" t="s">
        <v>285</v>
      </c>
      <c r="D18934" s="182" t="s">
        <v>8661</v>
      </c>
      <c r="E18934" s="125">
        <v>1000</v>
      </c>
      <c r="F18934" s="125"/>
      <c r="G18934" s="125">
        <f t="shared" si="301"/>
        <v>-1000</v>
      </c>
      <c r="H18934" s="704" t="s">
        <v>12643</v>
      </c>
      <c r="J18934" s="39"/>
    </row>
    <row r="18935" spans="1:10" ht="15" x14ac:dyDescent="0.2">
      <c r="A18935" s="733">
        <v>45371</v>
      </c>
      <c r="B18935" s="62" t="s">
        <v>11726</v>
      </c>
      <c r="C18935" s="62" t="s">
        <v>5740</v>
      </c>
      <c r="D18935" s="182" t="s">
        <v>369</v>
      </c>
      <c r="E18935" s="125">
        <v>1400</v>
      </c>
      <c r="F18935" s="125"/>
      <c r="G18935" s="125">
        <f t="shared" si="301"/>
        <v>-1400</v>
      </c>
      <c r="H18935" s="704" t="s">
        <v>12643</v>
      </c>
      <c r="J18935" s="39"/>
    </row>
    <row r="18936" spans="1:10" ht="15" x14ac:dyDescent="0.2">
      <c r="A18936" s="733">
        <v>45371</v>
      </c>
      <c r="B18936" s="62" t="s">
        <v>11085</v>
      </c>
      <c r="C18936" s="62" t="s">
        <v>5740</v>
      </c>
      <c r="D18936" s="182" t="s">
        <v>369</v>
      </c>
      <c r="E18936" s="125">
        <v>700</v>
      </c>
      <c r="F18936" s="125"/>
      <c r="G18936" s="125">
        <f t="shared" si="301"/>
        <v>-700</v>
      </c>
      <c r="H18936" s="704" t="s">
        <v>12643</v>
      </c>
      <c r="J18936" s="39"/>
    </row>
    <row r="18937" spans="1:10" ht="15" x14ac:dyDescent="0.2">
      <c r="A18937" s="733">
        <v>45371</v>
      </c>
      <c r="B18937" s="62" t="s">
        <v>9354</v>
      </c>
      <c r="C18937" s="62" t="s">
        <v>10989</v>
      </c>
      <c r="D18937" s="182" t="s">
        <v>12766</v>
      </c>
      <c r="E18937" s="125">
        <v>1000</v>
      </c>
      <c r="F18937" s="125"/>
      <c r="G18937" s="125">
        <f t="shared" si="301"/>
        <v>-1000</v>
      </c>
      <c r="H18937" s="704" t="s">
        <v>12643</v>
      </c>
      <c r="J18937" s="39"/>
    </row>
    <row r="18938" spans="1:10" ht="15" x14ac:dyDescent="0.2">
      <c r="A18938" s="733">
        <v>45371</v>
      </c>
      <c r="B18938" s="62" t="s">
        <v>9354</v>
      </c>
      <c r="C18938" s="62" t="s">
        <v>5740</v>
      </c>
      <c r="D18938" s="182" t="s">
        <v>369</v>
      </c>
      <c r="E18938" s="125">
        <v>700</v>
      </c>
      <c r="F18938" s="125"/>
      <c r="G18938" s="125">
        <f t="shared" si="301"/>
        <v>-700</v>
      </c>
      <c r="H18938" s="704" t="s">
        <v>12643</v>
      </c>
      <c r="J18938" s="39"/>
    </row>
    <row r="18939" spans="1:10" ht="15" x14ac:dyDescent="0.2">
      <c r="A18939" s="733">
        <v>45371</v>
      </c>
      <c r="B18939" s="62" t="s">
        <v>11883</v>
      </c>
      <c r="C18939" s="62" t="s">
        <v>10342</v>
      </c>
      <c r="D18939" s="182" t="s">
        <v>12767</v>
      </c>
      <c r="E18939" s="125">
        <v>540</v>
      </c>
      <c r="F18939" s="125"/>
      <c r="G18939" s="125">
        <f t="shared" si="301"/>
        <v>-540</v>
      </c>
      <c r="H18939" s="704" t="s">
        <v>12643</v>
      </c>
      <c r="J18939" s="39"/>
    </row>
    <row r="18940" spans="1:10" ht="15" x14ac:dyDescent="0.2">
      <c r="A18940" s="733">
        <v>45371</v>
      </c>
      <c r="B18940" s="62" t="s">
        <v>11085</v>
      </c>
      <c r="C18940" s="62" t="s">
        <v>5740</v>
      </c>
      <c r="D18940" s="182" t="s">
        <v>369</v>
      </c>
      <c r="E18940" s="125">
        <v>400</v>
      </c>
      <c r="F18940" s="125"/>
      <c r="G18940" s="125">
        <f t="shared" si="301"/>
        <v>-400</v>
      </c>
      <c r="H18940" s="704" t="s">
        <v>12643</v>
      </c>
      <c r="J18940" s="39"/>
    </row>
    <row r="18941" spans="1:10" ht="15" x14ac:dyDescent="0.2">
      <c r="A18941" s="733">
        <v>45371</v>
      </c>
      <c r="B18941" s="62" t="s">
        <v>10230</v>
      </c>
      <c r="C18941" s="62" t="s">
        <v>11736</v>
      </c>
      <c r="D18941" s="182" t="s">
        <v>12768</v>
      </c>
      <c r="E18941" s="125">
        <v>288000</v>
      </c>
      <c r="F18941" s="125"/>
      <c r="G18941" s="125">
        <f t="shared" si="301"/>
        <v>-288000</v>
      </c>
      <c r="H18941" s="704" t="s">
        <v>12643</v>
      </c>
      <c r="J18941" s="39"/>
    </row>
    <row r="18942" spans="1:10" ht="15" x14ac:dyDescent="0.2">
      <c r="A18942" s="733">
        <v>45371</v>
      </c>
      <c r="B18942" s="62" t="s">
        <v>11085</v>
      </c>
      <c r="C18942" s="62" t="s">
        <v>12456</v>
      </c>
      <c r="D18942" s="182" t="s">
        <v>12454</v>
      </c>
      <c r="E18942" s="125">
        <v>50000</v>
      </c>
      <c r="F18942" s="125"/>
      <c r="G18942" s="125">
        <f t="shared" si="301"/>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ref="G18943:G19006" si="302">F18943-E18943</f>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02"/>
        <v>-75000</v>
      </c>
      <c r="H18944" s="704" t="s">
        <v>12643</v>
      </c>
      <c r="J18944" s="39"/>
    </row>
    <row r="18945" spans="1:10" ht="15" x14ac:dyDescent="0.2">
      <c r="A18945" s="733">
        <v>45371</v>
      </c>
      <c r="B18945" s="62" t="s">
        <v>12516</v>
      </c>
      <c r="C18945" s="62" t="s">
        <v>6422</v>
      </c>
      <c r="D18945" s="182" t="s">
        <v>12287</v>
      </c>
      <c r="E18945" s="125">
        <v>60000</v>
      </c>
      <c r="F18945" s="125"/>
      <c r="G18945" s="125">
        <f t="shared" si="302"/>
        <v>-60000</v>
      </c>
      <c r="H18945" s="704" t="s">
        <v>12643</v>
      </c>
      <c r="J18945" s="39"/>
    </row>
    <row r="18946" spans="1:10" ht="15" x14ac:dyDescent="0.2">
      <c r="A18946" s="733">
        <v>45371</v>
      </c>
      <c r="B18946" s="62" t="s">
        <v>103</v>
      </c>
      <c r="C18946" s="62" t="s">
        <v>793</v>
      </c>
      <c r="D18946" s="182" t="s">
        <v>12776</v>
      </c>
      <c r="E18946" s="125">
        <v>6000</v>
      </c>
      <c r="F18946" s="125"/>
      <c r="G18946" s="125">
        <f t="shared" si="302"/>
        <v>-6000</v>
      </c>
      <c r="H18946" s="704" t="s">
        <v>12643</v>
      </c>
      <c r="J18946" s="39"/>
    </row>
    <row r="18947" spans="1:10" ht="15" x14ac:dyDescent="0.2">
      <c r="A18947" s="733">
        <v>45371</v>
      </c>
      <c r="B18947" s="62" t="s">
        <v>11085</v>
      </c>
      <c r="C18947" s="62" t="s">
        <v>5740</v>
      </c>
      <c r="D18947" s="182" t="s">
        <v>369</v>
      </c>
      <c r="E18947" s="125">
        <v>600</v>
      </c>
      <c r="F18947" s="125"/>
      <c r="G18947" s="125">
        <f t="shared" si="302"/>
        <v>-600</v>
      </c>
      <c r="H18947" s="704" t="s">
        <v>12643</v>
      </c>
      <c r="J18947" s="39"/>
    </row>
    <row r="18948" spans="1:10" ht="15" x14ac:dyDescent="0.2">
      <c r="A18948" s="733">
        <v>45371</v>
      </c>
      <c r="B18948" s="62" t="s">
        <v>103</v>
      </c>
      <c r="C18948" s="62" t="s">
        <v>103</v>
      </c>
      <c r="D18948" s="182" t="s">
        <v>12777</v>
      </c>
      <c r="E18948" s="125">
        <v>1000</v>
      </c>
      <c r="F18948" s="125"/>
      <c r="G18948" s="125">
        <f t="shared" si="302"/>
        <v>-1000</v>
      </c>
      <c r="H18948" s="704" t="s">
        <v>12643</v>
      </c>
      <c r="J18948" s="39"/>
    </row>
    <row r="18949" spans="1:10" ht="15" x14ac:dyDescent="0.2">
      <c r="A18949" s="733">
        <v>45371</v>
      </c>
      <c r="B18949" s="62" t="s">
        <v>103</v>
      </c>
      <c r="C18949" s="62" t="s">
        <v>103</v>
      </c>
      <c r="D18949" s="182" t="s">
        <v>6332</v>
      </c>
      <c r="E18949" s="125">
        <v>1000</v>
      </c>
      <c r="F18949" s="125"/>
      <c r="G18949" s="125">
        <f t="shared" si="302"/>
        <v>-1000</v>
      </c>
      <c r="H18949" s="704" t="s">
        <v>12643</v>
      </c>
      <c r="J18949" s="39"/>
    </row>
    <row r="18950" spans="1:10" ht="15" x14ac:dyDescent="0.2">
      <c r="A18950" s="733">
        <v>45372</v>
      </c>
      <c r="B18950" s="62" t="s">
        <v>11883</v>
      </c>
      <c r="C18950" s="62" t="s">
        <v>10989</v>
      </c>
      <c r="D18950" s="182" t="s">
        <v>12778</v>
      </c>
      <c r="E18950" s="125">
        <v>3000</v>
      </c>
      <c r="F18950" s="125"/>
      <c r="G18950" s="125">
        <f t="shared" si="302"/>
        <v>-3000</v>
      </c>
      <c r="H18950" s="704" t="s">
        <v>12643</v>
      </c>
      <c r="J18950" s="39"/>
    </row>
    <row r="18951" spans="1:10" ht="15" x14ac:dyDescent="0.2">
      <c r="A18951" s="733">
        <v>45372</v>
      </c>
      <c r="B18951" s="62" t="s">
        <v>11883</v>
      </c>
      <c r="C18951" s="62" t="s">
        <v>8370</v>
      </c>
      <c r="D18951" s="182" t="s">
        <v>9418</v>
      </c>
      <c r="E18951" s="125">
        <v>2000</v>
      </c>
      <c r="F18951" s="125"/>
      <c r="G18951" s="125">
        <f t="shared" si="302"/>
        <v>-2000</v>
      </c>
      <c r="H18951" s="704" t="s">
        <v>12643</v>
      </c>
      <c r="J18951" s="39"/>
    </row>
    <row r="18952" spans="1:10" ht="15" x14ac:dyDescent="0.2">
      <c r="A18952" s="733">
        <v>45372</v>
      </c>
      <c r="B18952" s="62" t="s">
        <v>10230</v>
      </c>
      <c r="C18952" s="62" t="s">
        <v>10989</v>
      </c>
      <c r="D18952" s="182" t="s">
        <v>12779</v>
      </c>
      <c r="E18952" s="125">
        <v>8000</v>
      </c>
      <c r="F18952" s="125"/>
      <c r="G18952" s="125">
        <f t="shared" si="302"/>
        <v>-8000</v>
      </c>
      <c r="H18952" s="704" t="s">
        <v>12643</v>
      </c>
      <c r="J18952" s="39"/>
    </row>
    <row r="18953" spans="1:10" ht="15" x14ac:dyDescent="0.2">
      <c r="A18953" s="733">
        <v>45373</v>
      </c>
      <c r="B18953" s="62" t="s">
        <v>8557</v>
      </c>
      <c r="C18953" s="62" t="s">
        <v>11961</v>
      </c>
      <c r="D18953" s="182" t="s">
        <v>6925</v>
      </c>
      <c r="E18953" s="125">
        <v>10000</v>
      </c>
      <c r="F18953" s="125"/>
      <c r="G18953" s="125">
        <f t="shared" si="302"/>
        <v>-10000</v>
      </c>
      <c r="H18953" s="704" t="s">
        <v>12643</v>
      </c>
      <c r="J18953" s="39"/>
    </row>
    <row r="18954" spans="1:10" ht="15" x14ac:dyDescent="0.2">
      <c r="A18954" s="733">
        <v>45376</v>
      </c>
      <c r="B18954" s="62" t="s">
        <v>11883</v>
      </c>
      <c r="C18954" s="62" t="s">
        <v>391</v>
      </c>
      <c r="D18954" s="182" t="s">
        <v>12780</v>
      </c>
      <c r="E18954" s="125">
        <v>1500</v>
      </c>
      <c r="F18954" s="125"/>
      <c r="G18954" s="125">
        <f t="shared" si="302"/>
        <v>-1500</v>
      </c>
      <c r="H18954" s="704" t="s">
        <v>12643</v>
      </c>
      <c r="J18954" s="39"/>
    </row>
    <row r="18955" spans="1:10" ht="15" x14ac:dyDescent="0.2">
      <c r="A18955" s="733">
        <v>45376</v>
      </c>
      <c r="B18955" s="62" t="s">
        <v>11085</v>
      </c>
      <c r="C18955" s="62" t="s">
        <v>391</v>
      </c>
      <c r="D18955" s="182" t="s">
        <v>6700</v>
      </c>
      <c r="E18955" s="125">
        <v>5000</v>
      </c>
      <c r="F18955" s="125"/>
      <c r="G18955" s="125">
        <f t="shared" si="302"/>
        <v>-5000</v>
      </c>
      <c r="H18955" s="704" t="s">
        <v>12643</v>
      </c>
      <c r="J18955" s="39"/>
    </row>
    <row r="18956" spans="1:10" ht="15" x14ac:dyDescent="0.2">
      <c r="A18956" s="733">
        <v>45376</v>
      </c>
      <c r="B18956" s="62" t="s">
        <v>8557</v>
      </c>
      <c r="C18956" s="62" t="s">
        <v>12579</v>
      </c>
      <c r="D18956" s="182" t="s">
        <v>12781</v>
      </c>
      <c r="E18956" s="125">
        <v>15000</v>
      </c>
      <c r="F18956" s="125"/>
      <c r="G18956" s="125">
        <f t="shared" si="302"/>
        <v>-15000</v>
      </c>
      <c r="H18956" s="704" t="s">
        <v>12643</v>
      </c>
      <c r="J18956" s="39"/>
    </row>
    <row r="18957" spans="1:10" ht="15" x14ac:dyDescent="0.2">
      <c r="A18957" s="733">
        <v>45376</v>
      </c>
      <c r="B18957" s="62" t="s">
        <v>12618</v>
      </c>
      <c r="C18957" s="62" t="s">
        <v>11394</v>
      </c>
      <c r="D18957" s="182" t="s">
        <v>12781</v>
      </c>
      <c r="E18957" s="125">
        <v>200000</v>
      </c>
      <c r="F18957" s="125"/>
      <c r="G18957" s="125">
        <f t="shared" si="302"/>
        <v>-200000</v>
      </c>
      <c r="H18957" s="704" t="s">
        <v>12643</v>
      </c>
      <c r="J18957" s="39"/>
    </row>
    <row r="18958" spans="1:10" ht="15" x14ac:dyDescent="0.2">
      <c r="A18958" s="733">
        <v>45376</v>
      </c>
      <c r="B18958" s="62" t="s">
        <v>10230</v>
      </c>
      <c r="C18958" s="62" t="s">
        <v>11736</v>
      </c>
      <c r="D18958" s="182" t="s">
        <v>12800</v>
      </c>
      <c r="E18958" s="125">
        <v>369095</v>
      </c>
      <c r="F18958" s="125"/>
      <c r="G18958" s="125">
        <f t="shared" si="302"/>
        <v>-369095</v>
      </c>
      <c r="H18958" s="704" t="s">
        <v>12643</v>
      </c>
    </row>
    <row r="18959" spans="1:10" ht="24" x14ac:dyDescent="0.2">
      <c r="A18959" s="733">
        <v>45376</v>
      </c>
      <c r="B18959" s="62" t="s">
        <v>11085</v>
      </c>
      <c r="C18959" s="565" t="s">
        <v>10989</v>
      </c>
      <c r="D18959" s="874" t="s">
        <v>12782</v>
      </c>
      <c r="E18959" s="566">
        <v>63000</v>
      </c>
      <c r="F18959" s="125"/>
      <c r="G18959" s="125">
        <f t="shared" si="302"/>
        <v>-63000</v>
      </c>
      <c r="H18959" s="704" t="s">
        <v>12643</v>
      </c>
      <c r="J18959" s="39"/>
    </row>
    <row r="18960" spans="1:10" ht="24" x14ac:dyDescent="0.2">
      <c r="A18960" s="733">
        <v>45376</v>
      </c>
      <c r="B18960" s="62" t="s">
        <v>11883</v>
      </c>
      <c r="C18960" s="565" t="s">
        <v>10989</v>
      </c>
      <c r="D18960" s="874" t="s">
        <v>12782</v>
      </c>
      <c r="E18960" s="566">
        <v>68000</v>
      </c>
      <c r="F18960" s="125"/>
      <c r="G18960" s="125">
        <f t="shared" si="302"/>
        <v>-68000</v>
      </c>
      <c r="H18960" s="704" t="s">
        <v>12643</v>
      </c>
      <c r="J18960" s="39"/>
    </row>
    <row r="18961" spans="1:10" ht="24" x14ac:dyDescent="0.2">
      <c r="A18961" s="733">
        <v>45376</v>
      </c>
      <c r="B18961" s="62" t="s">
        <v>9984</v>
      </c>
      <c r="C18961" s="565" t="s">
        <v>10989</v>
      </c>
      <c r="D18961" s="874" t="s">
        <v>12782</v>
      </c>
      <c r="E18961" s="566">
        <v>20240</v>
      </c>
      <c r="F18961" s="125"/>
      <c r="G18961" s="125">
        <f t="shared" si="302"/>
        <v>-20240</v>
      </c>
      <c r="H18961" s="704" t="s">
        <v>12643</v>
      </c>
      <c r="J18961" s="39"/>
    </row>
    <row r="18962" spans="1:10" ht="15" x14ac:dyDescent="0.2">
      <c r="A18962" s="733">
        <v>45376</v>
      </c>
      <c r="B18962" s="62" t="s">
        <v>11883</v>
      </c>
      <c r="C18962" s="62" t="s">
        <v>10989</v>
      </c>
      <c r="D18962" s="182" t="s">
        <v>12783</v>
      </c>
      <c r="E18962" s="125">
        <v>46370</v>
      </c>
      <c r="F18962" s="125"/>
      <c r="G18962" s="125">
        <f t="shared" si="302"/>
        <v>-46370</v>
      </c>
      <c r="H18962" s="704" t="s">
        <v>12643</v>
      </c>
      <c r="J18962" s="39"/>
    </row>
    <row r="18963" spans="1:10" ht="15" x14ac:dyDescent="0.2">
      <c r="A18963" s="733">
        <v>45376</v>
      </c>
      <c r="B18963" s="62" t="s">
        <v>8874</v>
      </c>
      <c r="C18963" s="565" t="s">
        <v>10989</v>
      </c>
      <c r="D18963" s="874" t="s">
        <v>12784</v>
      </c>
      <c r="E18963" s="566">
        <v>38087</v>
      </c>
      <c r="F18963" s="125"/>
      <c r="G18963" s="125">
        <f t="shared" si="302"/>
        <v>-38087</v>
      </c>
      <c r="H18963" s="704" t="s">
        <v>12643</v>
      </c>
      <c r="J18963" s="39"/>
    </row>
    <row r="18964" spans="1:10" ht="15" x14ac:dyDescent="0.2">
      <c r="A18964" s="733">
        <v>45376</v>
      </c>
      <c r="B18964" s="62" t="s">
        <v>11883</v>
      </c>
      <c r="C18964" s="565" t="s">
        <v>10989</v>
      </c>
      <c r="D18964" s="874" t="s">
        <v>12784</v>
      </c>
      <c r="E18964" s="566">
        <v>267086</v>
      </c>
      <c r="F18964" s="125"/>
      <c r="G18964" s="125">
        <f t="shared" si="302"/>
        <v>-267086</v>
      </c>
      <c r="H18964" s="704" t="s">
        <v>12643</v>
      </c>
      <c r="J18964" s="39"/>
    </row>
    <row r="18965" spans="1:10" ht="15" x14ac:dyDescent="0.2">
      <c r="A18965" s="733">
        <v>45376</v>
      </c>
      <c r="B18965" s="62" t="s">
        <v>11089</v>
      </c>
      <c r="C18965" s="565" t="s">
        <v>10989</v>
      </c>
      <c r="D18965" s="874" t="s">
        <v>12784</v>
      </c>
      <c r="E18965" s="566">
        <v>19680</v>
      </c>
      <c r="F18965" s="125"/>
      <c r="G18965" s="125">
        <f t="shared" si="302"/>
        <v>-19680</v>
      </c>
      <c r="H18965" s="704" t="s">
        <v>12643</v>
      </c>
      <c r="J18965" s="39"/>
    </row>
    <row r="18966" spans="1:10" ht="15" x14ac:dyDescent="0.2">
      <c r="A18966" s="733">
        <v>45376</v>
      </c>
      <c r="B18966" s="62" t="s">
        <v>11085</v>
      </c>
      <c r="C18966" s="565" t="s">
        <v>10989</v>
      </c>
      <c r="D18966" s="874" t="s">
        <v>12784</v>
      </c>
      <c r="E18966" s="566">
        <v>44000</v>
      </c>
      <c r="F18966" s="125"/>
      <c r="G18966" s="125">
        <f t="shared" si="302"/>
        <v>-44000</v>
      </c>
      <c r="H18966" s="704" t="s">
        <v>12643</v>
      </c>
      <c r="J18966" s="39"/>
    </row>
    <row r="18967" spans="1:10" ht="15" x14ac:dyDescent="0.2">
      <c r="A18967" s="733">
        <v>45377</v>
      </c>
      <c r="B18967" s="62" t="s">
        <v>10906</v>
      </c>
      <c r="C18967" s="62" t="s">
        <v>10851</v>
      </c>
      <c r="D18967" s="182" t="s">
        <v>12785</v>
      </c>
      <c r="E18967" s="125">
        <v>100000</v>
      </c>
      <c r="F18967" s="125"/>
      <c r="G18967" s="125">
        <f t="shared" si="302"/>
        <v>-100000</v>
      </c>
      <c r="H18967" s="704" t="s">
        <v>12643</v>
      </c>
      <c r="J18967" s="39"/>
    </row>
    <row r="18968" spans="1:10" ht="15" x14ac:dyDescent="0.2">
      <c r="A18968" s="733">
        <v>45377</v>
      </c>
      <c r="B18968" s="62" t="s">
        <v>10906</v>
      </c>
      <c r="C18968" s="62" t="s">
        <v>11106</v>
      </c>
      <c r="D18968" s="182" t="s">
        <v>12787</v>
      </c>
      <c r="E18968" s="125">
        <v>200000</v>
      </c>
      <c r="F18968" s="125"/>
      <c r="G18968" s="125">
        <f t="shared" si="302"/>
        <v>-200000</v>
      </c>
      <c r="H18968" s="704" t="s">
        <v>12643</v>
      </c>
      <c r="J18968" s="39"/>
    </row>
    <row r="18969" spans="1:10" ht="15" x14ac:dyDescent="0.2">
      <c r="A18969" s="733">
        <v>45377</v>
      </c>
      <c r="B18969" s="62" t="s">
        <v>10906</v>
      </c>
      <c r="C18969" s="62" t="s">
        <v>11106</v>
      </c>
      <c r="D18969" s="182" t="s">
        <v>12787</v>
      </c>
      <c r="E18969" s="125">
        <v>100000</v>
      </c>
      <c r="F18969" s="125"/>
      <c r="G18969" s="125">
        <f t="shared" si="302"/>
        <v>-100000</v>
      </c>
      <c r="H18969" s="704" t="s">
        <v>12643</v>
      </c>
      <c r="J18969" s="39"/>
    </row>
    <row r="18970" spans="1:10" ht="15" x14ac:dyDescent="0.2">
      <c r="A18970" s="733">
        <v>45377</v>
      </c>
      <c r="B18970" s="62" t="s">
        <v>12350</v>
      </c>
      <c r="C18970" s="62" t="s">
        <v>11424</v>
      </c>
      <c r="D18970" s="182" t="s">
        <v>12788</v>
      </c>
      <c r="E18970" s="125">
        <v>150000</v>
      </c>
      <c r="F18970" s="125"/>
      <c r="G18970" s="125">
        <f t="shared" si="302"/>
        <v>-150000</v>
      </c>
      <c r="H18970" s="704" t="s">
        <v>12643</v>
      </c>
      <c r="J18970" s="39"/>
    </row>
    <row r="18971" spans="1:10" ht="15" x14ac:dyDescent="0.2">
      <c r="A18971" s="733">
        <v>45377</v>
      </c>
      <c r="B18971" s="62" t="s">
        <v>12618</v>
      </c>
      <c r="C18971" s="62" t="s">
        <v>11394</v>
      </c>
      <c r="D18971" s="182" t="s">
        <v>12807</v>
      </c>
      <c r="E18971" s="125">
        <v>100000</v>
      </c>
      <c r="F18971" s="125"/>
      <c r="G18971" s="125">
        <f t="shared" si="302"/>
        <v>-100000</v>
      </c>
      <c r="H18971" s="704" t="s">
        <v>12643</v>
      </c>
      <c r="J18971" s="39"/>
    </row>
    <row r="18972" spans="1:10" ht="15" x14ac:dyDescent="0.2">
      <c r="A18972" s="733">
        <v>45377</v>
      </c>
      <c r="B18972" s="62" t="s">
        <v>103</v>
      </c>
      <c r="C18972" s="62" t="s">
        <v>2995</v>
      </c>
      <c r="D18972" s="182" t="s">
        <v>369</v>
      </c>
      <c r="E18972" s="125">
        <v>5330</v>
      </c>
      <c r="F18972" s="125"/>
      <c r="G18972" s="125">
        <f t="shared" si="302"/>
        <v>-5330</v>
      </c>
      <c r="H18972" s="704" t="s">
        <v>12643</v>
      </c>
      <c r="J18972" s="39"/>
    </row>
    <row r="18973" spans="1:10" ht="15" x14ac:dyDescent="0.2">
      <c r="A18973" s="733">
        <v>45377</v>
      </c>
      <c r="B18973" s="62" t="s">
        <v>11883</v>
      </c>
      <c r="C18973" s="62" t="s">
        <v>5740</v>
      </c>
      <c r="D18973" s="182" t="s">
        <v>369</v>
      </c>
      <c r="E18973" s="125">
        <v>1300</v>
      </c>
      <c r="F18973" s="125"/>
      <c r="G18973" s="125">
        <f t="shared" si="302"/>
        <v>-1300</v>
      </c>
      <c r="H18973" s="704" t="s">
        <v>12643</v>
      </c>
      <c r="J18973" s="39"/>
    </row>
    <row r="18974" spans="1:10" ht="15" x14ac:dyDescent="0.2">
      <c r="A18974" s="733">
        <v>45377</v>
      </c>
      <c r="B18974" s="62" t="s">
        <v>10906</v>
      </c>
      <c r="C18974" s="62" t="s">
        <v>5740</v>
      </c>
      <c r="D18974" s="182" t="s">
        <v>369</v>
      </c>
      <c r="E18974" s="125">
        <v>350</v>
      </c>
      <c r="F18974" s="125"/>
      <c r="G18974" s="125">
        <f t="shared" si="302"/>
        <v>-350</v>
      </c>
      <c r="H18974" s="704" t="s">
        <v>12643</v>
      </c>
      <c r="J18974" s="39"/>
    </row>
    <row r="18975" spans="1:10" ht="15" x14ac:dyDescent="0.2">
      <c r="A18975" s="733">
        <v>45377</v>
      </c>
      <c r="B18975" s="62" t="s">
        <v>10906</v>
      </c>
      <c r="C18975" s="62" t="s">
        <v>5740</v>
      </c>
      <c r="D18975" s="182" t="s">
        <v>369</v>
      </c>
      <c r="E18975" s="125">
        <v>350</v>
      </c>
      <c r="F18975" s="125"/>
      <c r="G18975" s="125">
        <f t="shared" si="302"/>
        <v>-350</v>
      </c>
      <c r="H18975" s="704" t="s">
        <v>12643</v>
      </c>
      <c r="J18975" s="39"/>
    </row>
    <row r="18976" spans="1:10" ht="15" x14ac:dyDescent="0.2">
      <c r="A18976" s="733">
        <v>45377</v>
      </c>
      <c r="B18976" s="62" t="s">
        <v>12801</v>
      </c>
      <c r="C18976" s="62" t="s">
        <v>5740</v>
      </c>
      <c r="D18976" s="182" t="s">
        <v>369</v>
      </c>
      <c r="E18976" s="125">
        <v>1000</v>
      </c>
      <c r="F18976" s="125"/>
      <c r="G18976" s="125">
        <f t="shared" si="302"/>
        <v>-1000</v>
      </c>
      <c r="H18976" s="704" t="s">
        <v>12643</v>
      </c>
      <c r="J18976" s="39"/>
    </row>
    <row r="18977" spans="1:10" ht="24" x14ac:dyDescent="0.2">
      <c r="A18977" s="733">
        <v>45379</v>
      </c>
      <c r="B18977" s="62" t="s">
        <v>12618</v>
      </c>
      <c r="C18977" s="62" t="s">
        <v>12789</v>
      </c>
      <c r="D18977" s="182" t="s">
        <v>12790</v>
      </c>
      <c r="E18977" s="125">
        <v>1000000</v>
      </c>
      <c r="F18977" s="125"/>
      <c r="G18977" s="125">
        <f t="shared" si="302"/>
        <v>-1000000</v>
      </c>
      <c r="H18977" s="704" t="s">
        <v>12643</v>
      </c>
      <c r="J18977" s="39"/>
    </row>
    <row r="18978" spans="1:10" ht="15" x14ac:dyDescent="0.2">
      <c r="A18978" s="733">
        <v>45379</v>
      </c>
      <c r="B18978" s="62" t="s">
        <v>12516</v>
      </c>
      <c r="C18978" s="62" t="s">
        <v>437</v>
      </c>
      <c r="D18978" s="182" t="s">
        <v>12792</v>
      </c>
      <c r="E18978" s="125">
        <v>225000</v>
      </c>
      <c r="F18978" s="125"/>
      <c r="G18978" s="125">
        <f t="shared" si="302"/>
        <v>-225000</v>
      </c>
      <c r="H18978" s="704" t="s">
        <v>12643</v>
      </c>
      <c r="J18978" s="39"/>
    </row>
    <row r="18979" spans="1:10" ht="15" x14ac:dyDescent="0.2">
      <c r="A18979" s="733">
        <v>45379</v>
      </c>
      <c r="B18979" s="62" t="s">
        <v>12516</v>
      </c>
      <c r="C18979" s="62" t="s">
        <v>12625</v>
      </c>
      <c r="D18979" s="182" t="s">
        <v>12793</v>
      </c>
      <c r="E18979" s="125">
        <v>35000</v>
      </c>
      <c r="F18979" s="125"/>
      <c r="G18979" s="125">
        <f t="shared" si="302"/>
        <v>-35000</v>
      </c>
      <c r="H18979" s="704" t="s">
        <v>12643</v>
      </c>
      <c r="J18979" s="39"/>
    </row>
    <row r="18980" spans="1:10" ht="15" x14ac:dyDescent="0.2">
      <c r="A18980" s="733">
        <v>45380</v>
      </c>
      <c r="B18980" s="62" t="s">
        <v>11131</v>
      </c>
      <c r="C18980" s="62" t="s">
        <v>12501</v>
      </c>
      <c r="D18980" s="182" t="s">
        <v>11167</v>
      </c>
      <c r="E18980" s="125">
        <v>500000</v>
      </c>
      <c r="F18980" s="125"/>
      <c r="G18980" s="125">
        <f t="shared" si="302"/>
        <v>-500000</v>
      </c>
      <c r="H18980" s="704" t="s">
        <v>12643</v>
      </c>
      <c r="J18980" s="39"/>
    </row>
    <row r="18981" spans="1:10" ht="15" x14ac:dyDescent="0.2">
      <c r="A18981" s="733">
        <v>45380</v>
      </c>
      <c r="B18981" s="62" t="s">
        <v>11883</v>
      </c>
      <c r="C18981" s="62" t="s">
        <v>5409</v>
      </c>
      <c r="D18981" s="182" t="s">
        <v>12796</v>
      </c>
      <c r="E18981" s="125">
        <v>18000</v>
      </c>
      <c r="F18981" s="125"/>
      <c r="G18981" s="125">
        <f t="shared" si="302"/>
        <v>-18000</v>
      </c>
      <c r="H18981" s="704" t="s">
        <v>12643</v>
      </c>
      <c r="J18981" s="39"/>
    </row>
    <row r="18982" spans="1:10" ht="15" x14ac:dyDescent="0.2">
      <c r="A18982" s="733">
        <v>45380</v>
      </c>
      <c r="B18982" s="62" t="s">
        <v>11883</v>
      </c>
      <c r="C18982" s="62" t="s">
        <v>5409</v>
      </c>
      <c r="D18982" s="182" t="s">
        <v>12797</v>
      </c>
      <c r="E18982" s="125">
        <v>20000</v>
      </c>
      <c r="F18982" s="125"/>
      <c r="G18982" s="125">
        <f t="shared" si="302"/>
        <v>-20000</v>
      </c>
      <c r="H18982" s="704" t="s">
        <v>12643</v>
      </c>
      <c r="J18982" s="39"/>
    </row>
    <row r="18983" spans="1:10" ht="15" customHeight="1" x14ac:dyDescent="0.2">
      <c r="A18983" s="733">
        <v>45380</v>
      </c>
      <c r="B18983" s="62" t="s">
        <v>11883</v>
      </c>
      <c r="C18983" s="62" t="s">
        <v>5409</v>
      </c>
      <c r="D18983" s="182" t="s">
        <v>12798</v>
      </c>
      <c r="E18983" s="125">
        <v>18000</v>
      </c>
      <c r="F18983" s="125"/>
      <c r="G18983" s="125">
        <f t="shared" si="302"/>
        <v>-18000</v>
      </c>
      <c r="H18983" s="704" t="s">
        <v>12643</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12643</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12643</v>
      </c>
      <c r="J18985" s="39"/>
    </row>
    <row r="18986" spans="1:10" ht="15" x14ac:dyDescent="0.2">
      <c r="A18986" s="733">
        <v>45380</v>
      </c>
      <c r="B18986" s="62" t="s">
        <v>12801</v>
      </c>
      <c r="C18986" s="62" t="s">
        <v>10989</v>
      </c>
      <c r="D18986" s="182" t="s">
        <v>12802</v>
      </c>
      <c r="E18986" s="125">
        <v>13540</v>
      </c>
      <c r="F18986" s="125"/>
      <c r="G18986" s="125">
        <f t="shared" si="302"/>
        <v>-13540</v>
      </c>
      <c r="H18986" s="704" t="s">
        <v>12643</v>
      </c>
      <c r="J18986" s="39"/>
    </row>
    <row r="18987" spans="1:10" ht="15" x14ac:dyDescent="0.2">
      <c r="A18987" s="733">
        <v>45380</v>
      </c>
      <c r="B18987" s="62" t="s">
        <v>10906</v>
      </c>
      <c r="C18987" s="62" t="s">
        <v>10989</v>
      </c>
      <c r="D18987" s="182" t="s">
        <v>12804</v>
      </c>
      <c r="E18987" s="125">
        <v>3000</v>
      </c>
      <c r="F18987" s="125"/>
      <c r="G18987" s="125">
        <f t="shared" si="302"/>
        <v>-3000</v>
      </c>
      <c r="H18987" s="704" t="s">
        <v>12643</v>
      </c>
      <c r="J18987" s="39"/>
    </row>
    <row r="18988" spans="1:10" ht="15" customHeight="1" x14ac:dyDescent="0.2">
      <c r="A18988" s="733">
        <v>45380</v>
      </c>
      <c r="B18988" s="62" t="s">
        <v>12801</v>
      </c>
      <c r="C18988" s="62" t="s">
        <v>10989</v>
      </c>
      <c r="D18988" s="182" t="s">
        <v>12803</v>
      </c>
      <c r="E18988" s="125">
        <v>280</v>
      </c>
      <c r="F18988" s="125"/>
      <c r="G18988" s="125">
        <f t="shared" si="302"/>
        <v>-280</v>
      </c>
      <c r="H18988" s="704" t="s">
        <v>12643</v>
      </c>
      <c r="J18988" s="39"/>
    </row>
    <row r="18989" spans="1:10" ht="15" customHeight="1" x14ac:dyDescent="0.2">
      <c r="A18989" s="733">
        <v>45380</v>
      </c>
      <c r="B18989" s="62" t="s">
        <v>12801</v>
      </c>
      <c r="C18989" s="62" t="s">
        <v>10989</v>
      </c>
      <c r="D18989" s="182" t="s">
        <v>12805</v>
      </c>
      <c r="E18989" s="125">
        <v>15660</v>
      </c>
      <c r="F18989" s="125"/>
      <c r="G18989" s="125">
        <f t="shared" si="302"/>
        <v>-15660</v>
      </c>
      <c r="H18989" s="704" t="s">
        <v>12643</v>
      </c>
      <c r="J18989" s="39"/>
    </row>
    <row r="18990" spans="1:10" ht="15" customHeight="1" x14ac:dyDescent="0.2">
      <c r="A18990" s="733">
        <v>45380</v>
      </c>
      <c r="B18990" s="62" t="s">
        <v>10906</v>
      </c>
      <c r="C18990" s="62" t="s">
        <v>391</v>
      </c>
      <c r="D18990" s="182" t="s">
        <v>10554</v>
      </c>
      <c r="E18990" s="125">
        <v>12000</v>
      </c>
      <c r="F18990" s="125"/>
      <c r="G18990" s="125">
        <f t="shared" si="302"/>
        <v>-12000</v>
      </c>
      <c r="H18990" s="704" t="s">
        <v>12643</v>
      </c>
      <c r="J18990" s="39"/>
    </row>
    <row r="18991" spans="1:10" ht="15" customHeight="1" x14ac:dyDescent="0.2">
      <c r="A18991" s="733">
        <v>45380</v>
      </c>
      <c r="B18991" s="62" t="s">
        <v>10906</v>
      </c>
      <c r="C18991" s="62" t="s">
        <v>285</v>
      </c>
      <c r="D18991" s="182" t="s">
        <v>10885</v>
      </c>
      <c r="E18991" s="125">
        <v>1000</v>
      </c>
      <c r="F18991" s="125"/>
      <c r="G18991" s="125">
        <f t="shared" si="302"/>
        <v>-1000</v>
      </c>
      <c r="H18991" s="704" t="s">
        <v>12643</v>
      </c>
      <c r="J18991" s="39"/>
    </row>
    <row r="18992" spans="1:10" ht="15" x14ac:dyDescent="0.2">
      <c r="A18992" s="733">
        <v>45380</v>
      </c>
      <c r="B18992" s="62" t="s">
        <v>10906</v>
      </c>
      <c r="C18992" s="62" t="s">
        <v>5740</v>
      </c>
      <c r="D18992" s="182" t="s">
        <v>158</v>
      </c>
      <c r="E18992" s="125">
        <v>2650</v>
      </c>
      <c r="F18992" s="125"/>
      <c r="G18992" s="125">
        <f t="shared" si="302"/>
        <v>-2650</v>
      </c>
      <c r="H18992" s="704" t="s">
        <v>12643</v>
      </c>
      <c r="J18992" s="39"/>
    </row>
    <row r="18993" spans="1:8" ht="15" x14ac:dyDescent="0.2">
      <c r="A18993" s="732">
        <v>45355</v>
      </c>
      <c r="B18993" s="173" t="s">
        <v>11623</v>
      </c>
      <c r="C18993" s="173" t="s">
        <v>11287</v>
      </c>
      <c r="D18993" s="227" t="s">
        <v>12644</v>
      </c>
      <c r="E18993" s="235">
        <v>65000</v>
      </c>
      <c r="F18993" s="235"/>
      <c r="G18993" s="235">
        <f t="shared" si="302"/>
        <v>-65000</v>
      </c>
      <c r="H18993" s="708" t="s">
        <v>12643</v>
      </c>
    </row>
    <row r="18994" spans="1:8" ht="24" x14ac:dyDescent="0.2">
      <c r="A18994" s="732">
        <v>45355</v>
      </c>
      <c r="B18994" s="173" t="s">
        <v>11883</v>
      </c>
      <c r="C18994" s="173" t="s">
        <v>11287</v>
      </c>
      <c r="D18994" s="227" t="s">
        <v>12645</v>
      </c>
      <c r="E18994" s="235">
        <v>135000</v>
      </c>
      <c r="F18994" s="235"/>
      <c r="G18994" s="235">
        <f t="shared" si="302"/>
        <v>-135000</v>
      </c>
      <c r="H18994" s="708" t="s">
        <v>12643</v>
      </c>
    </row>
    <row r="18995" spans="1:8" ht="15" x14ac:dyDescent="0.2">
      <c r="A18995" s="732">
        <v>45356</v>
      </c>
      <c r="B18995" s="173" t="s">
        <v>12350</v>
      </c>
      <c r="C18995" s="173" t="s">
        <v>12090</v>
      </c>
      <c r="D18995" s="227" t="s">
        <v>12646</v>
      </c>
      <c r="E18995" s="235">
        <v>186000</v>
      </c>
      <c r="F18995" s="235"/>
      <c r="G18995" s="235">
        <f t="shared" si="302"/>
        <v>-186000</v>
      </c>
      <c r="H18995" s="708" t="s">
        <v>12643</v>
      </c>
    </row>
    <row r="18996" spans="1:8" ht="15" x14ac:dyDescent="0.2">
      <c r="A18996" s="732">
        <v>45359</v>
      </c>
      <c r="B18996" s="173" t="s">
        <v>9354</v>
      </c>
      <c r="C18996" s="173" t="s">
        <v>1197</v>
      </c>
      <c r="D18996" s="227" t="s">
        <v>12649</v>
      </c>
      <c r="E18996" s="235">
        <v>412181</v>
      </c>
      <c r="F18996" s="235"/>
      <c r="G18996" s="235">
        <f t="shared" si="302"/>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02"/>
        <v>-1071000</v>
      </c>
      <c r="H18997" s="708" t="s">
        <v>12643</v>
      </c>
    </row>
    <row r="18998" spans="1:8" ht="15" x14ac:dyDescent="0.2">
      <c r="A18998" s="732">
        <v>45364</v>
      </c>
      <c r="B18998" s="173" t="s">
        <v>37</v>
      </c>
      <c r="C18998" s="550" t="s">
        <v>3002</v>
      </c>
      <c r="D18998" s="739" t="s">
        <v>12716</v>
      </c>
      <c r="E18998" s="551">
        <v>27362</v>
      </c>
      <c r="F18998" s="235"/>
      <c r="G18998" s="235">
        <f t="shared" si="302"/>
        <v>-27362</v>
      </c>
      <c r="H18998" s="708" t="s">
        <v>12643</v>
      </c>
    </row>
    <row r="18999" spans="1:8" ht="15" x14ac:dyDescent="0.2">
      <c r="A18999" s="732">
        <v>45364</v>
      </c>
      <c r="B18999" s="173" t="s">
        <v>3944</v>
      </c>
      <c r="C18999" s="550" t="s">
        <v>3002</v>
      </c>
      <c r="D18999" s="739" t="s">
        <v>12716</v>
      </c>
      <c r="E18999" s="551">
        <v>35367</v>
      </c>
      <c r="F18999" s="235"/>
      <c r="G18999" s="235">
        <f t="shared" si="302"/>
        <v>-35367</v>
      </c>
      <c r="H18999" s="708" t="s">
        <v>12643</v>
      </c>
    </row>
    <row r="19000" spans="1:8" ht="15" x14ac:dyDescent="0.2">
      <c r="A19000" s="732">
        <v>45364</v>
      </c>
      <c r="B19000" s="173" t="s">
        <v>3945</v>
      </c>
      <c r="C19000" s="550" t="s">
        <v>3002</v>
      </c>
      <c r="D19000" s="739" t="s">
        <v>12716</v>
      </c>
      <c r="E19000" s="551">
        <v>32760</v>
      </c>
      <c r="F19000" s="235"/>
      <c r="G19000" s="235">
        <f t="shared" si="302"/>
        <v>-32760</v>
      </c>
      <c r="H19000" s="708" t="s">
        <v>12643</v>
      </c>
    </row>
    <row r="19001" spans="1:8" ht="15" x14ac:dyDescent="0.2">
      <c r="A19001" s="732">
        <v>45372</v>
      </c>
      <c r="B19001" s="173" t="s">
        <v>12350</v>
      </c>
      <c r="C19001" s="173" t="s">
        <v>255</v>
      </c>
      <c r="D19001" s="227" t="s">
        <v>12773</v>
      </c>
      <c r="E19001" s="235">
        <v>712701</v>
      </c>
      <c r="F19001" s="235"/>
      <c r="G19001" s="235">
        <f t="shared" si="302"/>
        <v>-712701</v>
      </c>
      <c r="H19001" s="708" t="s">
        <v>12643</v>
      </c>
    </row>
    <row r="19002" spans="1:8" ht="24" x14ac:dyDescent="0.2">
      <c r="A19002" s="729">
        <v>45359</v>
      </c>
      <c r="B19002" s="93" t="s">
        <v>9354</v>
      </c>
      <c r="C19002" s="93" t="s">
        <v>558</v>
      </c>
      <c r="D19002" s="801" t="s">
        <v>12648</v>
      </c>
      <c r="E19002" s="175"/>
      <c r="F19002" s="175">
        <v>412181</v>
      </c>
      <c r="G19002" s="175">
        <f t="shared" si="302"/>
        <v>412181</v>
      </c>
      <c r="H19002" s="701" t="s">
        <v>12643</v>
      </c>
    </row>
    <row r="19003" spans="1:8" ht="15" x14ac:dyDescent="0.2">
      <c r="A19003" s="729">
        <v>45359</v>
      </c>
      <c r="B19003" s="93" t="s">
        <v>12516</v>
      </c>
      <c r="C19003" s="93" t="s">
        <v>558</v>
      </c>
      <c r="D19003" s="801" t="s">
        <v>12667</v>
      </c>
      <c r="E19003" s="175"/>
      <c r="F19003" s="175">
        <v>8053923</v>
      </c>
      <c r="G19003" s="175">
        <f t="shared" si="302"/>
        <v>8053923</v>
      </c>
      <c r="H19003" s="701" t="s">
        <v>12643</v>
      </c>
    </row>
    <row r="19004" spans="1:8" ht="15" x14ac:dyDescent="0.2">
      <c r="A19004" s="729">
        <v>45359</v>
      </c>
      <c r="B19004" s="93" t="s">
        <v>3945</v>
      </c>
      <c r="C19004" s="93" t="s">
        <v>558</v>
      </c>
      <c r="D19004" s="891" t="s">
        <v>12775</v>
      </c>
      <c r="E19004" s="175"/>
      <c r="F19004" s="175">
        <v>359992</v>
      </c>
      <c r="G19004" s="91">
        <f t="shared" si="302"/>
        <v>359992</v>
      </c>
      <c r="H19004" s="701" t="s">
        <v>12643</v>
      </c>
    </row>
    <row r="19005" spans="1:8" ht="15" x14ac:dyDescent="0.2">
      <c r="A19005" s="729">
        <v>45362</v>
      </c>
      <c r="B19005" s="93" t="s">
        <v>12350</v>
      </c>
      <c r="C19005" s="93" t="s">
        <v>558</v>
      </c>
      <c r="D19005" s="801" t="s">
        <v>13285</v>
      </c>
      <c r="E19005" s="175"/>
      <c r="F19005" s="175">
        <v>4658436</v>
      </c>
      <c r="G19005" s="175">
        <f t="shared" si="302"/>
        <v>4658436</v>
      </c>
      <c r="H19005" s="701" t="s">
        <v>12643</v>
      </c>
    </row>
    <row r="19006" spans="1:8" ht="24" x14ac:dyDescent="0.2">
      <c r="A19006" s="729">
        <v>45362</v>
      </c>
      <c r="B19006" s="93" t="s">
        <v>12350</v>
      </c>
      <c r="C19006" s="93" t="s">
        <v>558</v>
      </c>
      <c r="D19006" s="801" t="s">
        <v>13286</v>
      </c>
      <c r="E19006" s="175"/>
      <c r="F19006" s="175">
        <v>-4658436</v>
      </c>
      <c r="G19006" s="175">
        <f t="shared" si="302"/>
        <v>-4658436</v>
      </c>
      <c r="H19006" s="701" t="s">
        <v>12643</v>
      </c>
    </row>
    <row r="19007" spans="1:8" ht="15" x14ac:dyDescent="0.2">
      <c r="A19007" s="729">
        <v>45362</v>
      </c>
      <c r="B19007" s="90" t="s">
        <v>11883</v>
      </c>
      <c r="C19007" s="93" t="s">
        <v>558</v>
      </c>
      <c r="D19007" s="800" t="s">
        <v>12690</v>
      </c>
      <c r="E19007" s="91"/>
      <c r="F19007" s="91">
        <v>6010680</v>
      </c>
      <c r="G19007" s="91">
        <f t="shared" ref="G19007:G19070" si="303">F19007-E19007</f>
        <v>6010680</v>
      </c>
      <c r="H19007" s="701" t="s">
        <v>12643</v>
      </c>
    </row>
    <row r="19008" spans="1:8" ht="15" x14ac:dyDescent="0.2">
      <c r="A19008" s="729">
        <v>45362</v>
      </c>
      <c r="B19008" s="90" t="s">
        <v>11883</v>
      </c>
      <c r="C19008" s="93" t="s">
        <v>558</v>
      </c>
      <c r="D19008" s="800" t="s">
        <v>12690</v>
      </c>
      <c r="E19008" s="91"/>
      <c r="F19008" s="91">
        <v>5060000</v>
      </c>
      <c r="G19008" s="91">
        <f t="shared" si="303"/>
        <v>5060000</v>
      </c>
      <c r="H19008" s="701" t="s">
        <v>12643</v>
      </c>
    </row>
    <row r="19009" spans="1:8" ht="15" x14ac:dyDescent="0.2">
      <c r="A19009" s="729">
        <v>45362</v>
      </c>
      <c r="B19009" s="93" t="s">
        <v>11883</v>
      </c>
      <c r="C19009" s="93" t="s">
        <v>558</v>
      </c>
      <c r="D19009" s="1116" t="s">
        <v>13141</v>
      </c>
      <c r="E19009" s="642">
        <v>110000</v>
      </c>
      <c r="F19009" s="91"/>
      <c r="G19009" s="91">
        <f t="shared" si="303"/>
        <v>-110000</v>
      </c>
      <c r="H19009" s="701" t="s">
        <v>12643</v>
      </c>
    </row>
    <row r="19010" spans="1:8" ht="15" x14ac:dyDescent="0.2">
      <c r="A19010" s="729">
        <v>45362</v>
      </c>
      <c r="B19010" s="90" t="s">
        <v>11883</v>
      </c>
      <c r="C19010" s="93" t="s">
        <v>558</v>
      </c>
      <c r="D19010" s="800" t="s">
        <v>12691</v>
      </c>
      <c r="E19010" s="91"/>
      <c r="F19010" s="91">
        <v>10000000</v>
      </c>
      <c r="G19010" s="91">
        <f t="shared" si="303"/>
        <v>10000000</v>
      </c>
      <c r="H19010" s="701" t="s">
        <v>12643</v>
      </c>
    </row>
    <row r="19011" spans="1:8" ht="15" x14ac:dyDescent="0.2">
      <c r="A19011" s="729">
        <v>45362</v>
      </c>
      <c r="B19011" s="90" t="s">
        <v>11883</v>
      </c>
      <c r="C19011" s="93" t="s">
        <v>558</v>
      </c>
      <c r="D19011" s="1116" t="s">
        <v>12691</v>
      </c>
      <c r="E19011" s="642">
        <v>100000</v>
      </c>
      <c r="F19011" s="91"/>
      <c r="G19011" s="91">
        <f t="shared" si="303"/>
        <v>-100000</v>
      </c>
      <c r="H19011" s="701" t="s">
        <v>12643</v>
      </c>
    </row>
    <row r="19012" spans="1:8" ht="15" x14ac:dyDescent="0.2">
      <c r="A19012" s="729">
        <v>45362</v>
      </c>
      <c r="B19012" s="90" t="s">
        <v>11883</v>
      </c>
      <c r="C19012" s="93" t="s">
        <v>558</v>
      </c>
      <c r="D19012" s="800" t="s">
        <v>12692</v>
      </c>
      <c r="E19012" s="91"/>
      <c r="F19012" s="91">
        <v>1071000</v>
      </c>
      <c r="G19012" s="91">
        <f t="shared" si="303"/>
        <v>1071000</v>
      </c>
      <c r="H19012" s="701" t="s">
        <v>12643</v>
      </c>
    </row>
    <row r="19013" spans="1:8" ht="15" x14ac:dyDescent="0.2">
      <c r="A19013" s="729">
        <v>45366</v>
      </c>
      <c r="B19013" s="90" t="s">
        <v>12356</v>
      </c>
      <c r="C19013" s="93" t="s">
        <v>558</v>
      </c>
      <c r="D19013" s="800" t="s">
        <v>12739</v>
      </c>
      <c r="E19013" s="91"/>
      <c r="F19013" s="91">
        <v>500000</v>
      </c>
      <c r="G19013" s="91">
        <f t="shared" si="303"/>
        <v>500000</v>
      </c>
      <c r="H19013" s="701" t="s">
        <v>12643</v>
      </c>
    </row>
    <row r="19014" spans="1:8" ht="15" x14ac:dyDescent="0.2">
      <c r="A19014" s="729">
        <v>45372</v>
      </c>
      <c r="B19014" s="90" t="s">
        <v>11883</v>
      </c>
      <c r="C19014" s="93" t="s">
        <v>558</v>
      </c>
      <c r="D19014" s="800" t="s">
        <v>12772</v>
      </c>
      <c r="E19014" s="91"/>
      <c r="F19014" s="91">
        <v>712701</v>
      </c>
      <c r="G19014" s="91">
        <f t="shared" si="303"/>
        <v>712701</v>
      </c>
      <c r="H19014" s="701" t="s">
        <v>12643</v>
      </c>
    </row>
    <row r="19015" spans="1:8" ht="15" x14ac:dyDescent="0.2">
      <c r="A19015" s="729">
        <v>45373</v>
      </c>
      <c r="B19015" s="90" t="s">
        <v>9354</v>
      </c>
      <c r="C19015" s="93" t="s">
        <v>558</v>
      </c>
      <c r="D19015" s="800" t="s">
        <v>12799</v>
      </c>
      <c r="E19015" s="91"/>
      <c r="F19015" s="91">
        <v>369095</v>
      </c>
      <c r="G19015" s="91">
        <f t="shared" si="303"/>
        <v>369095</v>
      </c>
      <c r="H19015" s="701" t="s">
        <v>12643</v>
      </c>
    </row>
    <row r="19016" spans="1:8" ht="15" x14ac:dyDescent="0.2">
      <c r="A19016" s="729">
        <v>45381</v>
      </c>
      <c r="B19016" s="90" t="s">
        <v>11726</v>
      </c>
      <c r="C19016" s="93" t="s">
        <v>558</v>
      </c>
      <c r="D19016" s="800" t="s">
        <v>12794</v>
      </c>
      <c r="E19016" s="91"/>
      <c r="F19016" s="91">
        <v>3840424</v>
      </c>
      <c r="G19016" s="91">
        <f t="shared" si="303"/>
        <v>3840424</v>
      </c>
      <c r="H19016" s="701" t="s">
        <v>12643</v>
      </c>
    </row>
    <row r="19017" spans="1:8" ht="15" x14ac:dyDescent="0.2">
      <c r="A19017" s="733">
        <v>45384</v>
      </c>
      <c r="B19017" s="1105" t="s">
        <v>11883</v>
      </c>
      <c r="C19017" s="1082" t="s">
        <v>793</v>
      </c>
      <c r="D19017" s="1106" t="s">
        <v>12817</v>
      </c>
      <c r="E19017" s="1107">
        <v>50000</v>
      </c>
      <c r="F19017" s="57"/>
      <c r="G19017" s="57">
        <f t="shared" si="303"/>
        <v>-50000</v>
      </c>
      <c r="H19017" s="704" t="s">
        <v>12816</v>
      </c>
    </row>
    <row r="19018" spans="1:8" ht="15" x14ac:dyDescent="0.2">
      <c r="A19018" s="733">
        <v>45384</v>
      </c>
      <c r="B19018" s="1105" t="s">
        <v>10177</v>
      </c>
      <c r="C19018" s="1082" t="s">
        <v>793</v>
      </c>
      <c r="D19018" s="1106" t="s">
        <v>8429</v>
      </c>
      <c r="E19018" s="1107">
        <v>5000</v>
      </c>
      <c r="F19018" s="57"/>
      <c r="G19018" s="57">
        <f t="shared" si="303"/>
        <v>-5000</v>
      </c>
      <c r="H19018" s="704" t="s">
        <v>12816</v>
      </c>
    </row>
    <row r="19019" spans="1:8" ht="15" x14ac:dyDescent="0.2">
      <c r="A19019" s="733">
        <v>45384</v>
      </c>
      <c r="B19019" s="1105" t="s">
        <v>10906</v>
      </c>
      <c r="C19019" s="1082" t="s">
        <v>793</v>
      </c>
      <c r="D19019" s="1106" t="s">
        <v>12204</v>
      </c>
      <c r="E19019" s="1107">
        <v>50000</v>
      </c>
      <c r="F19019" s="57"/>
      <c r="G19019" s="57">
        <f t="shared" si="303"/>
        <v>-50000</v>
      </c>
      <c r="H19019" s="704" t="s">
        <v>12816</v>
      </c>
    </row>
    <row r="19020" spans="1:8" ht="15" x14ac:dyDescent="0.2">
      <c r="A19020" s="733">
        <v>45384</v>
      </c>
      <c r="B19020" s="1105" t="s">
        <v>103</v>
      </c>
      <c r="C19020" s="1082" t="s">
        <v>793</v>
      </c>
      <c r="D19020" s="1106" t="s">
        <v>12818</v>
      </c>
      <c r="E19020" s="1107">
        <v>105000</v>
      </c>
      <c r="F19020" s="57"/>
      <c r="G19020" s="57">
        <f t="shared" si="303"/>
        <v>-105000</v>
      </c>
      <c r="H19020" s="704" t="s">
        <v>12816</v>
      </c>
    </row>
    <row r="19021" spans="1:8" ht="15" x14ac:dyDescent="0.2">
      <c r="A19021" s="733">
        <v>45384</v>
      </c>
      <c r="B19021" s="1105" t="s">
        <v>11883</v>
      </c>
      <c r="C19021" s="1082" t="s">
        <v>793</v>
      </c>
      <c r="D19021" s="1106" t="s">
        <v>12808</v>
      </c>
      <c r="E19021" s="1107">
        <v>80160</v>
      </c>
      <c r="F19021" s="57"/>
      <c r="G19021" s="57">
        <f t="shared" si="303"/>
        <v>-80160</v>
      </c>
      <c r="H19021" s="704" t="s">
        <v>12816</v>
      </c>
    </row>
    <row r="19022" spans="1:8" ht="15" x14ac:dyDescent="0.2">
      <c r="A19022" s="733">
        <v>45384</v>
      </c>
      <c r="B19022" s="1105" t="s">
        <v>12801</v>
      </c>
      <c r="C19022" s="1082" t="s">
        <v>793</v>
      </c>
      <c r="D19022" s="1106" t="s">
        <v>11833</v>
      </c>
      <c r="E19022" s="1107">
        <v>23130</v>
      </c>
      <c r="F19022" s="57"/>
      <c r="G19022" s="57">
        <f t="shared" si="303"/>
        <v>-23130</v>
      </c>
      <c r="H19022" s="704" t="s">
        <v>12816</v>
      </c>
    </row>
    <row r="19023" spans="1:8" ht="15" x14ac:dyDescent="0.2">
      <c r="A19023" s="733">
        <v>45384</v>
      </c>
      <c r="B19023" s="1105" t="s">
        <v>103</v>
      </c>
      <c r="C19023" s="1082" t="s">
        <v>793</v>
      </c>
      <c r="D19023" s="1106" t="s">
        <v>10135</v>
      </c>
      <c r="E19023" s="1107">
        <v>219500</v>
      </c>
      <c r="F19023" s="57"/>
      <c r="G19023" s="57">
        <f t="shared" si="303"/>
        <v>-219500</v>
      </c>
      <c r="H19023" s="704" t="s">
        <v>12816</v>
      </c>
    </row>
    <row r="19024" spans="1:8" ht="15" x14ac:dyDescent="0.2">
      <c r="A19024" s="733">
        <v>45384</v>
      </c>
      <c r="B19024" s="1105" t="s">
        <v>11085</v>
      </c>
      <c r="C19024" s="1082" t="s">
        <v>793</v>
      </c>
      <c r="D19024" s="1106" t="s">
        <v>11834</v>
      </c>
      <c r="E19024" s="1107">
        <v>44050</v>
      </c>
      <c r="F19024" s="57"/>
      <c r="G19024" s="57">
        <f t="shared" si="303"/>
        <v>-44050</v>
      </c>
      <c r="H19024" s="704" t="s">
        <v>12816</v>
      </c>
    </row>
    <row r="19025" spans="1:8" ht="15" x14ac:dyDescent="0.2">
      <c r="A19025" s="733">
        <v>45385</v>
      </c>
      <c r="B19025" s="1105" t="s">
        <v>37</v>
      </c>
      <c r="C19025" s="1082" t="s">
        <v>793</v>
      </c>
      <c r="D19025" s="1106" t="s">
        <v>11832</v>
      </c>
      <c r="E19025" s="1107">
        <v>186200</v>
      </c>
      <c r="F19025" s="57"/>
      <c r="G19025" s="57">
        <f t="shared" si="303"/>
        <v>-186200</v>
      </c>
      <c r="H19025" s="704" t="s">
        <v>12816</v>
      </c>
    </row>
    <row r="19026" spans="1:8" ht="15" x14ac:dyDescent="0.2">
      <c r="A19026" s="733">
        <v>45385</v>
      </c>
      <c r="B19026" s="1105" t="s">
        <v>12618</v>
      </c>
      <c r="C19026" s="1082" t="s">
        <v>793</v>
      </c>
      <c r="D19026" s="1106" t="s">
        <v>12829</v>
      </c>
      <c r="E19026" s="1107">
        <f>266282+16370</f>
        <v>282652</v>
      </c>
      <c r="F19026" s="57"/>
      <c r="G19026" s="57">
        <f t="shared" si="303"/>
        <v>-282652</v>
      </c>
      <c r="H19026" s="704" t="s">
        <v>12816</v>
      </c>
    </row>
    <row r="19027" spans="1:8" ht="15" x14ac:dyDescent="0.2">
      <c r="A19027" s="733">
        <v>45385</v>
      </c>
      <c r="B19027" s="1105" t="s">
        <v>8557</v>
      </c>
      <c r="C19027" s="1082" t="s">
        <v>793</v>
      </c>
      <c r="D19027" s="1106" t="s">
        <v>12830</v>
      </c>
      <c r="E19027" s="1107">
        <v>129000</v>
      </c>
      <c r="F19027" s="57"/>
      <c r="G19027" s="57">
        <f t="shared" si="303"/>
        <v>-129000</v>
      </c>
      <c r="H19027" s="704" t="s">
        <v>12816</v>
      </c>
    </row>
    <row r="19028" spans="1:8" ht="15" x14ac:dyDescent="0.2">
      <c r="A19028" s="733">
        <v>45386</v>
      </c>
      <c r="B19028" s="1082" t="s">
        <v>11726</v>
      </c>
      <c r="C19028" s="1082" t="s">
        <v>793</v>
      </c>
      <c r="D19028" s="1085" t="s">
        <v>12395</v>
      </c>
      <c r="E19028" s="1084">
        <v>535700</v>
      </c>
      <c r="F19028" s="125"/>
      <c r="G19028" s="125">
        <f t="shared" si="303"/>
        <v>-535700</v>
      </c>
      <c r="H19028" s="704" t="s">
        <v>12816</v>
      </c>
    </row>
    <row r="19029" spans="1:8" ht="15" x14ac:dyDescent="0.2">
      <c r="A19029" s="733">
        <v>45386</v>
      </c>
      <c r="B19029" s="1082" t="s">
        <v>11726</v>
      </c>
      <c r="C19029" s="1082" t="s">
        <v>793</v>
      </c>
      <c r="D19029" s="1085" t="s">
        <v>12843</v>
      </c>
      <c r="E19029" s="1084">
        <v>220000</v>
      </c>
      <c r="F19029" s="125"/>
      <c r="G19029" s="125">
        <f t="shared" si="303"/>
        <v>-220000</v>
      </c>
      <c r="H19029" s="704" t="s">
        <v>12816</v>
      </c>
    </row>
    <row r="19030" spans="1:8" ht="15" x14ac:dyDescent="0.2">
      <c r="A19030" s="733">
        <v>45386</v>
      </c>
      <c r="B19030" s="1082" t="s">
        <v>10906</v>
      </c>
      <c r="C19030" s="1082" t="s">
        <v>793</v>
      </c>
      <c r="D19030" s="1085" t="s">
        <v>12844</v>
      </c>
      <c r="E19030" s="1084">
        <v>75970</v>
      </c>
      <c r="F19030" s="125"/>
      <c r="G19030" s="125">
        <f t="shared" si="303"/>
        <v>-75970</v>
      </c>
      <c r="H19030" s="704" t="s">
        <v>12816</v>
      </c>
    </row>
    <row r="19031" spans="1:8" ht="15" x14ac:dyDescent="0.2">
      <c r="A19031" s="733">
        <v>45386</v>
      </c>
      <c r="B19031" s="1082" t="s">
        <v>11883</v>
      </c>
      <c r="C19031" s="1082" t="s">
        <v>793</v>
      </c>
      <c r="D19031" s="1085" t="s">
        <v>12845</v>
      </c>
      <c r="E19031" s="1084">
        <v>75000</v>
      </c>
      <c r="F19031" s="125"/>
      <c r="G19031" s="125">
        <f t="shared" si="303"/>
        <v>-75000</v>
      </c>
      <c r="H19031" s="704" t="s">
        <v>12816</v>
      </c>
    </row>
    <row r="19032" spans="1:8" ht="15" x14ac:dyDescent="0.2">
      <c r="A19032" s="733">
        <v>45386</v>
      </c>
      <c r="B19032" s="1082" t="s">
        <v>11883</v>
      </c>
      <c r="C19032" s="1082" t="s">
        <v>793</v>
      </c>
      <c r="D19032" s="1085" t="s">
        <v>12846</v>
      </c>
      <c r="E19032" s="1084">
        <v>57260</v>
      </c>
      <c r="F19032" s="125"/>
      <c r="G19032" s="125">
        <f t="shared" si="303"/>
        <v>-57260</v>
      </c>
      <c r="H19032" s="704" t="s">
        <v>12816</v>
      </c>
    </row>
    <row r="19033" spans="1:8" ht="15" x14ac:dyDescent="0.2">
      <c r="A19033" s="733">
        <v>45386</v>
      </c>
      <c r="B19033" s="1082" t="s">
        <v>12810</v>
      </c>
      <c r="C19033" s="1082" t="s">
        <v>793</v>
      </c>
      <c r="D19033" s="1085" t="s">
        <v>12834</v>
      </c>
      <c r="E19033" s="1084">
        <v>43016</v>
      </c>
      <c r="F19033" s="125"/>
      <c r="G19033" s="125">
        <f t="shared" si="303"/>
        <v>-43016</v>
      </c>
      <c r="H19033" s="704" t="s">
        <v>12816</v>
      </c>
    </row>
    <row r="19034" spans="1:8" ht="15" x14ac:dyDescent="0.2">
      <c r="A19034" s="733">
        <v>45386</v>
      </c>
      <c r="B19034" s="1082" t="s">
        <v>11883</v>
      </c>
      <c r="C19034" s="1082" t="s">
        <v>793</v>
      </c>
      <c r="D19034" s="1085" t="s">
        <v>12835</v>
      </c>
      <c r="E19034" s="1084">
        <v>65000</v>
      </c>
      <c r="F19034" s="125"/>
      <c r="G19034" s="125">
        <f t="shared" si="303"/>
        <v>-65000</v>
      </c>
      <c r="H19034" s="704" t="s">
        <v>12816</v>
      </c>
    </row>
    <row r="19035" spans="1:8" ht="15" x14ac:dyDescent="0.2">
      <c r="A19035" s="733">
        <v>45386</v>
      </c>
      <c r="B19035" s="1082" t="s">
        <v>3945</v>
      </c>
      <c r="C19035" s="1082" t="s">
        <v>793</v>
      </c>
      <c r="D19035" s="1085" t="s">
        <v>12399</v>
      </c>
      <c r="E19035" s="1084">
        <v>137409.27419354839</v>
      </c>
      <c r="F19035" s="125"/>
      <c r="G19035" s="125">
        <f t="shared" si="303"/>
        <v>-137409.27419354839</v>
      </c>
      <c r="H19035" s="704" t="s">
        <v>12816</v>
      </c>
    </row>
    <row r="19036" spans="1:8" ht="15" x14ac:dyDescent="0.2">
      <c r="A19036" s="733">
        <v>45386</v>
      </c>
      <c r="B19036" s="1082" t="s">
        <v>3944</v>
      </c>
      <c r="C19036" s="1082" t="s">
        <v>793</v>
      </c>
      <c r="D19036" s="1085" t="s">
        <v>12091</v>
      </c>
      <c r="E19036" s="1084">
        <v>139459.67741935485</v>
      </c>
      <c r="F19036" s="125"/>
      <c r="G19036" s="125">
        <f t="shared" si="303"/>
        <v>-139459.67741935485</v>
      </c>
      <c r="H19036" s="704" t="s">
        <v>12816</v>
      </c>
    </row>
    <row r="19037" spans="1:8" ht="15" x14ac:dyDescent="0.2">
      <c r="A19037" s="733">
        <v>45386</v>
      </c>
      <c r="B19037" s="1082" t="s">
        <v>3945</v>
      </c>
      <c r="C19037" s="1082" t="s">
        <v>793</v>
      </c>
      <c r="D19037" s="1085" t="s">
        <v>12674</v>
      </c>
      <c r="E19037" s="1084">
        <v>28000</v>
      </c>
      <c r="F19037" s="125"/>
      <c r="G19037" s="125">
        <f t="shared" si="303"/>
        <v>-28000</v>
      </c>
      <c r="H19037" s="704" t="s">
        <v>12816</v>
      </c>
    </row>
    <row r="19038" spans="1:8" ht="15" x14ac:dyDescent="0.2">
      <c r="A19038" s="733">
        <v>45384</v>
      </c>
      <c r="B19038" s="40" t="s">
        <v>12350</v>
      </c>
      <c r="C19038" s="62" t="s">
        <v>10989</v>
      </c>
      <c r="D19038" s="107" t="s">
        <v>12820</v>
      </c>
      <c r="E19038" s="57">
        <v>100000</v>
      </c>
      <c r="F19038" s="57"/>
      <c r="G19038" s="57">
        <f t="shared" si="303"/>
        <v>-100000</v>
      </c>
      <c r="H19038" s="704" t="s">
        <v>12816</v>
      </c>
    </row>
    <row r="19039" spans="1:8" ht="15" x14ac:dyDescent="0.2">
      <c r="A19039" s="733">
        <v>45384</v>
      </c>
      <c r="B19039" s="40" t="s">
        <v>3945</v>
      </c>
      <c r="C19039" s="62" t="s">
        <v>10989</v>
      </c>
      <c r="D19039" s="107" t="s">
        <v>12809</v>
      </c>
      <c r="E19039" s="57">
        <v>1700</v>
      </c>
      <c r="F19039" s="57"/>
      <c r="G19039" s="57">
        <f t="shared" si="303"/>
        <v>-1700</v>
      </c>
      <c r="H19039" s="704" t="s">
        <v>12816</v>
      </c>
    </row>
    <row r="19040" spans="1:8" ht="15" x14ac:dyDescent="0.2">
      <c r="A19040" s="733">
        <v>45384</v>
      </c>
      <c r="B19040" s="1108" t="s">
        <v>103</v>
      </c>
      <c r="C19040" s="1109" t="s">
        <v>9729</v>
      </c>
      <c r="D19040" s="1110" t="s">
        <v>12826</v>
      </c>
      <c r="E19040" s="1111">
        <v>874250</v>
      </c>
      <c r="F19040" s="57"/>
      <c r="G19040" s="57">
        <f t="shared" si="303"/>
        <v>-874250</v>
      </c>
      <c r="H19040" s="704" t="s">
        <v>12816</v>
      </c>
    </row>
    <row r="19041" spans="1:8" ht="15" x14ac:dyDescent="0.2">
      <c r="A19041" s="733">
        <v>45384</v>
      </c>
      <c r="B19041" s="40" t="s">
        <v>103</v>
      </c>
      <c r="C19041" s="62" t="s">
        <v>103</v>
      </c>
      <c r="D19041" s="107" t="s">
        <v>12541</v>
      </c>
      <c r="E19041" s="57">
        <v>3000</v>
      </c>
      <c r="F19041" s="57"/>
      <c r="G19041" s="57">
        <f t="shared" si="303"/>
        <v>-3000</v>
      </c>
      <c r="H19041" s="704" t="s">
        <v>12816</v>
      </c>
    </row>
    <row r="19042" spans="1:8" ht="15" x14ac:dyDescent="0.2">
      <c r="A19042" s="733">
        <v>45384</v>
      </c>
      <c r="B19042" s="40" t="s">
        <v>12810</v>
      </c>
      <c r="C19042" s="62" t="s">
        <v>5409</v>
      </c>
      <c r="D19042" s="107" t="s">
        <v>12408</v>
      </c>
      <c r="E19042" s="57">
        <v>5000</v>
      </c>
      <c r="F19042" s="57"/>
      <c r="G19042" s="57">
        <f t="shared" si="303"/>
        <v>-5000</v>
      </c>
      <c r="H19042" s="704" t="s">
        <v>12816</v>
      </c>
    </row>
    <row r="19043" spans="1:8" ht="15" x14ac:dyDescent="0.2">
      <c r="A19043" s="733">
        <v>45384</v>
      </c>
      <c r="B19043" s="40" t="s">
        <v>25</v>
      </c>
      <c r="C19043" s="62" t="s">
        <v>8148</v>
      </c>
      <c r="D19043" s="107" t="s">
        <v>6309</v>
      </c>
      <c r="E19043" s="57">
        <v>1330</v>
      </c>
      <c r="F19043" s="57"/>
      <c r="G19043" s="57">
        <f t="shared" si="303"/>
        <v>-1330</v>
      </c>
      <c r="H19043" s="704" t="s">
        <v>12816</v>
      </c>
    </row>
    <row r="19044" spans="1:8" ht="15" x14ac:dyDescent="0.2">
      <c r="A19044" s="733">
        <v>45384</v>
      </c>
      <c r="B19044" s="40" t="s">
        <v>11883</v>
      </c>
      <c r="C19044" s="62" t="s">
        <v>12811</v>
      </c>
      <c r="D19044" s="107" t="s">
        <v>12812</v>
      </c>
      <c r="E19044" s="57">
        <v>35000</v>
      </c>
      <c r="F19044" s="57"/>
      <c r="G19044" s="57">
        <f t="shared" si="303"/>
        <v>-35000</v>
      </c>
      <c r="H19044" s="704" t="s">
        <v>12816</v>
      </c>
    </row>
    <row r="19045" spans="1:8" ht="15" x14ac:dyDescent="0.2">
      <c r="A19045" s="733">
        <v>45384</v>
      </c>
      <c r="B19045" s="40" t="s">
        <v>11883</v>
      </c>
      <c r="C19045" s="62" t="s">
        <v>5740</v>
      </c>
      <c r="D19045" s="107" t="s">
        <v>12813</v>
      </c>
      <c r="E19045" s="57">
        <v>4500</v>
      </c>
      <c r="F19045" s="57"/>
      <c r="G19045" s="57">
        <f t="shared" si="303"/>
        <v>-4500</v>
      </c>
      <c r="H19045" s="704" t="s">
        <v>12816</v>
      </c>
    </row>
    <row r="19046" spans="1:8" ht="15" x14ac:dyDescent="0.2">
      <c r="A19046" s="733">
        <v>45384</v>
      </c>
      <c r="B19046" s="40" t="s">
        <v>12801</v>
      </c>
      <c r="C19046" s="62" t="s">
        <v>10989</v>
      </c>
      <c r="D19046" s="107" t="s">
        <v>11712</v>
      </c>
      <c r="E19046" s="57">
        <v>1250</v>
      </c>
      <c r="F19046" s="57"/>
      <c r="G19046" s="57">
        <f t="shared" si="303"/>
        <v>-1250</v>
      </c>
      <c r="H19046" s="704" t="s">
        <v>12816</v>
      </c>
    </row>
    <row r="19047" spans="1:8" ht="15" x14ac:dyDescent="0.2">
      <c r="A19047" s="733">
        <v>45384</v>
      </c>
      <c r="B19047" s="40" t="s">
        <v>103</v>
      </c>
      <c r="C19047" s="62" t="s">
        <v>8148</v>
      </c>
      <c r="D19047" s="107" t="s">
        <v>6309</v>
      </c>
      <c r="E19047" s="57">
        <v>1200</v>
      </c>
      <c r="F19047" s="57"/>
      <c r="G19047" s="57">
        <f t="shared" si="303"/>
        <v>-1200</v>
      </c>
      <c r="H19047" s="704" t="s">
        <v>12816</v>
      </c>
    </row>
    <row r="19048" spans="1:8" ht="15" x14ac:dyDescent="0.2">
      <c r="A19048" s="733">
        <v>45384</v>
      </c>
      <c r="B19048" s="40" t="s">
        <v>12801</v>
      </c>
      <c r="C19048" s="62" t="s">
        <v>5740</v>
      </c>
      <c r="D19048" s="107" t="s">
        <v>369</v>
      </c>
      <c r="E19048" s="57">
        <v>1000</v>
      </c>
      <c r="F19048" s="57"/>
      <c r="G19048" s="57">
        <f t="shared" si="303"/>
        <v>-1000</v>
      </c>
      <c r="H19048" s="704" t="s">
        <v>12816</v>
      </c>
    </row>
    <row r="19049" spans="1:8" ht="15" x14ac:dyDescent="0.2">
      <c r="A19049" s="733">
        <v>45384</v>
      </c>
      <c r="B19049" s="40" t="s">
        <v>11883</v>
      </c>
      <c r="C19049" s="62" t="s">
        <v>5740</v>
      </c>
      <c r="D19049" s="107" t="s">
        <v>369</v>
      </c>
      <c r="E19049" s="57">
        <v>900</v>
      </c>
      <c r="F19049" s="57"/>
      <c r="G19049" s="57">
        <f t="shared" si="303"/>
        <v>-900</v>
      </c>
      <c r="H19049" s="704" t="s">
        <v>12816</v>
      </c>
    </row>
    <row r="19050" spans="1:8" ht="15" x14ac:dyDescent="0.2">
      <c r="A19050" s="733">
        <v>45384</v>
      </c>
      <c r="B19050" s="40" t="s">
        <v>11726</v>
      </c>
      <c r="C19050" s="62" t="s">
        <v>12814</v>
      </c>
      <c r="D19050" s="107" t="s">
        <v>12815</v>
      </c>
      <c r="E19050" s="57">
        <v>15000</v>
      </c>
      <c r="F19050" s="57"/>
      <c r="G19050" s="57">
        <f t="shared" si="303"/>
        <v>-15000</v>
      </c>
      <c r="H19050" s="704" t="s">
        <v>12816</v>
      </c>
    </row>
    <row r="19051" spans="1:8" ht="15" x14ac:dyDescent="0.2">
      <c r="A19051" s="733">
        <v>45384</v>
      </c>
      <c r="B19051" s="40" t="s">
        <v>12516</v>
      </c>
      <c r="C19051" s="62" t="s">
        <v>391</v>
      </c>
      <c r="D19051" s="107" t="s">
        <v>5383</v>
      </c>
      <c r="E19051" s="57">
        <v>2000</v>
      </c>
      <c r="F19051" s="57"/>
      <c r="G19051" s="57">
        <f t="shared" si="303"/>
        <v>-2000</v>
      </c>
      <c r="H19051" s="704" t="s">
        <v>12816</v>
      </c>
    </row>
    <row r="19052" spans="1:8" ht="15" x14ac:dyDescent="0.2">
      <c r="A19052" s="733">
        <v>45384</v>
      </c>
      <c r="B19052" s="40" t="s">
        <v>12810</v>
      </c>
      <c r="C19052" s="62" t="s">
        <v>391</v>
      </c>
      <c r="D19052" s="107" t="s">
        <v>5383</v>
      </c>
      <c r="E19052" s="57">
        <v>4000</v>
      </c>
      <c r="F19052" s="57"/>
      <c r="G19052" s="57">
        <f t="shared" si="303"/>
        <v>-4000</v>
      </c>
      <c r="H19052" s="704" t="s">
        <v>12816</v>
      </c>
    </row>
    <row r="19053" spans="1:8" ht="15" x14ac:dyDescent="0.2">
      <c r="A19053" s="733">
        <v>45384</v>
      </c>
      <c r="B19053" s="40" t="s">
        <v>37</v>
      </c>
      <c r="C19053" s="62" t="s">
        <v>391</v>
      </c>
      <c r="D19053" s="107" t="s">
        <v>5383</v>
      </c>
      <c r="E19053" s="57">
        <v>2000</v>
      </c>
      <c r="F19053" s="57"/>
      <c r="G19053" s="57">
        <f t="shared" si="303"/>
        <v>-2000</v>
      </c>
      <c r="H19053" s="704" t="s">
        <v>12816</v>
      </c>
    </row>
    <row r="19054" spans="1:8" ht="15" x14ac:dyDescent="0.2">
      <c r="A19054" s="733">
        <v>45384</v>
      </c>
      <c r="B19054" s="40" t="s">
        <v>11085</v>
      </c>
      <c r="C19054" s="62" t="s">
        <v>391</v>
      </c>
      <c r="D19054" s="107" t="s">
        <v>5383</v>
      </c>
      <c r="E19054" s="57">
        <v>5250</v>
      </c>
      <c r="F19054" s="57"/>
      <c r="G19054" s="57">
        <f t="shared" si="303"/>
        <v>-5250</v>
      </c>
      <c r="H19054" s="704" t="s">
        <v>12816</v>
      </c>
    </row>
    <row r="19055" spans="1:8" ht="15" x14ac:dyDescent="0.2">
      <c r="A19055" s="733">
        <v>45384</v>
      </c>
      <c r="B19055" s="40" t="s">
        <v>10774</v>
      </c>
      <c r="C19055" s="62" t="s">
        <v>10989</v>
      </c>
      <c r="D19055" s="107" t="s">
        <v>4965</v>
      </c>
      <c r="E19055" s="57">
        <v>13040</v>
      </c>
      <c r="F19055" s="57"/>
      <c r="G19055" s="57">
        <f t="shared" si="303"/>
        <v>-13040</v>
      </c>
      <c r="H19055" s="704" t="s">
        <v>12816</v>
      </c>
    </row>
    <row r="19056" spans="1:8" ht="15" x14ac:dyDescent="0.2">
      <c r="A19056" s="733">
        <v>45384</v>
      </c>
      <c r="B19056" s="40" t="s">
        <v>8557</v>
      </c>
      <c r="C19056" s="62" t="s">
        <v>10989</v>
      </c>
      <c r="D19056" s="107" t="s">
        <v>4965</v>
      </c>
      <c r="E19056" s="57">
        <v>12700</v>
      </c>
      <c r="F19056" s="57"/>
      <c r="G19056" s="57">
        <f t="shared" si="303"/>
        <v>-12700</v>
      </c>
      <c r="H19056" s="704" t="s">
        <v>12816</v>
      </c>
    </row>
    <row r="19057" spans="1:8" ht="15" x14ac:dyDescent="0.2">
      <c r="A19057" s="733">
        <v>45384</v>
      </c>
      <c r="B19057" s="40" t="s">
        <v>8557</v>
      </c>
      <c r="C19057" s="62" t="s">
        <v>10989</v>
      </c>
      <c r="D19057" s="107" t="s">
        <v>4965</v>
      </c>
      <c r="E19057" s="57">
        <v>3718</v>
      </c>
      <c r="F19057" s="57"/>
      <c r="G19057" s="57">
        <f t="shared" si="303"/>
        <v>-3718</v>
      </c>
      <c r="H19057" s="704" t="s">
        <v>12816</v>
      </c>
    </row>
    <row r="19058" spans="1:8" ht="15" x14ac:dyDescent="0.2">
      <c r="A19058" s="733">
        <v>45384</v>
      </c>
      <c r="B19058" s="40" t="s">
        <v>12516</v>
      </c>
      <c r="C19058" s="62" t="s">
        <v>10989</v>
      </c>
      <c r="D19058" s="107" t="s">
        <v>4965</v>
      </c>
      <c r="E19058" s="57">
        <v>95726</v>
      </c>
      <c r="F19058" s="57"/>
      <c r="G19058" s="57">
        <f t="shared" si="303"/>
        <v>-95726</v>
      </c>
      <c r="H19058" s="704" t="s">
        <v>12816</v>
      </c>
    </row>
    <row r="19059" spans="1:8" ht="15" x14ac:dyDescent="0.2">
      <c r="A19059" s="733">
        <v>45384</v>
      </c>
      <c r="B19059" s="40" t="s">
        <v>103</v>
      </c>
      <c r="C19059" s="62" t="s">
        <v>391</v>
      </c>
      <c r="D19059" s="107" t="s">
        <v>12819</v>
      </c>
      <c r="E19059" s="57">
        <v>50000</v>
      </c>
      <c r="F19059" s="57"/>
      <c r="G19059" s="57">
        <f t="shared" si="303"/>
        <v>-50000</v>
      </c>
      <c r="H19059" s="704" t="s">
        <v>12816</v>
      </c>
    </row>
    <row r="19060" spans="1:8" ht="15" x14ac:dyDescent="0.2">
      <c r="A19060" s="733">
        <v>45384</v>
      </c>
      <c r="B19060" s="40" t="s">
        <v>12810</v>
      </c>
      <c r="C19060" s="62" t="s">
        <v>5409</v>
      </c>
      <c r="D19060" s="107" t="s">
        <v>12408</v>
      </c>
      <c r="E19060" s="57">
        <v>5000</v>
      </c>
      <c r="F19060" s="57"/>
      <c r="G19060" s="57">
        <f t="shared" si="303"/>
        <v>-5000</v>
      </c>
      <c r="H19060" s="704" t="s">
        <v>12816</v>
      </c>
    </row>
    <row r="19061" spans="1:8" ht="15" x14ac:dyDescent="0.2">
      <c r="A19061" s="733">
        <v>45384</v>
      </c>
      <c r="B19061" s="40" t="s">
        <v>8557</v>
      </c>
      <c r="C19061" s="62" t="s">
        <v>12523</v>
      </c>
      <c r="D19061" s="107" t="s">
        <v>12287</v>
      </c>
      <c r="E19061" s="57">
        <v>50000</v>
      </c>
      <c r="F19061" s="57"/>
      <c r="G19061" s="57">
        <f t="shared" si="303"/>
        <v>-50000</v>
      </c>
      <c r="H19061" s="704" t="s">
        <v>12816</v>
      </c>
    </row>
    <row r="19062" spans="1:8" ht="15" x14ac:dyDescent="0.2">
      <c r="A19062" s="733">
        <v>45384</v>
      </c>
      <c r="B19062" s="40" t="s">
        <v>11883</v>
      </c>
      <c r="C19062" s="62" t="s">
        <v>391</v>
      </c>
      <c r="D19062" s="107" t="s">
        <v>12821</v>
      </c>
      <c r="E19062" s="57">
        <v>2000</v>
      </c>
      <c r="F19062" s="57"/>
      <c r="G19062" s="57">
        <f t="shared" si="303"/>
        <v>-2000</v>
      </c>
      <c r="H19062" s="704" t="s">
        <v>12816</v>
      </c>
    </row>
    <row r="19063" spans="1:8" ht="15" x14ac:dyDescent="0.2">
      <c r="A19063" s="733">
        <v>45385</v>
      </c>
      <c r="B19063" s="40" t="s">
        <v>103</v>
      </c>
      <c r="C19063" s="62" t="s">
        <v>103</v>
      </c>
      <c r="D19063" s="107" t="s">
        <v>12827</v>
      </c>
      <c r="E19063" s="57">
        <v>1000</v>
      </c>
      <c r="F19063" s="57"/>
      <c r="G19063" s="57">
        <f t="shared" si="303"/>
        <v>-1000</v>
      </c>
      <c r="H19063" s="704" t="s">
        <v>12816</v>
      </c>
    </row>
    <row r="19064" spans="1:8" ht="15" x14ac:dyDescent="0.2">
      <c r="A19064" s="733">
        <v>45385</v>
      </c>
      <c r="B19064" s="40" t="s">
        <v>37</v>
      </c>
      <c r="C19064" s="62" t="s">
        <v>391</v>
      </c>
      <c r="D19064" s="107" t="s">
        <v>5754</v>
      </c>
      <c r="E19064" s="57">
        <v>3000</v>
      </c>
      <c r="F19064" s="57"/>
      <c r="G19064" s="57">
        <f t="shared" si="303"/>
        <v>-3000</v>
      </c>
      <c r="H19064" s="704" t="s">
        <v>12816</v>
      </c>
    </row>
    <row r="19065" spans="1:8" ht="15" x14ac:dyDescent="0.2">
      <c r="A19065" s="733">
        <v>45385</v>
      </c>
      <c r="B19065" s="40" t="s">
        <v>37</v>
      </c>
      <c r="C19065" s="62" t="s">
        <v>391</v>
      </c>
      <c r="D19065" s="107" t="s">
        <v>12828</v>
      </c>
      <c r="E19065" s="57">
        <v>500</v>
      </c>
      <c r="F19065" s="57"/>
      <c r="G19065" s="57">
        <f t="shared" si="303"/>
        <v>-500</v>
      </c>
      <c r="H19065" s="704" t="s">
        <v>12816</v>
      </c>
    </row>
    <row r="19066" spans="1:8" ht="15" x14ac:dyDescent="0.2">
      <c r="A19066" s="733">
        <v>45385</v>
      </c>
      <c r="B19066" s="40" t="s">
        <v>10230</v>
      </c>
      <c r="C19066" s="633" t="s">
        <v>12284</v>
      </c>
      <c r="D19066" s="917" t="s">
        <v>12831</v>
      </c>
      <c r="E19066" s="734">
        <v>60000</v>
      </c>
      <c r="F19066" s="57"/>
      <c r="G19066" s="57">
        <f t="shared" si="303"/>
        <v>-60000</v>
      </c>
      <c r="H19066" s="704" t="s">
        <v>12816</v>
      </c>
    </row>
    <row r="19067" spans="1:8" ht="15" x14ac:dyDescent="0.2">
      <c r="A19067" s="733">
        <v>45385</v>
      </c>
      <c r="B19067" s="40" t="s">
        <v>8557</v>
      </c>
      <c r="C19067" s="633" t="s">
        <v>12284</v>
      </c>
      <c r="D19067" s="917" t="s">
        <v>12831</v>
      </c>
      <c r="E19067" s="734">
        <v>15000</v>
      </c>
      <c r="F19067" s="57"/>
      <c r="G19067" s="57">
        <f t="shared" si="303"/>
        <v>-15000</v>
      </c>
      <c r="H19067" s="704" t="s">
        <v>12816</v>
      </c>
    </row>
    <row r="19068" spans="1:8" ht="15" x14ac:dyDescent="0.2">
      <c r="A19068" s="733">
        <v>45385</v>
      </c>
      <c r="B19068" s="40" t="s">
        <v>11883</v>
      </c>
      <c r="C19068" s="62" t="s">
        <v>4724</v>
      </c>
      <c r="D19068" s="107" t="s">
        <v>12287</v>
      </c>
      <c r="E19068" s="57">
        <v>300000</v>
      </c>
      <c r="F19068" s="57"/>
      <c r="G19068" s="57">
        <f t="shared" si="303"/>
        <v>-300000</v>
      </c>
      <c r="H19068" s="704" t="s">
        <v>12816</v>
      </c>
    </row>
    <row r="19069" spans="1:8" ht="15" x14ac:dyDescent="0.2">
      <c r="A19069" s="733">
        <v>45385</v>
      </c>
      <c r="B19069" s="40" t="s">
        <v>12516</v>
      </c>
      <c r="C19069" s="62" t="s">
        <v>12543</v>
      </c>
      <c r="D19069" s="107" t="s">
        <v>12287</v>
      </c>
      <c r="E19069" s="57">
        <v>250000</v>
      </c>
      <c r="F19069" s="57"/>
      <c r="G19069" s="57">
        <f t="shared" si="303"/>
        <v>-250000</v>
      </c>
      <c r="H19069" s="704" t="s">
        <v>12816</v>
      </c>
    </row>
    <row r="19070" spans="1:8" ht="36" x14ac:dyDescent="0.2">
      <c r="A19070" s="733">
        <v>45385</v>
      </c>
      <c r="B19070" s="62" t="s">
        <v>103</v>
      </c>
      <c r="C19070" s="62" t="s">
        <v>12723</v>
      </c>
      <c r="D19070" s="182" t="s">
        <v>12833</v>
      </c>
      <c r="E19070" s="125">
        <v>11000</v>
      </c>
      <c r="F19070" s="125"/>
      <c r="G19070" s="125">
        <f t="shared" si="303"/>
        <v>-11000</v>
      </c>
      <c r="H19070" s="704" t="s">
        <v>12816</v>
      </c>
    </row>
    <row r="19071" spans="1:8" ht="15" x14ac:dyDescent="0.2">
      <c r="A19071" s="733">
        <v>45385</v>
      </c>
      <c r="B19071" s="62" t="s">
        <v>10230</v>
      </c>
      <c r="C19071" s="62" t="s">
        <v>285</v>
      </c>
      <c r="D19071" s="182" t="s">
        <v>12841</v>
      </c>
      <c r="E19071" s="125">
        <v>30000</v>
      </c>
      <c r="F19071" s="125"/>
      <c r="G19071" s="125">
        <f t="shared" ref="G19071:G19134" si="304">F19071-E19071</f>
        <v>-30000</v>
      </c>
      <c r="H19071" s="704" t="s">
        <v>12816</v>
      </c>
    </row>
    <row r="19072" spans="1:8" ht="15" x14ac:dyDescent="0.2">
      <c r="A19072" s="733">
        <v>45385</v>
      </c>
      <c r="B19072" s="62" t="s">
        <v>25</v>
      </c>
      <c r="C19072" s="62"/>
      <c r="D19072" s="182" t="s">
        <v>12842</v>
      </c>
      <c r="E19072" s="125">
        <v>15000</v>
      </c>
      <c r="F19072" s="125"/>
      <c r="G19072" s="125">
        <f t="shared" si="304"/>
        <v>-15000</v>
      </c>
      <c r="H19072" s="704" t="s">
        <v>12816</v>
      </c>
    </row>
    <row r="19073" spans="1:8" ht="15" x14ac:dyDescent="0.2">
      <c r="A19073" s="733">
        <v>45386</v>
      </c>
      <c r="B19073" s="62" t="s">
        <v>11726</v>
      </c>
      <c r="C19073" s="62" t="s">
        <v>5740</v>
      </c>
      <c r="D19073" s="182" t="s">
        <v>369</v>
      </c>
      <c r="E19073" s="125">
        <v>2000</v>
      </c>
      <c r="F19073" s="125"/>
      <c r="G19073" s="125">
        <f t="shared" si="304"/>
        <v>-2000</v>
      </c>
      <c r="H19073" s="704" t="s">
        <v>12816</v>
      </c>
    </row>
    <row r="19074" spans="1:8" ht="15" x14ac:dyDescent="0.2">
      <c r="A19074" s="733">
        <v>45386</v>
      </c>
      <c r="B19074" s="62" t="s">
        <v>11883</v>
      </c>
      <c r="C19074" s="62" t="s">
        <v>5740</v>
      </c>
      <c r="D19074" s="182" t="s">
        <v>369</v>
      </c>
      <c r="E19074" s="125">
        <v>200</v>
      </c>
      <c r="F19074" s="125"/>
      <c r="G19074" s="125">
        <f t="shared" si="304"/>
        <v>-200</v>
      </c>
      <c r="H19074" s="704" t="s">
        <v>12816</v>
      </c>
    </row>
    <row r="19075" spans="1:8" ht="15" x14ac:dyDescent="0.2">
      <c r="A19075" s="733">
        <v>45386</v>
      </c>
      <c r="B19075" s="62" t="s">
        <v>12350</v>
      </c>
      <c r="C19075" s="62" t="s">
        <v>12836</v>
      </c>
      <c r="D19075" s="182" t="s">
        <v>12837</v>
      </c>
      <c r="E19075" s="125">
        <v>50000</v>
      </c>
      <c r="F19075" s="125"/>
      <c r="G19075" s="125">
        <f t="shared" si="304"/>
        <v>-50000</v>
      </c>
      <c r="H19075" s="704" t="s">
        <v>12816</v>
      </c>
    </row>
    <row r="19076" spans="1:8" ht="15" x14ac:dyDescent="0.2">
      <c r="A19076" s="733">
        <v>45386</v>
      </c>
      <c r="B19076" s="62" t="s">
        <v>11726</v>
      </c>
      <c r="C19076" s="62" t="s">
        <v>5740</v>
      </c>
      <c r="D19076" s="182" t="s">
        <v>369</v>
      </c>
      <c r="E19076" s="125">
        <v>1000</v>
      </c>
      <c r="F19076" s="125"/>
      <c r="G19076" s="125">
        <f t="shared" si="304"/>
        <v>-1000</v>
      </c>
      <c r="H19076" s="704" t="s">
        <v>12816</v>
      </c>
    </row>
    <row r="19077" spans="1:8" ht="15" x14ac:dyDescent="0.2">
      <c r="A19077" s="733">
        <v>45386</v>
      </c>
      <c r="B19077" s="62" t="s">
        <v>11085</v>
      </c>
      <c r="C19077" s="62" t="s">
        <v>391</v>
      </c>
      <c r="D19077" s="182" t="s">
        <v>12838</v>
      </c>
      <c r="E19077" s="125">
        <v>1500</v>
      </c>
      <c r="F19077" s="125"/>
      <c r="G19077" s="125">
        <f t="shared" si="304"/>
        <v>-1500</v>
      </c>
      <c r="H19077" s="704" t="s">
        <v>12816</v>
      </c>
    </row>
    <row r="19078" spans="1:8" ht="15" x14ac:dyDescent="0.2">
      <c r="A19078" s="733">
        <v>45386</v>
      </c>
      <c r="B19078" s="40" t="s">
        <v>11883</v>
      </c>
      <c r="C19078" s="62" t="s">
        <v>11382</v>
      </c>
      <c r="D19078" s="107" t="s">
        <v>6925</v>
      </c>
      <c r="E19078" s="57">
        <v>50000</v>
      </c>
      <c r="F19078" s="57"/>
      <c r="G19078" s="125">
        <f t="shared" si="304"/>
        <v>-50000</v>
      </c>
      <c r="H19078" s="704" t="s">
        <v>12816</v>
      </c>
    </row>
    <row r="19079" spans="1:8" ht="15" x14ac:dyDescent="0.2">
      <c r="A19079" s="733">
        <v>45386</v>
      </c>
      <c r="B19079" s="40" t="s">
        <v>11883</v>
      </c>
      <c r="C19079" s="62" t="s">
        <v>10989</v>
      </c>
      <c r="D19079" s="107" t="s">
        <v>12839</v>
      </c>
      <c r="E19079" s="57">
        <v>4900</v>
      </c>
      <c r="F19079" s="57"/>
      <c r="G19079" s="125">
        <f t="shared" si="304"/>
        <v>-4900</v>
      </c>
      <c r="H19079" s="704" t="s">
        <v>12816</v>
      </c>
    </row>
    <row r="19080" spans="1:8" ht="15" x14ac:dyDescent="0.2">
      <c r="A19080" s="733">
        <v>45386</v>
      </c>
      <c r="B19080" s="40" t="s">
        <v>25</v>
      </c>
      <c r="C19080" s="62" t="s">
        <v>391</v>
      </c>
      <c r="D19080" s="107" t="s">
        <v>2107</v>
      </c>
      <c r="E19080" s="57">
        <v>1500</v>
      </c>
      <c r="F19080" s="57"/>
      <c r="G19080" s="125">
        <f t="shared" si="304"/>
        <v>-1500</v>
      </c>
      <c r="H19080" s="704" t="s">
        <v>12816</v>
      </c>
    </row>
    <row r="19081" spans="1:8" ht="15" x14ac:dyDescent="0.2">
      <c r="A19081" s="733">
        <v>45386</v>
      </c>
      <c r="B19081" s="40" t="s">
        <v>11883</v>
      </c>
      <c r="C19081" s="62" t="s">
        <v>11025</v>
      </c>
      <c r="D19081" s="107" t="s">
        <v>12849</v>
      </c>
      <c r="E19081" s="57">
        <v>50000</v>
      </c>
      <c r="F19081" s="57"/>
      <c r="G19081" s="125">
        <f t="shared" si="304"/>
        <v>-50000</v>
      </c>
      <c r="H19081" s="704" t="s">
        <v>12816</v>
      </c>
    </row>
    <row r="19082" spans="1:8" ht="15" x14ac:dyDescent="0.2">
      <c r="A19082" s="733">
        <v>45386</v>
      </c>
      <c r="B19082" s="40" t="s">
        <v>11085</v>
      </c>
      <c r="C19082" s="62" t="s">
        <v>6782</v>
      </c>
      <c r="D19082" s="107" t="s">
        <v>12850</v>
      </c>
      <c r="E19082" s="57">
        <v>200000</v>
      </c>
      <c r="F19082" s="57"/>
      <c r="G19082" s="125">
        <f t="shared" si="304"/>
        <v>-200000</v>
      </c>
      <c r="H19082" s="704" t="s">
        <v>12816</v>
      </c>
    </row>
    <row r="19083" spans="1:8" ht="15" x14ac:dyDescent="0.2">
      <c r="A19083" s="733">
        <v>45386</v>
      </c>
      <c r="B19083" s="40" t="s">
        <v>3945</v>
      </c>
      <c r="C19083" s="62" t="s">
        <v>12848</v>
      </c>
      <c r="D19083" s="107" t="s">
        <v>12851</v>
      </c>
      <c r="E19083" s="57">
        <v>100000</v>
      </c>
      <c r="F19083" s="57"/>
      <c r="G19083" s="125">
        <f t="shared" si="304"/>
        <v>-100000</v>
      </c>
      <c r="H19083" s="704" t="s">
        <v>12816</v>
      </c>
    </row>
    <row r="19084" spans="1:8" ht="15" x14ac:dyDescent="0.2">
      <c r="A19084" s="733">
        <v>45386</v>
      </c>
      <c r="B19084" s="40" t="s">
        <v>11883</v>
      </c>
      <c r="C19084" s="62" t="s">
        <v>12013</v>
      </c>
      <c r="D19084" s="107" t="s">
        <v>12750</v>
      </c>
      <c r="E19084" s="57">
        <v>700000</v>
      </c>
      <c r="F19084" s="57"/>
      <c r="G19084" s="125">
        <f t="shared" si="304"/>
        <v>-700000</v>
      </c>
      <c r="H19084" s="704" t="s">
        <v>12816</v>
      </c>
    </row>
    <row r="19085" spans="1:8" ht="15" x14ac:dyDescent="0.2">
      <c r="A19085" s="733">
        <v>45387</v>
      </c>
      <c r="B19085" s="40" t="s">
        <v>103</v>
      </c>
      <c r="C19085" s="62" t="s">
        <v>391</v>
      </c>
      <c r="D19085" s="107" t="s">
        <v>12854</v>
      </c>
      <c r="E19085" s="57">
        <v>1000</v>
      </c>
      <c r="F19085" s="57"/>
      <c r="G19085" s="125">
        <f t="shared" si="304"/>
        <v>-1000</v>
      </c>
      <c r="H19085" s="704" t="s">
        <v>12816</v>
      </c>
    </row>
    <row r="19086" spans="1:8" ht="15" x14ac:dyDescent="0.2">
      <c r="A19086" s="733">
        <v>45387</v>
      </c>
      <c r="B19086" s="40" t="s">
        <v>8557</v>
      </c>
      <c r="C19086" s="62" t="s">
        <v>3103</v>
      </c>
      <c r="D19086" s="107" t="s">
        <v>6925</v>
      </c>
      <c r="E19086" s="57">
        <v>65250</v>
      </c>
      <c r="F19086" s="57"/>
      <c r="G19086" s="125">
        <f t="shared" si="304"/>
        <v>-65250</v>
      </c>
      <c r="H19086" s="704" t="s">
        <v>12816</v>
      </c>
    </row>
    <row r="19087" spans="1:8" ht="15" x14ac:dyDescent="0.2">
      <c r="A19087" s="733">
        <v>45387</v>
      </c>
      <c r="B19087" s="40" t="s">
        <v>9354</v>
      </c>
      <c r="C19087" s="62" t="s">
        <v>12426</v>
      </c>
      <c r="D19087" s="107" t="s">
        <v>6925</v>
      </c>
      <c r="E19087" s="57">
        <v>25000</v>
      </c>
      <c r="F19087" s="57"/>
      <c r="G19087" s="125">
        <f t="shared" si="304"/>
        <v>-25000</v>
      </c>
      <c r="H19087" s="704" t="s">
        <v>12816</v>
      </c>
    </row>
    <row r="19088" spans="1:8" ht="15" x14ac:dyDescent="0.2">
      <c r="A19088" s="733">
        <v>45387</v>
      </c>
      <c r="B19088" s="40" t="s">
        <v>11726</v>
      </c>
      <c r="C19088" s="62" t="s">
        <v>793</v>
      </c>
      <c r="D19088" s="107" t="s">
        <v>12855</v>
      </c>
      <c r="E19088" s="57">
        <v>24650</v>
      </c>
      <c r="F19088" s="57"/>
      <c r="G19088" s="125">
        <f t="shared" si="304"/>
        <v>-24650</v>
      </c>
      <c r="H19088" s="704" t="s">
        <v>12816</v>
      </c>
    </row>
    <row r="19089" spans="1:8" ht="15" x14ac:dyDescent="0.2">
      <c r="A19089" s="733">
        <v>45387</v>
      </c>
      <c r="B19089" s="40" t="s">
        <v>3945</v>
      </c>
      <c r="C19089" s="62" t="s">
        <v>793</v>
      </c>
      <c r="D19089" s="107" t="s">
        <v>12856</v>
      </c>
      <c r="E19089" s="57">
        <v>1200</v>
      </c>
      <c r="F19089" s="57"/>
      <c r="G19089" s="125">
        <f t="shared" si="304"/>
        <v>-1200</v>
      </c>
      <c r="H19089" s="704" t="s">
        <v>12816</v>
      </c>
    </row>
    <row r="19090" spans="1:8" ht="15" x14ac:dyDescent="0.2">
      <c r="A19090" s="733">
        <v>45387</v>
      </c>
      <c r="B19090" s="40" t="s">
        <v>12801</v>
      </c>
      <c r="C19090" s="62" t="s">
        <v>5409</v>
      </c>
      <c r="D19090" s="107" t="s">
        <v>12408</v>
      </c>
      <c r="E19090" s="57">
        <v>5000</v>
      </c>
      <c r="F19090" s="57"/>
      <c r="G19090" s="125">
        <f t="shared" si="304"/>
        <v>-5000</v>
      </c>
      <c r="H19090" s="704" t="s">
        <v>12816</v>
      </c>
    </row>
    <row r="19091" spans="1:8" ht="15" x14ac:dyDescent="0.2">
      <c r="A19091" s="733">
        <v>45388</v>
      </c>
      <c r="B19091" s="40" t="s">
        <v>11883</v>
      </c>
      <c r="C19091" s="62" t="s">
        <v>11287</v>
      </c>
      <c r="D19091" s="107" t="s">
        <v>10719</v>
      </c>
      <c r="E19091" s="57">
        <v>130000</v>
      </c>
      <c r="F19091" s="57"/>
      <c r="G19091" s="125">
        <f t="shared" si="304"/>
        <v>-130000</v>
      </c>
      <c r="H19091" s="704" t="s">
        <v>12816</v>
      </c>
    </row>
    <row r="19092" spans="1:8" ht="24" x14ac:dyDescent="0.2">
      <c r="A19092" s="733">
        <v>45388</v>
      </c>
      <c r="B19092" s="40" t="s">
        <v>9354</v>
      </c>
      <c r="C19092" s="62" t="s">
        <v>10989</v>
      </c>
      <c r="D19092" s="182" t="s">
        <v>12864</v>
      </c>
      <c r="E19092" s="125">
        <v>45000</v>
      </c>
      <c r="F19092" s="57"/>
      <c r="G19092" s="125">
        <f t="shared" si="304"/>
        <v>-45000</v>
      </c>
      <c r="H19092" s="704" t="s">
        <v>12816</v>
      </c>
    </row>
    <row r="19093" spans="1:8" ht="15" x14ac:dyDescent="0.2">
      <c r="A19093" s="733">
        <v>45388</v>
      </c>
      <c r="B19093" s="40" t="s">
        <v>11883</v>
      </c>
      <c r="C19093" s="62" t="s">
        <v>11884</v>
      </c>
      <c r="D19093" s="182" t="s">
        <v>12287</v>
      </c>
      <c r="E19093" s="125">
        <v>250000</v>
      </c>
      <c r="F19093" s="57"/>
      <c r="G19093" s="125">
        <f t="shared" si="304"/>
        <v>-250000</v>
      </c>
      <c r="H19093" s="704" t="s">
        <v>12816</v>
      </c>
    </row>
    <row r="19094" spans="1:8" ht="15" x14ac:dyDescent="0.2">
      <c r="A19094" s="733">
        <v>45388</v>
      </c>
      <c r="B19094" s="40" t="s">
        <v>11883</v>
      </c>
      <c r="C19094" s="62" t="s">
        <v>10989</v>
      </c>
      <c r="D19094" s="107" t="s">
        <v>10164</v>
      </c>
      <c r="E19094" s="57">
        <v>11650</v>
      </c>
      <c r="F19094" s="57"/>
      <c r="G19094" s="125">
        <f t="shared" si="304"/>
        <v>-11650</v>
      </c>
      <c r="H19094" s="704" t="s">
        <v>12816</v>
      </c>
    </row>
    <row r="19095" spans="1:8" ht="15" x14ac:dyDescent="0.2">
      <c r="A19095" s="733">
        <v>45388</v>
      </c>
      <c r="B19095" s="40" t="s">
        <v>11085</v>
      </c>
      <c r="C19095" s="62" t="s">
        <v>11961</v>
      </c>
      <c r="D19095" s="107" t="s">
        <v>6925</v>
      </c>
      <c r="E19095" s="57">
        <v>30000</v>
      </c>
      <c r="F19095" s="57"/>
      <c r="G19095" s="125">
        <f t="shared" si="304"/>
        <v>-30000</v>
      </c>
      <c r="H19095" s="704" t="s">
        <v>12816</v>
      </c>
    </row>
    <row r="19096" spans="1:8" ht="15" x14ac:dyDescent="0.2">
      <c r="A19096" s="733">
        <v>45388</v>
      </c>
      <c r="B19096" s="40" t="s">
        <v>11883</v>
      </c>
      <c r="C19096" s="62" t="s">
        <v>285</v>
      </c>
      <c r="D19096" s="107" t="s">
        <v>8661</v>
      </c>
      <c r="E19096" s="57">
        <v>1000</v>
      </c>
      <c r="F19096" s="57"/>
      <c r="G19096" s="125">
        <f t="shared" si="304"/>
        <v>-1000</v>
      </c>
      <c r="H19096" s="704" t="s">
        <v>12816</v>
      </c>
    </row>
    <row r="19097" spans="1:8" ht="15" x14ac:dyDescent="0.2">
      <c r="A19097" s="733">
        <v>45388</v>
      </c>
      <c r="B19097" s="40" t="s">
        <v>11883</v>
      </c>
      <c r="C19097" s="62" t="s">
        <v>5740</v>
      </c>
      <c r="D19097" s="107" t="s">
        <v>369</v>
      </c>
      <c r="E19097" s="57">
        <v>2000</v>
      </c>
      <c r="F19097" s="57"/>
      <c r="G19097" s="125">
        <f t="shared" si="304"/>
        <v>-2000</v>
      </c>
      <c r="H19097" s="704" t="s">
        <v>12816</v>
      </c>
    </row>
    <row r="19098" spans="1:8" ht="15" x14ac:dyDescent="0.2">
      <c r="A19098" s="733">
        <v>45388</v>
      </c>
      <c r="B19098" s="40" t="s">
        <v>11883</v>
      </c>
      <c r="C19098" s="62" t="s">
        <v>12865</v>
      </c>
      <c r="D19098" s="107" t="s">
        <v>12866</v>
      </c>
      <c r="E19098" s="57">
        <v>3600</v>
      </c>
      <c r="F19098" s="57"/>
      <c r="G19098" s="125">
        <f t="shared" si="304"/>
        <v>-3600</v>
      </c>
      <c r="H19098" s="704" t="s">
        <v>12816</v>
      </c>
    </row>
    <row r="19099" spans="1:8" ht="15" x14ac:dyDescent="0.2">
      <c r="A19099" s="733">
        <v>45388</v>
      </c>
      <c r="B19099" s="40" t="s">
        <v>12618</v>
      </c>
      <c r="C19099" s="62" t="s">
        <v>6475</v>
      </c>
      <c r="D19099" s="107" t="s">
        <v>6925</v>
      </c>
      <c r="E19099" s="57">
        <v>100000</v>
      </c>
      <c r="F19099" s="57"/>
      <c r="G19099" s="125">
        <f t="shared" si="304"/>
        <v>-100000</v>
      </c>
      <c r="H19099" s="704" t="s">
        <v>12816</v>
      </c>
    </row>
    <row r="19100" spans="1:8" ht="15" x14ac:dyDescent="0.2">
      <c r="A19100" s="733">
        <v>45388</v>
      </c>
      <c r="B19100" s="40" t="s">
        <v>103</v>
      </c>
      <c r="C19100" s="62" t="s">
        <v>9729</v>
      </c>
      <c r="D19100" s="107" t="s">
        <v>12874</v>
      </c>
      <c r="E19100" s="57">
        <v>4000</v>
      </c>
      <c r="F19100" s="57"/>
      <c r="G19100" s="125">
        <f t="shared" si="304"/>
        <v>-4000</v>
      </c>
      <c r="H19100" s="704" t="s">
        <v>12816</v>
      </c>
    </row>
    <row r="19101" spans="1:8" ht="15" x14ac:dyDescent="0.2">
      <c r="A19101" s="733">
        <v>45389</v>
      </c>
      <c r="B19101" s="40" t="s">
        <v>11883</v>
      </c>
      <c r="C19101" s="62" t="s">
        <v>11884</v>
      </c>
      <c r="D19101" s="182" t="s">
        <v>12287</v>
      </c>
      <c r="E19101" s="125">
        <v>250000</v>
      </c>
      <c r="F19101" s="57"/>
      <c r="G19101" s="125">
        <f t="shared" si="304"/>
        <v>-250000</v>
      </c>
      <c r="H19101" s="704" t="s">
        <v>12816</v>
      </c>
    </row>
    <row r="19102" spans="1:8" ht="15" x14ac:dyDescent="0.2">
      <c r="A19102" s="733">
        <v>45390</v>
      </c>
      <c r="B19102" s="40" t="s">
        <v>11883</v>
      </c>
      <c r="C19102" s="62" t="s">
        <v>12013</v>
      </c>
      <c r="D19102" s="107" t="s">
        <v>12870</v>
      </c>
      <c r="E19102" s="57">
        <v>200000</v>
      </c>
      <c r="F19102" s="57"/>
      <c r="G19102" s="125">
        <f t="shared" si="304"/>
        <v>-200000</v>
      </c>
      <c r="H19102" s="704" t="s">
        <v>12816</v>
      </c>
    </row>
    <row r="19103" spans="1:8" ht="15" x14ac:dyDescent="0.2">
      <c r="A19103" s="733">
        <v>45390</v>
      </c>
      <c r="B19103" s="40" t="s">
        <v>11883</v>
      </c>
      <c r="C19103" s="62" t="s">
        <v>11287</v>
      </c>
      <c r="D19103" s="107" t="s">
        <v>12871</v>
      </c>
      <c r="E19103" s="57">
        <v>40000</v>
      </c>
      <c r="F19103" s="57"/>
      <c r="G19103" s="125">
        <f t="shared" si="304"/>
        <v>-40000</v>
      </c>
      <c r="H19103" s="704" t="s">
        <v>12816</v>
      </c>
    </row>
    <row r="19104" spans="1:8" ht="15" x14ac:dyDescent="0.2">
      <c r="A19104" s="733">
        <v>45390</v>
      </c>
      <c r="B19104" s="40" t="s">
        <v>11883</v>
      </c>
      <c r="C19104" s="62" t="s">
        <v>11532</v>
      </c>
      <c r="D19104" s="107" t="s">
        <v>12872</v>
      </c>
      <c r="E19104" s="57">
        <v>100000</v>
      </c>
      <c r="F19104" s="57"/>
      <c r="G19104" s="125">
        <f t="shared" si="304"/>
        <v>-100000</v>
      </c>
      <c r="H19104" s="704" t="s">
        <v>12816</v>
      </c>
    </row>
    <row r="19105" spans="1:8" ht="15" x14ac:dyDescent="0.2">
      <c r="A19105" s="733">
        <v>45390</v>
      </c>
      <c r="B19105" s="40" t="s">
        <v>12769</v>
      </c>
      <c r="C19105" s="62" t="s">
        <v>12090</v>
      </c>
      <c r="D19105" s="107" t="s">
        <v>12873</v>
      </c>
      <c r="E19105" s="57">
        <v>200000</v>
      </c>
      <c r="F19105" s="57"/>
      <c r="G19105" s="125">
        <f t="shared" si="304"/>
        <v>-200000</v>
      </c>
      <c r="H19105" s="704" t="s">
        <v>12816</v>
      </c>
    </row>
    <row r="19106" spans="1:8" ht="15" x14ac:dyDescent="0.2">
      <c r="A19106" s="733">
        <v>45388</v>
      </c>
      <c r="B19106" s="40" t="s">
        <v>11726</v>
      </c>
      <c r="C19106" s="62" t="s">
        <v>10989</v>
      </c>
      <c r="D19106" s="107" t="s">
        <v>12875</v>
      </c>
      <c r="E19106" s="57">
        <v>6350</v>
      </c>
      <c r="F19106" s="57"/>
      <c r="G19106" s="125">
        <f t="shared" si="304"/>
        <v>-6350</v>
      </c>
      <c r="H19106" s="704" t="s">
        <v>12816</v>
      </c>
    </row>
    <row r="19107" spans="1:8" ht="15" x14ac:dyDescent="0.2">
      <c r="A19107" s="733">
        <v>45388</v>
      </c>
      <c r="B19107" s="40" t="s">
        <v>11726</v>
      </c>
      <c r="C19107" s="62" t="s">
        <v>10989</v>
      </c>
      <c r="D19107" s="107" t="s">
        <v>12876</v>
      </c>
      <c r="E19107" s="57">
        <v>4840</v>
      </c>
      <c r="F19107" s="57"/>
      <c r="G19107" s="125">
        <f t="shared" si="304"/>
        <v>-4840</v>
      </c>
      <c r="H19107" s="704" t="s">
        <v>12816</v>
      </c>
    </row>
    <row r="19108" spans="1:8" ht="15" x14ac:dyDescent="0.2">
      <c r="A19108" s="733">
        <v>45388</v>
      </c>
      <c r="B19108" s="40" t="s">
        <v>11726</v>
      </c>
      <c r="C19108" s="62" t="s">
        <v>10989</v>
      </c>
      <c r="D19108" s="107" t="s">
        <v>12877</v>
      </c>
      <c r="E19108" s="57">
        <v>1300</v>
      </c>
      <c r="F19108" s="57"/>
      <c r="G19108" s="125">
        <f t="shared" si="304"/>
        <v>-1300</v>
      </c>
      <c r="H19108" s="704" t="s">
        <v>12816</v>
      </c>
    </row>
    <row r="19109" spans="1:8" ht="15" x14ac:dyDescent="0.2">
      <c r="A19109" s="733">
        <v>45388</v>
      </c>
      <c r="B19109" s="40" t="s">
        <v>25</v>
      </c>
      <c r="C19109" s="62" t="s">
        <v>4064</v>
      </c>
      <c r="D19109" s="107" t="s">
        <v>12878</v>
      </c>
      <c r="E19109" s="57">
        <v>950</v>
      </c>
      <c r="F19109" s="57"/>
      <c r="G19109" s="125">
        <f t="shared" si="304"/>
        <v>-950</v>
      </c>
      <c r="H19109" s="704" t="s">
        <v>12816</v>
      </c>
    </row>
    <row r="19110" spans="1:8" ht="15" x14ac:dyDescent="0.2">
      <c r="A19110" s="733">
        <v>45388</v>
      </c>
      <c r="B19110" s="40" t="s">
        <v>25</v>
      </c>
      <c r="C19110" s="62" t="s">
        <v>4064</v>
      </c>
      <c r="D19110" s="107" t="s">
        <v>7936</v>
      </c>
      <c r="E19110" s="57">
        <v>1500</v>
      </c>
      <c r="F19110" s="57"/>
      <c r="G19110" s="125">
        <f t="shared" si="304"/>
        <v>-1500</v>
      </c>
      <c r="H19110" s="704" t="s">
        <v>12816</v>
      </c>
    </row>
    <row r="19111" spans="1:8" ht="15" x14ac:dyDescent="0.2">
      <c r="A19111" s="733">
        <v>45388</v>
      </c>
      <c r="B19111" s="40" t="s">
        <v>11883</v>
      </c>
      <c r="C19111" s="62" t="s">
        <v>5386</v>
      </c>
      <c r="D19111" s="107" t="s">
        <v>12879</v>
      </c>
      <c r="E19111" s="57">
        <v>3300</v>
      </c>
      <c r="F19111" s="57"/>
      <c r="G19111" s="125">
        <f t="shared" si="304"/>
        <v>-3300</v>
      </c>
      <c r="H19111" s="704" t="s">
        <v>12816</v>
      </c>
    </row>
    <row r="19112" spans="1:8" ht="15" x14ac:dyDescent="0.2">
      <c r="A19112" s="733">
        <v>45388</v>
      </c>
      <c r="B19112" s="40" t="s">
        <v>11883</v>
      </c>
      <c r="C19112" s="62" t="s">
        <v>5740</v>
      </c>
      <c r="D19112" s="107" t="s">
        <v>369</v>
      </c>
      <c r="E19112" s="57">
        <v>800</v>
      </c>
      <c r="F19112" s="57"/>
      <c r="G19112" s="125">
        <f t="shared" si="304"/>
        <v>-800</v>
      </c>
      <c r="H19112" s="704" t="s">
        <v>12816</v>
      </c>
    </row>
    <row r="19113" spans="1:8" ht="15" x14ac:dyDescent="0.2">
      <c r="A19113" s="733">
        <v>45388</v>
      </c>
      <c r="B19113" s="40" t="s">
        <v>11085</v>
      </c>
      <c r="C19113" s="62" t="s">
        <v>5740</v>
      </c>
      <c r="D19113" s="107" t="s">
        <v>11528</v>
      </c>
      <c r="E19113" s="57">
        <v>3500</v>
      </c>
      <c r="F19113" s="57"/>
      <c r="G19113" s="125">
        <f t="shared" si="304"/>
        <v>-3500</v>
      </c>
      <c r="H19113" s="704" t="s">
        <v>12816</v>
      </c>
    </row>
    <row r="19114" spans="1:8" ht="15" x14ac:dyDescent="0.2">
      <c r="A19114" s="733">
        <v>45388</v>
      </c>
      <c r="B19114" s="40" t="s">
        <v>10906</v>
      </c>
      <c r="C19114" s="62" t="s">
        <v>5740</v>
      </c>
      <c r="D19114" s="107" t="s">
        <v>369</v>
      </c>
      <c r="E19114" s="57">
        <v>900</v>
      </c>
      <c r="F19114" s="57"/>
      <c r="G19114" s="125">
        <f t="shared" si="304"/>
        <v>-900</v>
      </c>
      <c r="H19114" s="704" t="s">
        <v>12816</v>
      </c>
    </row>
    <row r="19115" spans="1:8" ht="15" x14ac:dyDescent="0.2">
      <c r="A19115" s="733">
        <v>45388</v>
      </c>
      <c r="B19115" s="40" t="s">
        <v>103</v>
      </c>
      <c r="C19115" s="62" t="s">
        <v>103</v>
      </c>
      <c r="D19115" s="107" t="s">
        <v>12541</v>
      </c>
      <c r="E19115" s="57">
        <v>2000</v>
      </c>
      <c r="F19115" s="57"/>
      <c r="G19115" s="125">
        <f t="shared" si="304"/>
        <v>-2000</v>
      </c>
      <c r="H19115" s="704" t="s">
        <v>12816</v>
      </c>
    </row>
    <row r="19116" spans="1:8" ht="15" x14ac:dyDescent="0.2">
      <c r="A19116" s="733">
        <v>45388</v>
      </c>
      <c r="B19116" s="40" t="s">
        <v>11883</v>
      </c>
      <c r="C19116" s="62" t="s">
        <v>5740</v>
      </c>
      <c r="D19116" s="107" t="s">
        <v>369</v>
      </c>
      <c r="E19116" s="57">
        <v>2300</v>
      </c>
      <c r="F19116" s="57"/>
      <c r="G19116" s="125">
        <f t="shared" si="304"/>
        <v>-2300</v>
      </c>
      <c r="H19116" s="704" t="s">
        <v>12816</v>
      </c>
    </row>
    <row r="19117" spans="1:8" ht="15" x14ac:dyDescent="0.2">
      <c r="A19117" s="733">
        <v>45388</v>
      </c>
      <c r="B19117" s="40" t="s">
        <v>12810</v>
      </c>
      <c r="C19117" s="62" t="s">
        <v>5740</v>
      </c>
      <c r="D19117" s="107" t="s">
        <v>369</v>
      </c>
      <c r="E19117" s="57">
        <v>600</v>
      </c>
      <c r="F19117" s="57"/>
      <c r="G19117" s="125">
        <f t="shared" si="304"/>
        <v>-600</v>
      </c>
      <c r="H19117" s="704" t="s">
        <v>12816</v>
      </c>
    </row>
    <row r="19118" spans="1:8" ht="15" x14ac:dyDescent="0.2">
      <c r="A19118" s="733">
        <v>45388</v>
      </c>
      <c r="B19118" s="40" t="s">
        <v>103</v>
      </c>
      <c r="C19118" s="62" t="s">
        <v>10989</v>
      </c>
      <c r="D19118" s="107" t="s">
        <v>12880</v>
      </c>
      <c r="E19118" s="57">
        <v>900</v>
      </c>
      <c r="F19118" s="57"/>
      <c r="G19118" s="125">
        <f t="shared" si="304"/>
        <v>-900</v>
      </c>
      <c r="H19118" s="704" t="s">
        <v>12816</v>
      </c>
    </row>
    <row r="19119" spans="1:8" ht="15" x14ac:dyDescent="0.2">
      <c r="A19119" s="733">
        <v>45388</v>
      </c>
      <c r="B19119" s="40" t="s">
        <v>11085</v>
      </c>
      <c r="C19119" s="62" t="s">
        <v>285</v>
      </c>
      <c r="D19119" s="107" t="s">
        <v>8661</v>
      </c>
      <c r="E19119" s="57">
        <v>1000</v>
      </c>
      <c r="F19119" s="57"/>
      <c r="G19119" s="125">
        <f t="shared" si="304"/>
        <v>-1000</v>
      </c>
      <c r="H19119" s="704" t="s">
        <v>12816</v>
      </c>
    </row>
    <row r="19120" spans="1:8" ht="15" x14ac:dyDescent="0.2">
      <c r="A19120" s="733">
        <v>45391</v>
      </c>
      <c r="B19120" s="40" t="s">
        <v>11726</v>
      </c>
      <c r="C19120" s="550" t="s">
        <v>12292</v>
      </c>
      <c r="D19120" s="892" t="s">
        <v>12881</v>
      </c>
      <c r="E19120" s="582">
        <v>8000</v>
      </c>
      <c r="F19120" s="57"/>
      <c r="G19120" s="125">
        <f t="shared" si="304"/>
        <v>-8000</v>
      </c>
      <c r="H19120" s="704" t="s">
        <v>12816</v>
      </c>
    </row>
    <row r="19121" spans="1:8" ht="15" x14ac:dyDescent="0.2">
      <c r="A19121" s="733">
        <v>45391</v>
      </c>
      <c r="B19121" s="40" t="s">
        <v>10469</v>
      </c>
      <c r="C19121" s="550" t="s">
        <v>12292</v>
      </c>
      <c r="D19121" s="892" t="s">
        <v>12881</v>
      </c>
      <c r="E19121" s="582">
        <v>8000</v>
      </c>
      <c r="F19121" s="57"/>
      <c r="G19121" s="125">
        <f t="shared" si="304"/>
        <v>-8000</v>
      </c>
      <c r="H19121" s="704" t="s">
        <v>12816</v>
      </c>
    </row>
    <row r="19122" spans="1:8" ht="15" x14ac:dyDescent="0.2">
      <c r="A19122" s="733">
        <v>45391</v>
      </c>
      <c r="B19122" s="40" t="s">
        <v>8041</v>
      </c>
      <c r="C19122" s="550" t="s">
        <v>12292</v>
      </c>
      <c r="D19122" s="892" t="s">
        <v>12881</v>
      </c>
      <c r="E19122" s="582">
        <v>8000</v>
      </c>
      <c r="F19122" s="57"/>
      <c r="G19122" s="125">
        <f t="shared" si="304"/>
        <v>-8000</v>
      </c>
      <c r="H19122" s="704" t="s">
        <v>12816</v>
      </c>
    </row>
    <row r="19123" spans="1:8" ht="15" x14ac:dyDescent="0.2">
      <c r="A19123" s="733">
        <v>45391</v>
      </c>
      <c r="B19123" s="40" t="s">
        <v>8874</v>
      </c>
      <c r="C19123" s="550" t="s">
        <v>12292</v>
      </c>
      <c r="D19123" s="892" t="s">
        <v>12881</v>
      </c>
      <c r="E19123" s="582">
        <v>4000</v>
      </c>
      <c r="F19123" s="57"/>
      <c r="G19123" s="125">
        <f t="shared" si="304"/>
        <v>-4000</v>
      </c>
      <c r="H19123" s="704" t="s">
        <v>12816</v>
      </c>
    </row>
    <row r="19124" spans="1:8" ht="15" x14ac:dyDescent="0.2">
      <c r="A19124" s="733">
        <v>45391</v>
      </c>
      <c r="B19124" s="40" t="s">
        <v>11022</v>
      </c>
      <c r="C19124" s="550" t="s">
        <v>12292</v>
      </c>
      <c r="D19124" s="892" t="s">
        <v>12881</v>
      </c>
      <c r="E19124" s="582">
        <v>12000</v>
      </c>
      <c r="F19124" s="57"/>
      <c r="G19124" s="125">
        <f t="shared" si="304"/>
        <v>-12000</v>
      </c>
      <c r="H19124" s="704" t="s">
        <v>12816</v>
      </c>
    </row>
    <row r="19125" spans="1:8" ht="15" x14ac:dyDescent="0.2">
      <c r="A19125" s="733">
        <v>45391</v>
      </c>
      <c r="B19125" s="40" t="s">
        <v>11089</v>
      </c>
      <c r="C19125" s="550" t="s">
        <v>12292</v>
      </c>
      <c r="D19125" s="892" t="s">
        <v>12881</v>
      </c>
      <c r="E19125" s="582">
        <v>20000</v>
      </c>
      <c r="F19125" s="57"/>
      <c r="G19125" s="125">
        <f t="shared" si="304"/>
        <v>-20000</v>
      </c>
      <c r="H19125" s="704" t="s">
        <v>12816</v>
      </c>
    </row>
    <row r="19126" spans="1:8" ht="15" x14ac:dyDescent="0.2">
      <c r="A19126" s="733">
        <v>45391</v>
      </c>
      <c r="B19126" s="40" t="s">
        <v>12516</v>
      </c>
      <c r="C19126" s="669" t="s">
        <v>3032</v>
      </c>
      <c r="D19126" s="912" t="s">
        <v>12885</v>
      </c>
      <c r="E19126" s="584">
        <v>18000</v>
      </c>
      <c r="F19126" s="57"/>
      <c r="G19126" s="125">
        <f t="shared" si="304"/>
        <v>-18000</v>
      </c>
      <c r="H19126" s="704" t="s">
        <v>12816</v>
      </c>
    </row>
    <row r="19127" spans="1:8" ht="15" x14ac:dyDescent="0.2">
      <c r="A19127" s="733">
        <v>45391</v>
      </c>
      <c r="B19127" s="40" t="s">
        <v>10774</v>
      </c>
      <c r="C19127" s="669" t="s">
        <v>3032</v>
      </c>
      <c r="D19127" s="912" t="s">
        <v>12885</v>
      </c>
      <c r="E19127" s="584">
        <v>7000</v>
      </c>
      <c r="F19127" s="57"/>
      <c r="G19127" s="125">
        <f t="shared" si="304"/>
        <v>-7000</v>
      </c>
      <c r="H19127" s="704" t="s">
        <v>12816</v>
      </c>
    </row>
    <row r="19128" spans="1:8" ht="15" x14ac:dyDescent="0.2">
      <c r="A19128" s="733">
        <v>45391</v>
      </c>
      <c r="B19128" s="40" t="s">
        <v>11085</v>
      </c>
      <c r="C19128" s="62" t="s">
        <v>12456</v>
      </c>
      <c r="D19128" s="107" t="s">
        <v>12807</v>
      </c>
      <c r="E19128" s="57">
        <v>15000</v>
      </c>
      <c r="F19128" s="57"/>
      <c r="G19128" s="125">
        <f t="shared" si="304"/>
        <v>-15000</v>
      </c>
      <c r="H19128" s="704" t="s">
        <v>12816</v>
      </c>
    </row>
    <row r="19129" spans="1:8" ht="15" x14ac:dyDescent="0.2">
      <c r="A19129" s="733">
        <v>45391</v>
      </c>
      <c r="B19129" s="40" t="s">
        <v>12356</v>
      </c>
      <c r="C19129" s="62" t="s">
        <v>12523</v>
      </c>
      <c r="D19129" s="107" t="s">
        <v>12807</v>
      </c>
      <c r="E19129" s="57">
        <v>25000</v>
      </c>
      <c r="F19129" s="57"/>
      <c r="G19129" s="125">
        <f t="shared" si="304"/>
        <v>-25000</v>
      </c>
      <c r="H19129" s="704" t="s">
        <v>12816</v>
      </c>
    </row>
    <row r="19130" spans="1:8" ht="15" x14ac:dyDescent="0.2">
      <c r="A19130" s="733">
        <v>45391</v>
      </c>
      <c r="B19130" s="40" t="s">
        <v>6503</v>
      </c>
      <c r="C19130" s="62" t="s">
        <v>10989</v>
      </c>
      <c r="D19130" s="107" t="s">
        <v>4693</v>
      </c>
      <c r="E19130" s="57">
        <v>22000</v>
      </c>
      <c r="F19130" s="57"/>
      <c r="G19130" s="125">
        <f t="shared" si="304"/>
        <v>-22000</v>
      </c>
      <c r="H19130" s="704" t="s">
        <v>12816</v>
      </c>
    </row>
    <row r="19131" spans="1:8" ht="15" x14ac:dyDescent="0.2">
      <c r="A19131" s="733">
        <v>45391</v>
      </c>
      <c r="B19131" s="40" t="s">
        <v>12810</v>
      </c>
      <c r="C19131" s="62" t="s">
        <v>12002</v>
      </c>
      <c r="D19131" s="107" t="s">
        <v>12882</v>
      </c>
      <c r="E19131" s="57">
        <v>20000</v>
      </c>
      <c r="F19131" s="57"/>
      <c r="G19131" s="125">
        <f t="shared" si="304"/>
        <v>-20000</v>
      </c>
      <c r="H19131" s="704" t="s">
        <v>12816</v>
      </c>
    </row>
    <row r="19132" spans="1:8" ht="15" x14ac:dyDescent="0.2">
      <c r="A19132" s="733">
        <v>45391</v>
      </c>
      <c r="B19132" s="40" t="s">
        <v>10469</v>
      </c>
      <c r="C19132" s="669" t="s">
        <v>3032</v>
      </c>
      <c r="D19132" s="912" t="s">
        <v>12886</v>
      </c>
      <c r="E19132" s="584">
        <v>31000</v>
      </c>
      <c r="F19132" s="57"/>
      <c r="G19132" s="125">
        <f t="shared" si="304"/>
        <v>-31000</v>
      </c>
      <c r="H19132" s="704" t="s">
        <v>12816</v>
      </c>
    </row>
    <row r="19133" spans="1:8" ht="15" x14ac:dyDescent="0.2">
      <c r="A19133" s="733">
        <v>45391</v>
      </c>
      <c r="B19133" s="40" t="s">
        <v>9354</v>
      </c>
      <c r="C19133" s="669" t="s">
        <v>3032</v>
      </c>
      <c r="D19133" s="912" t="s">
        <v>12886</v>
      </c>
      <c r="E19133" s="584">
        <v>19000</v>
      </c>
      <c r="F19133" s="57"/>
      <c r="G19133" s="125">
        <f t="shared" si="304"/>
        <v>-19000</v>
      </c>
      <c r="H19133" s="704" t="s">
        <v>12816</v>
      </c>
    </row>
    <row r="19134" spans="1:8" ht="15" x14ac:dyDescent="0.2">
      <c r="A19134" s="733">
        <v>45398</v>
      </c>
      <c r="B19134" s="40" t="s">
        <v>11726</v>
      </c>
      <c r="C19134" s="62" t="s">
        <v>12746</v>
      </c>
      <c r="D19134" s="107" t="s">
        <v>12883</v>
      </c>
      <c r="E19134" s="57">
        <v>400000</v>
      </c>
      <c r="F19134" s="57"/>
      <c r="G19134" s="125">
        <f t="shared" si="304"/>
        <v>-400000</v>
      </c>
      <c r="H19134" s="704" t="s">
        <v>12816</v>
      </c>
    </row>
    <row r="19135" spans="1:8" ht="15" x14ac:dyDescent="0.2">
      <c r="A19135" s="733">
        <v>45400</v>
      </c>
      <c r="B19135" s="40" t="s">
        <v>12516</v>
      </c>
      <c r="C19135" s="62" t="s">
        <v>6475</v>
      </c>
      <c r="D19135" s="107" t="s">
        <v>12884</v>
      </c>
      <c r="E19135" s="57">
        <v>40000</v>
      </c>
      <c r="F19135" s="57"/>
      <c r="G19135" s="125">
        <f t="shared" ref="G19135:G19198" si="305">F19135-E19135</f>
        <v>-40000</v>
      </c>
      <c r="H19135" s="704" t="s">
        <v>12816</v>
      </c>
    </row>
    <row r="19136" spans="1:8" ht="15" x14ac:dyDescent="0.2">
      <c r="A19136" s="733">
        <v>45400</v>
      </c>
      <c r="B19136" s="40" t="s">
        <v>11883</v>
      </c>
      <c r="C19136" s="62" t="s">
        <v>12763</v>
      </c>
      <c r="D19136" s="107" t="s">
        <v>12887</v>
      </c>
      <c r="E19136" s="57">
        <v>3600</v>
      </c>
      <c r="F19136" s="57"/>
      <c r="G19136" s="125">
        <f t="shared" si="305"/>
        <v>-3600</v>
      </c>
      <c r="H19136" s="704" t="s">
        <v>12816</v>
      </c>
    </row>
    <row r="19137" spans="1:8" ht="15" x14ac:dyDescent="0.2">
      <c r="A19137" s="733">
        <v>45400</v>
      </c>
      <c r="B19137" s="40" t="s">
        <v>11726</v>
      </c>
      <c r="C19137" s="62" t="s">
        <v>10989</v>
      </c>
      <c r="D19137" s="107" t="s">
        <v>6385</v>
      </c>
      <c r="E19137" s="57">
        <v>4000</v>
      </c>
      <c r="F19137" s="57"/>
      <c r="G19137" s="125">
        <f t="shared" si="305"/>
        <v>-4000</v>
      </c>
      <c r="H19137" s="704" t="s">
        <v>12816</v>
      </c>
    </row>
    <row r="19138" spans="1:8" ht="15" x14ac:dyDescent="0.2">
      <c r="A19138" s="733">
        <v>45401</v>
      </c>
      <c r="B19138" s="40" t="s">
        <v>11085</v>
      </c>
      <c r="C19138" s="62" t="s">
        <v>1197</v>
      </c>
      <c r="D19138" s="107" t="s">
        <v>12888</v>
      </c>
      <c r="E19138" s="57">
        <v>2098980</v>
      </c>
      <c r="F19138" s="57"/>
      <c r="G19138" s="125">
        <f t="shared" si="305"/>
        <v>-2098980</v>
      </c>
      <c r="H19138" s="704" t="s">
        <v>12816</v>
      </c>
    </row>
    <row r="19139" spans="1:8" ht="15" x14ac:dyDescent="0.2">
      <c r="A19139" s="733">
        <v>45402</v>
      </c>
      <c r="B19139" s="40" t="s">
        <v>8557</v>
      </c>
      <c r="C19139" s="62" t="s">
        <v>11961</v>
      </c>
      <c r="D19139" s="107" t="s">
        <v>1156</v>
      </c>
      <c r="E19139" s="57">
        <v>5500</v>
      </c>
      <c r="F19139" s="57"/>
      <c r="G19139" s="125">
        <f t="shared" si="305"/>
        <v>-5500</v>
      </c>
      <c r="H19139" s="704" t="s">
        <v>12816</v>
      </c>
    </row>
    <row r="19140" spans="1:8" ht="15" x14ac:dyDescent="0.2">
      <c r="A19140" s="733">
        <v>45402</v>
      </c>
      <c r="B19140" s="40" t="s">
        <v>11726</v>
      </c>
      <c r="C19140" s="62" t="s">
        <v>5740</v>
      </c>
      <c r="D19140" s="107" t="s">
        <v>12891</v>
      </c>
      <c r="E19140" s="57">
        <v>5000</v>
      </c>
      <c r="F19140" s="57"/>
      <c r="G19140" s="125">
        <f t="shared" si="305"/>
        <v>-5000</v>
      </c>
      <c r="H19140" s="704" t="s">
        <v>12816</v>
      </c>
    </row>
    <row r="19141" spans="1:8" ht="15" x14ac:dyDescent="0.2">
      <c r="A19141" s="733">
        <v>45402</v>
      </c>
      <c r="B19141" s="62" t="s">
        <v>13311</v>
      </c>
      <c r="C19141" s="62" t="s">
        <v>10989</v>
      </c>
      <c r="D19141" s="107" t="s">
        <v>12892</v>
      </c>
      <c r="E19141" s="57">
        <v>7280</v>
      </c>
      <c r="F19141" s="57"/>
      <c r="G19141" s="125">
        <f t="shared" si="305"/>
        <v>-7280</v>
      </c>
      <c r="H19141" s="704" t="s">
        <v>12816</v>
      </c>
    </row>
    <row r="19142" spans="1:8" ht="15" x14ac:dyDescent="0.2">
      <c r="A19142" s="733">
        <v>45402</v>
      </c>
      <c r="B19142" s="40" t="s">
        <v>11883</v>
      </c>
      <c r="C19142" s="62" t="s">
        <v>5740</v>
      </c>
      <c r="D19142" s="107" t="s">
        <v>12525</v>
      </c>
      <c r="E19142" s="57">
        <v>4500</v>
      </c>
      <c r="F19142" s="57"/>
      <c r="G19142" s="125">
        <f t="shared" si="305"/>
        <v>-4500</v>
      </c>
      <c r="H19142" s="704" t="s">
        <v>12816</v>
      </c>
    </row>
    <row r="19143" spans="1:8" ht="15" x14ac:dyDescent="0.2">
      <c r="A19143" s="733">
        <v>45402</v>
      </c>
      <c r="B19143" s="40" t="s">
        <v>11085</v>
      </c>
      <c r="C19143" s="62" t="s">
        <v>5740</v>
      </c>
      <c r="D19143" s="107" t="s">
        <v>369</v>
      </c>
      <c r="E19143" s="57">
        <v>1000</v>
      </c>
      <c r="F19143" s="57"/>
      <c r="G19143" s="125">
        <f t="shared" si="305"/>
        <v>-1000</v>
      </c>
      <c r="H19143" s="704" t="s">
        <v>12816</v>
      </c>
    </row>
    <row r="19144" spans="1:8" ht="15" x14ac:dyDescent="0.2">
      <c r="A19144" s="733">
        <v>45402</v>
      </c>
      <c r="B19144" s="40" t="s">
        <v>10906</v>
      </c>
      <c r="C19144" s="62" t="s">
        <v>5740</v>
      </c>
      <c r="D19144" s="107" t="s">
        <v>369</v>
      </c>
      <c r="E19144" s="57">
        <v>1200</v>
      </c>
      <c r="F19144" s="57"/>
      <c r="G19144" s="125">
        <f t="shared" si="305"/>
        <v>-1200</v>
      </c>
      <c r="H19144" s="704" t="s">
        <v>12816</v>
      </c>
    </row>
    <row r="19145" spans="1:8" ht="15" x14ac:dyDescent="0.2">
      <c r="A19145" s="733">
        <v>45402</v>
      </c>
      <c r="B19145" s="40" t="s">
        <v>103</v>
      </c>
      <c r="C19145" s="62" t="s">
        <v>103</v>
      </c>
      <c r="D19145" s="107" t="s">
        <v>9423</v>
      </c>
      <c r="E19145" s="57">
        <v>3000</v>
      </c>
      <c r="F19145" s="57"/>
      <c r="G19145" s="125">
        <f t="shared" si="305"/>
        <v>-3000</v>
      </c>
      <c r="H19145" s="704" t="s">
        <v>12816</v>
      </c>
    </row>
    <row r="19146" spans="1:8" ht="15" x14ac:dyDescent="0.2">
      <c r="A19146" s="733">
        <v>45402</v>
      </c>
      <c r="B19146" s="40" t="s">
        <v>10906</v>
      </c>
      <c r="C19146" s="62" t="s">
        <v>10989</v>
      </c>
      <c r="D19146" s="107" t="s">
        <v>12893</v>
      </c>
      <c r="E19146" s="57">
        <v>1230</v>
      </c>
      <c r="F19146" s="57"/>
      <c r="G19146" s="125">
        <f t="shared" si="305"/>
        <v>-1230</v>
      </c>
      <c r="H19146" s="704" t="s">
        <v>12816</v>
      </c>
    </row>
    <row r="19147" spans="1:8" ht="15" x14ac:dyDescent="0.2">
      <c r="A19147" s="733">
        <v>45402</v>
      </c>
      <c r="B19147" s="40" t="s">
        <v>11085</v>
      </c>
      <c r="C19147" s="62" t="s">
        <v>5740</v>
      </c>
      <c r="D19147" s="107" t="s">
        <v>12894</v>
      </c>
      <c r="E19147" s="57">
        <v>3000</v>
      </c>
      <c r="F19147" s="57"/>
      <c r="G19147" s="125">
        <f t="shared" si="305"/>
        <v>-3000</v>
      </c>
      <c r="H19147" s="704" t="s">
        <v>12816</v>
      </c>
    </row>
    <row r="19148" spans="1:8" ht="15" x14ac:dyDescent="0.2">
      <c r="A19148" s="733">
        <v>45402</v>
      </c>
      <c r="B19148" s="40" t="s">
        <v>10469</v>
      </c>
      <c r="C19148" s="62" t="s">
        <v>10989</v>
      </c>
      <c r="D19148" s="107" t="s">
        <v>12895</v>
      </c>
      <c r="E19148" s="57">
        <v>15000</v>
      </c>
      <c r="F19148" s="57"/>
      <c r="G19148" s="125">
        <f t="shared" si="305"/>
        <v>-15000</v>
      </c>
      <c r="H19148" s="704" t="s">
        <v>12816</v>
      </c>
    </row>
    <row r="19149" spans="1:8" ht="15" x14ac:dyDescent="0.2">
      <c r="A19149" s="733">
        <v>45402</v>
      </c>
      <c r="B19149" s="40" t="s">
        <v>10906</v>
      </c>
      <c r="C19149" s="62" t="s">
        <v>12292</v>
      </c>
      <c r="D19149" s="107" t="s">
        <v>11304</v>
      </c>
      <c r="E19149" s="57">
        <v>10000</v>
      </c>
      <c r="F19149" s="57"/>
      <c r="G19149" s="125">
        <f t="shared" si="305"/>
        <v>-10000</v>
      </c>
      <c r="H19149" s="704" t="s">
        <v>12816</v>
      </c>
    </row>
    <row r="19150" spans="1:8" ht="15" x14ac:dyDescent="0.2">
      <c r="A19150" s="733">
        <v>45402</v>
      </c>
      <c r="B19150" s="40" t="s">
        <v>11883</v>
      </c>
      <c r="C19150" s="62" t="s">
        <v>12763</v>
      </c>
      <c r="D19150" s="107" t="s">
        <v>12896</v>
      </c>
      <c r="E19150" s="57">
        <v>1600</v>
      </c>
      <c r="F19150" s="57"/>
      <c r="G19150" s="125">
        <f t="shared" si="305"/>
        <v>-1600</v>
      </c>
      <c r="H19150" s="704" t="s">
        <v>12816</v>
      </c>
    </row>
    <row r="19151" spans="1:8" ht="15" x14ac:dyDescent="0.2">
      <c r="A19151" s="733">
        <v>45403</v>
      </c>
      <c r="B19151" s="62" t="s">
        <v>13311</v>
      </c>
      <c r="C19151" s="62" t="s">
        <v>10989</v>
      </c>
      <c r="D19151" s="107" t="s">
        <v>12897</v>
      </c>
      <c r="E19151" s="57">
        <v>789650</v>
      </c>
      <c r="F19151" s="57"/>
      <c r="G19151" s="125">
        <f t="shared" si="305"/>
        <v>-789650</v>
      </c>
      <c r="H19151" s="704" t="s">
        <v>12816</v>
      </c>
    </row>
    <row r="19152" spans="1:8" ht="15" x14ac:dyDescent="0.2">
      <c r="A19152" s="733">
        <v>45403</v>
      </c>
      <c r="B19152" s="40" t="s">
        <v>11726</v>
      </c>
      <c r="C19152" s="62" t="s">
        <v>12898</v>
      </c>
      <c r="D19152" s="107" t="s">
        <v>12899</v>
      </c>
      <c r="E19152" s="57">
        <v>55000</v>
      </c>
      <c r="F19152" s="57"/>
      <c r="G19152" s="125">
        <f t="shared" si="305"/>
        <v>-55000</v>
      </c>
      <c r="H19152" s="704" t="s">
        <v>12816</v>
      </c>
    </row>
    <row r="19153" spans="1:8" ht="15" x14ac:dyDescent="0.2">
      <c r="A19153" s="733">
        <v>45404</v>
      </c>
      <c r="B19153" s="40" t="s">
        <v>25</v>
      </c>
      <c r="C19153" s="62" t="s">
        <v>8148</v>
      </c>
      <c r="D19153" s="107" t="s">
        <v>6342</v>
      </c>
      <c r="E19153" s="57">
        <v>2915</v>
      </c>
      <c r="F19153" s="57"/>
      <c r="G19153" s="125">
        <f t="shared" si="305"/>
        <v>-2915</v>
      </c>
      <c r="H19153" s="704" t="s">
        <v>12816</v>
      </c>
    </row>
    <row r="19154" spans="1:8" ht="15" x14ac:dyDescent="0.2">
      <c r="A19154" s="733">
        <v>45404</v>
      </c>
      <c r="B19154" s="40" t="s">
        <v>103</v>
      </c>
      <c r="C19154" s="62" t="s">
        <v>8148</v>
      </c>
      <c r="D19154" s="107" t="s">
        <v>6342</v>
      </c>
      <c r="E19154" s="57">
        <v>9130</v>
      </c>
      <c r="F19154" s="57"/>
      <c r="G19154" s="125">
        <f t="shared" si="305"/>
        <v>-9130</v>
      </c>
      <c r="H19154" s="704" t="s">
        <v>12816</v>
      </c>
    </row>
    <row r="19155" spans="1:8" ht="15" x14ac:dyDescent="0.2">
      <c r="A19155" s="733">
        <v>45404</v>
      </c>
      <c r="B19155" s="40" t="s">
        <v>11726</v>
      </c>
      <c r="C19155" s="62" t="s">
        <v>10989</v>
      </c>
      <c r="D19155" s="107" t="s">
        <v>10822</v>
      </c>
      <c r="E19155" s="57">
        <v>1000</v>
      </c>
      <c r="F19155" s="57"/>
      <c r="G19155" s="125">
        <f t="shared" si="305"/>
        <v>-1000</v>
      </c>
      <c r="H19155" s="704" t="s">
        <v>12816</v>
      </c>
    </row>
    <row r="19156" spans="1:8" ht="15" x14ac:dyDescent="0.2">
      <c r="A19156" s="733">
        <v>45404</v>
      </c>
      <c r="B19156" s="40" t="s">
        <v>11883</v>
      </c>
      <c r="C19156" s="62" t="s">
        <v>4724</v>
      </c>
      <c r="D19156" s="107" t="s">
        <v>12445</v>
      </c>
      <c r="E19156" s="57">
        <v>300000</v>
      </c>
      <c r="F19156" s="57"/>
      <c r="G19156" s="125">
        <f t="shared" si="305"/>
        <v>-300000</v>
      </c>
      <c r="H19156" s="704" t="s">
        <v>12816</v>
      </c>
    </row>
    <row r="19157" spans="1:8" ht="15" x14ac:dyDescent="0.2">
      <c r="A19157" s="733">
        <v>45404</v>
      </c>
      <c r="B19157" s="40" t="s">
        <v>12516</v>
      </c>
      <c r="C19157" s="62" t="s">
        <v>7904</v>
      </c>
      <c r="D19157" s="107" t="s">
        <v>12901</v>
      </c>
      <c r="E19157" s="57">
        <v>48970</v>
      </c>
      <c r="F19157" s="57"/>
      <c r="G19157" s="125">
        <f t="shared" si="305"/>
        <v>-48970</v>
      </c>
      <c r="H19157" s="704" t="s">
        <v>12816</v>
      </c>
    </row>
    <row r="19158" spans="1:8" ht="15" x14ac:dyDescent="0.2">
      <c r="A19158" s="733">
        <v>45404</v>
      </c>
      <c r="B19158" s="40" t="s">
        <v>12350</v>
      </c>
      <c r="C19158" s="62" t="s">
        <v>12900</v>
      </c>
      <c r="D19158" s="107" t="s">
        <v>12902</v>
      </c>
      <c r="E19158" s="57">
        <v>222500</v>
      </c>
      <c r="F19158" s="57"/>
      <c r="G19158" s="125">
        <f t="shared" si="305"/>
        <v>-222500</v>
      </c>
      <c r="H19158" s="704" t="s">
        <v>12816</v>
      </c>
    </row>
    <row r="19159" spans="1:8" s="681" customFormat="1" ht="24" customHeight="1" x14ac:dyDescent="0.25">
      <c r="A19159" s="733">
        <v>45404</v>
      </c>
      <c r="B19159" s="62" t="s">
        <v>11623</v>
      </c>
      <c r="C19159" s="62" t="s">
        <v>430</v>
      </c>
      <c r="D19159" s="182" t="s">
        <v>12907</v>
      </c>
      <c r="E19159" s="125">
        <v>300000</v>
      </c>
      <c r="F19159" s="125"/>
      <c r="G19159" s="125">
        <f t="shared" si="305"/>
        <v>-300000</v>
      </c>
      <c r="H19159" s="704" t="s">
        <v>12816</v>
      </c>
    </row>
    <row r="19160" spans="1:8" ht="15" x14ac:dyDescent="0.2">
      <c r="A19160" s="733">
        <v>45404</v>
      </c>
      <c r="B19160" s="40" t="s">
        <v>11085</v>
      </c>
      <c r="C19160" s="62" t="s">
        <v>5386</v>
      </c>
      <c r="D19160" s="107" t="s">
        <v>369</v>
      </c>
      <c r="E19160" s="57">
        <v>6000</v>
      </c>
      <c r="F19160" s="57"/>
      <c r="G19160" s="125">
        <f t="shared" si="305"/>
        <v>-6000</v>
      </c>
      <c r="H19160" s="704" t="s">
        <v>12816</v>
      </c>
    </row>
    <row r="19161" spans="1:8" ht="15" x14ac:dyDescent="0.2">
      <c r="A19161" s="733">
        <v>45404</v>
      </c>
      <c r="B19161" s="40" t="s">
        <v>11131</v>
      </c>
      <c r="C19161" s="62" t="s">
        <v>10989</v>
      </c>
      <c r="D19161" s="107" t="s">
        <v>12903</v>
      </c>
      <c r="E19161" s="57">
        <v>5000</v>
      </c>
      <c r="F19161" s="57"/>
      <c r="G19161" s="125">
        <f t="shared" si="305"/>
        <v>-5000</v>
      </c>
      <c r="H19161" s="704" t="s">
        <v>12816</v>
      </c>
    </row>
    <row r="19162" spans="1:8" ht="15" x14ac:dyDescent="0.2">
      <c r="A19162" s="733">
        <v>45404</v>
      </c>
      <c r="B19162" s="40" t="s">
        <v>12516</v>
      </c>
      <c r="C19162" s="62" t="s">
        <v>10989</v>
      </c>
      <c r="D19162" s="107" t="s">
        <v>12904</v>
      </c>
      <c r="E19162" s="57">
        <v>5000</v>
      </c>
      <c r="F19162" s="57"/>
      <c r="G19162" s="125">
        <f t="shared" si="305"/>
        <v>-5000</v>
      </c>
      <c r="H19162" s="704" t="s">
        <v>12816</v>
      </c>
    </row>
    <row r="19163" spans="1:8" ht="15" x14ac:dyDescent="0.2">
      <c r="A19163" s="733">
        <v>45404</v>
      </c>
      <c r="B19163" s="40" t="s">
        <v>6503</v>
      </c>
      <c r="C19163" s="62" t="s">
        <v>10989</v>
      </c>
      <c r="D19163" s="107" t="s">
        <v>12905</v>
      </c>
      <c r="E19163" s="57">
        <v>6000</v>
      </c>
      <c r="F19163" s="57"/>
      <c r="G19163" s="125">
        <f t="shared" si="305"/>
        <v>-6000</v>
      </c>
      <c r="H19163" s="704" t="s">
        <v>12816</v>
      </c>
    </row>
    <row r="19164" spans="1:8" ht="15" x14ac:dyDescent="0.2">
      <c r="A19164" s="733">
        <v>45404</v>
      </c>
      <c r="B19164" s="40" t="s">
        <v>37</v>
      </c>
      <c r="C19164" s="62" t="s">
        <v>10989</v>
      </c>
      <c r="D19164" s="107" t="s">
        <v>12906</v>
      </c>
      <c r="E19164" s="57">
        <v>5300</v>
      </c>
      <c r="F19164" s="57"/>
      <c r="G19164" s="125">
        <f t="shared" si="305"/>
        <v>-5300</v>
      </c>
      <c r="H19164" s="704" t="s">
        <v>12816</v>
      </c>
    </row>
    <row r="19165" spans="1:8" ht="15" x14ac:dyDescent="0.2">
      <c r="A19165" s="733">
        <v>45404</v>
      </c>
      <c r="B19165" s="40" t="s">
        <v>37</v>
      </c>
      <c r="C19165" s="62" t="s">
        <v>10989</v>
      </c>
      <c r="D19165" s="107" t="s">
        <v>12906</v>
      </c>
      <c r="E19165" s="57">
        <v>5000</v>
      </c>
      <c r="F19165" s="57"/>
      <c r="G19165" s="125">
        <f t="shared" si="305"/>
        <v>-5000</v>
      </c>
      <c r="H19165" s="704" t="s">
        <v>12816</v>
      </c>
    </row>
    <row r="19166" spans="1:8" ht="15" x14ac:dyDescent="0.2">
      <c r="A19166" s="733">
        <v>45404</v>
      </c>
      <c r="B19166" s="40" t="s">
        <v>103</v>
      </c>
      <c r="C19166" s="62" t="s">
        <v>1494</v>
      </c>
      <c r="D19166" s="107" t="s">
        <v>12917</v>
      </c>
      <c r="E19166" s="57">
        <v>720</v>
      </c>
      <c r="F19166" s="57"/>
      <c r="G19166" s="125">
        <f t="shared" si="305"/>
        <v>-720</v>
      </c>
      <c r="H19166" s="704" t="s">
        <v>12816</v>
      </c>
    </row>
    <row r="19167" spans="1:8" ht="15" x14ac:dyDescent="0.2">
      <c r="A19167" s="733">
        <v>45404</v>
      </c>
      <c r="B19167" s="62" t="s">
        <v>13311</v>
      </c>
      <c r="C19167" s="62" t="s">
        <v>10989</v>
      </c>
      <c r="D19167" s="107" t="s">
        <v>12918</v>
      </c>
      <c r="E19167" s="57">
        <v>40000</v>
      </c>
      <c r="F19167" s="57"/>
      <c r="G19167" s="125">
        <f t="shared" si="305"/>
        <v>-40000</v>
      </c>
      <c r="H19167" s="704" t="s">
        <v>12816</v>
      </c>
    </row>
    <row r="19168" spans="1:8" ht="15" x14ac:dyDescent="0.2">
      <c r="A19168" s="733">
        <v>45404</v>
      </c>
      <c r="B19168" s="40" t="s">
        <v>12618</v>
      </c>
      <c r="C19168" s="62" t="s">
        <v>10989</v>
      </c>
      <c r="D19168" s="107" t="s">
        <v>12919</v>
      </c>
      <c r="E19168" s="57">
        <v>13600</v>
      </c>
      <c r="F19168" s="57"/>
      <c r="G19168" s="125">
        <f t="shared" si="305"/>
        <v>-13600</v>
      </c>
      <c r="H19168" s="704" t="s">
        <v>12816</v>
      </c>
    </row>
    <row r="19169" spans="1:8" ht="15" x14ac:dyDescent="0.2">
      <c r="A19169" s="733">
        <v>45404</v>
      </c>
      <c r="B19169" s="40" t="s">
        <v>12618</v>
      </c>
      <c r="C19169" s="62" t="s">
        <v>10989</v>
      </c>
      <c r="D19169" s="107" t="s">
        <v>12919</v>
      </c>
      <c r="E19169" s="57">
        <v>3600</v>
      </c>
      <c r="F19169" s="57"/>
      <c r="G19169" s="125">
        <f t="shared" si="305"/>
        <v>-3600</v>
      </c>
      <c r="H19169" s="704" t="s">
        <v>12816</v>
      </c>
    </row>
    <row r="19170" spans="1:8" ht="15" x14ac:dyDescent="0.2">
      <c r="A19170" s="733">
        <v>45406</v>
      </c>
      <c r="B19170" s="40" t="s">
        <v>11883</v>
      </c>
      <c r="C19170" s="62" t="s">
        <v>2795</v>
      </c>
      <c r="D19170" s="107" t="s">
        <v>10304</v>
      </c>
      <c r="E19170" s="57">
        <v>1200</v>
      </c>
      <c r="F19170" s="57"/>
      <c r="G19170" s="125">
        <f t="shared" si="305"/>
        <v>-1200</v>
      </c>
      <c r="H19170" s="704" t="s">
        <v>12816</v>
      </c>
    </row>
    <row r="19171" spans="1:8" ht="15" x14ac:dyDescent="0.2">
      <c r="A19171" s="733">
        <v>45406</v>
      </c>
      <c r="B19171" s="40" t="s">
        <v>103</v>
      </c>
      <c r="C19171" s="62" t="s">
        <v>103</v>
      </c>
      <c r="D19171" s="107" t="s">
        <v>10209</v>
      </c>
      <c r="E19171" s="57">
        <v>3500</v>
      </c>
      <c r="F19171" s="57"/>
      <c r="G19171" s="125">
        <f t="shared" si="305"/>
        <v>-3500</v>
      </c>
      <c r="H19171" s="704" t="s">
        <v>12816</v>
      </c>
    </row>
    <row r="19172" spans="1:8" ht="15" x14ac:dyDescent="0.2">
      <c r="A19172" s="733">
        <v>45406</v>
      </c>
      <c r="B19172" s="40" t="s">
        <v>11726</v>
      </c>
      <c r="C19172" s="62" t="s">
        <v>391</v>
      </c>
      <c r="D19172" s="107" t="s">
        <v>12920</v>
      </c>
      <c r="E19172" s="57">
        <v>4400</v>
      </c>
      <c r="F19172" s="57"/>
      <c r="G19172" s="125">
        <f t="shared" si="305"/>
        <v>-4400</v>
      </c>
      <c r="H19172" s="704" t="s">
        <v>12816</v>
      </c>
    </row>
    <row r="19173" spans="1:8" ht="15" x14ac:dyDescent="0.2">
      <c r="A19173" s="733">
        <v>45407</v>
      </c>
      <c r="B19173" s="40" t="s">
        <v>12350</v>
      </c>
      <c r="C19173" s="62" t="s">
        <v>12090</v>
      </c>
      <c r="D19173" s="107" t="s">
        <v>12921</v>
      </c>
      <c r="E19173" s="57">
        <v>200000</v>
      </c>
      <c r="F19173" s="57"/>
      <c r="G19173" s="125">
        <f t="shared" si="305"/>
        <v>-200000</v>
      </c>
      <c r="H19173" s="704" t="s">
        <v>12816</v>
      </c>
    </row>
    <row r="19174" spans="1:8" ht="15" x14ac:dyDescent="0.2">
      <c r="A19174" s="733">
        <v>45407</v>
      </c>
      <c r="B19174" s="40" t="s">
        <v>8041</v>
      </c>
      <c r="C19174" s="62" t="s">
        <v>10975</v>
      </c>
      <c r="D19174" s="107" t="s">
        <v>12922</v>
      </c>
      <c r="E19174" s="57">
        <v>204000</v>
      </c>
      <c r="F19174" s="57"/>
      <c r="G19174" s="125">
        <f t="shared" si="305"/>
        <v>-204000</v>
      </c>
      <c r="H19174" s="704" t="s">
        <v>12816</v>
      </c>
    </row>
    <row r="19175" spans="1:8" ht="15" x14ac:dyDescent="0.2">
      <c r="A19175" s="733">
        <v>45407</v>
      </c>
      <c r="B19175" s="40" t="s">
        <v>37</v>
      </c>
      <c r="C19175" s="62" t="s">
        <v>5409</v>
      </c>
      <c r="D19175" s="107" t="s">
        <v>12923</v>
      </c>
      <c r="E19175" s="57">
        <v>15000</v>
      </c>
      <c r="F19175" s="57"/>
      <c r="G19175" s="125">
        <f t="shared" si="305"/>
        <v>-15000</v>
      </c>
      <c r="H19175" s="704" t="s">
        <v>12816</v>
      </c>
    </row>
    <row r="19176" spans="1:8" ht="15" x14ac:dyDescent="0.2">
      <c r="A19176" s="733">
        <v>45407</v>
      </c>
      <c r="B19176" s="40" t="s">
        <v>11883</v>
      </c>
      <c r="C19176" s="62" t="s">
        <v>6845</v>
      </c>
      <c r="D19176" s="107" t="s">
        <v>12924</v>
      </c>
      <c r="E19176" s="57">
        <v>156000</v>
      </c>
      <c r="F19176" s="57"/>
      <c r="G19176" s="125">
        <f t="shared" si="305"/>
        <v>-156000</v>
      </c>
      <c r="H19176" s="704" t="s">
        <v>12816</v>
      </c>
    </row>
    <row r="19177" spans="1:8" ht="15" x14ac:dyDescent="0.2">
      <c r="A19177" s="733">
        <v>45407</v>
      </c>
      <c r="B19177" s="40" t="s">
        <v>12618</v>
      </c>
      <c r="C19177" s="62" t="s">
        <v>11394</v>
      </c>
      <c r="D19177" s="107" t="s">
        <v>12925</v>
      </c>
      <c r="E19177" s="57">
        <v>200000</v>
      </c>
      <c r="F19177" s="57"/>
      <c r="G19177" s="125">
        <f t="shared" si="305"/>
        <v>-200000</v>
      </c>
      <c r="H19177" s="704" t="s">
        <v>12816</v>
      </c>
    </row>
    <row r="19178" spans="1:8" ht="15" x14ac:dyDescent="0.2">
      <c r="A19178" s="733">
        <v>45407</v>
      </c>
      <c r="B19178" s="62" t="s">
        <v>13311</v>
      </c>
      <c r="C19178" s="62" t="s">
        <v>10342</v>
      </c>
      <c r="D19178" s="107" t="s">
        <v>12926</v>
      </c>
      <c r="E19178" s="57">
        <v>15000</v>
      </c>
      <c r="F19178" s="57"/>
      <c r="G19178" s="125">
        <f t="shared" si="305"/>
        <v>-15000</v>
      </c>
      <c r="H19178" s="704" t="s">
        <v>12816</v>
      </c>
    </row>
    <row r="19179" spans="1:8" ht="15" x14ac:dyDescent="0.2">
      <c r="A19179" s="733">
        <v>45407</v>
      </c>
      <c r="B19179" s="40" t="s">
        <v>11883</v>
      </c>
      <c r="C19179" s="62" t="s">
        <v>5740</v>
      </c>
      <c r="D19179" s="107" t="s">
        <v>369</v>
      </c>
      <c r="E19179" s="57">
        <v>3000</v>
      </c>
      <c r="F19179" s="57"/>
      <c r="G19179" s="125">
        <f t="shared" si="305"/>
        <v>-3000</v>
      </c>
      <c r="H19179" s="704" t="s">
        <v>12816</v>
      </c>
    </row>
    <row r="19180" spans="1:8" ht="15" x14ac:dyDescent="0.2">
      <c r="A19180" s="733">
        <v>45407</v>
      </c>
      <c r="B19180" s="40" t="s">
        <v>103</v>
      </c>
      <c r="C19180" s="62" t="s">
        <v>103</v>
      </c>
      <c r="D19180" s="107" t="s">
        <v>10209</v>
      </c>
      <c r="E19180" s="57">
        <v>3500</v>
      </c>
      <c r="F19180" s="57"/>
      <c r="G19180" s="125">
        <f t="shared" si="305"/>
        <v>-3500</v>
      </c>
      <c r="H19180" s="704" t="s">
        <v>12816</v>
      </c>
    </row>
    <row r="19181" spans="1:8" ht="15" x14ac:dyDescent="0.2">
      <c r="A19181" s="733">
        <v>45407</v>
      </c>
      <c r="B19181" s="40" t="s">
        <v>11883</v>
      </c>
      <c r="C19181" s="62" t="s">
        <v>5740</v>
      </c>
      <c r="D19181" s="107" t="s">
        <v>12927</v>
      </c>
      <c r="E19181" s="57">
        <v>1000</v>
      </c>
      <c r="F19181" s="57"/>
      <c r="G19181" s="125">
        <f t="shared" si="305"/>
        <v>-1000</v>
      </c>
      <c r="H19181" s="704" t="s">
        <v>12816</v>
      </c>
    </row>
    <row r="19182" spans="1:8" ht="15" x14ac:dyDescent="0.2">
      <c r="A19182" s="733">
        <v>45407</v>
      </c>
      <c r="B19182" s="62" t="s">
        <v>13311</v>
      </c>
      <c r="C19182" s="62" t="s">
        <v>5740</v>
      </c>
      <c r="D19182" s="107" t="s">
        <v>733</v>
      </c>
      <c r="E19182" s="57">
        <v>1800</v>
      </c>
      <c r="F19182" s="57"/>
      <c r="G19182" s="125">
        <f t="shared" si="305"/>
        <v>-1800</v>
      </c>
      <c r="H19182" s="704" t="s">
        <v>12816</v>
      </c>
    </row>
    <row r="19183" spans="1:8" ht="15" x14ac:dyDescent="0.2">
      <c r="A19183" s="733">
        <v>45407</v>
      </c>
      <c r="B19183" s="40" t="s">
        <v>103</v>
      </c>
      <c r="C19183" s="62" t="s">
        <v>5340</v>
      </c>
      <c r="D19183" s="107" t="s">
        <v>12928</v>
      </c>
      <c r="E19183" s="57">
        <v>15000</v>
      </c>
      <c r="F19183" s="57"/>
      <c r="G19183" s="125">
        <f t="shared" si="305"/>
        <v>-15000</v>
      </c>
      <c r="H19183" s="704" t="s">
        <v>12816</v>
      </c>
    </row>
    <row r="19184" spans="1:8" ht="15" x14ac:dyDescent="0.2">
      <c r="A19184" s="733">
        <v>45407</v>
      </c>
      <c r="B19184" s="40" t="s">
        <v>11726</v>
      </c>
      <c r="C19184" s="62" t="s">
        <v>5740</v>
      </c>
      <c r="D19184" s="107" t="s">
        <v>369</v>
      </c>
      <c r="E19184" s="57">
        <v>2500</v>
      </c>
      <c r="F19184" s="57"/>
      <c r="G19184" s="125">
        <f t="shared" si="305"/>
        <v>-2500</v>
      </c>
      <c r="H19184" s="704" t="s">
        <v>12816</v>
      </c>
    </row>
    <row r="19185" spans="1:8" ht="15" x14ac:dyDescent="0.2">
      <c r="A19185" s="733">
        <v>45407</v>
      </c>
      <c r="B19185" s="62" t="s">
        <v>13311</v>
      </c>
      <c r="C19185" s="62" t="s">
        <v>5740</v>
      </c>
      <c r="D19185" s="107" t="s">
        <v>369</v>
      </c>
      <c r="E19185" s="57">
        <v>1500</v>
      </c>
      <c r="F19185" s="57"/>
      <c r="G19185" s="125">
        <f t="shared" si="305"/>
        <v>-1500</v>
      </c>
      <c r="H19185" s="704" t="s">
        <v>12816</v>
      </c>
    </row>
    <row r="19186" spans="1:8" ht="15" x14ac:dyDescent="0.2">
      <c r="A19186" s="733">
        <v>45407</v>
      </c>
      <c r="B19186" s="40" t="s">
        <v>10177</v>
      </c>
      <c r="C19186" s="62" t="s">
        <v>10989</v>
      </c>
      <c r="D19186" s="107" t="s">
        <v>12929</v>
      </c>
      <c r="E19186" s="57">
        <v>3800</v>
      </c>
      <c r="F19186" s="57"/>
      <c r="G19186" s="125">
        <f t="shared" si="305"/>
        <v>-3800</v>
      </c>
      <c r="H19186" s="704" t="s">
        <v>12816</v>
      </c>
    </row>
    <row r="19187" spans="1:8" ht="15" x14ac:dyDescent="0.2">
      <c r="A19187" s="733">
        <v>45407</v>
      </c>
      <c r="B19187" s="40" t="s">
        <v>12618</v>
      </c>
      <c r="C19187" s="62" t="s">
        <v>10989</v>
      </c>
      <c r="D19187" s="107" t="s">
        <v>7474</v>
      </c>
      <c r="E19187" s="57">
        <v>48150</v>
      </c>
      <c r="F19187" s="57"/>
      <c r="G19187" s="125">
        <f t="shared" si="305"/>
        <v>-48150</v>
      </c>
      <c r="H19187" s="704" t="s">
        <v>12816</v>
      </c>
    </row>
    <row r="19188" spans="1:8" ht="15" x14ac:dyDescent="0.2">
      <c r="A19188" s="733">
        <v>45408</v>
      </c>
      <c r="B19188" s="40" t="s">
        <v>12608</v>
      </c>
      <c r="C19188" s="62" t="s">
        <v>10989</v>
      </c>
      <c r="D19188" s="107" t="s">
        <v>12930</v>
      </c>
      <c r="E19188" s="57">
        <v>80000</v>
      </c>
      <c r="F19188" s="57"/>
      <c r="G19188" s="125">
        <f t="shared" si="305"/>
        <v>-80000</v>
      </c>
      <c r="H19188" s="704" t="s">
        <v>12816</v>
      </c>
    </row>
    <row r="19189" spans="1:8" ht="15" x14ac:dyDescent="0.2">
      <c r="A19189" s="733">
        <v>45408</v>
      </c>
      <c r="B19189" s="40" t="s">
        <v>6503</v>
      </c>
      <c r="C19189" s="62" t="s">
        <v>12932</v>
      </c>
      <c r="D19189" s="107" t="s">
        <v>12931</v>
      </c>
      <c r="E19189" s="57">
        <v>51000</v>
      </c>
      <c r="F19189" s="57"/>
      <c r="G19189" s="125">
        <f t="shared" si="305"/>
        <v>-51000</v>
      </c>
      <c r="H19189" s="704" t="s">
        <v>12816</v>
      </c>
    </row>
    <row r="19190" spans="1:8" ht="15" x14ac:dyDescent="0.2">
      <c r="A19190" s="733">
        <v>45408</v>
      </c>
      <c r="B19190" s="40" t="s">
        <v>11085</v>
      </c>
      <c r="C19190" s="62" t="s">
        <v>11548</v>
      </c>
      <c r="D19190" s="107" t="s">
        <v>12933</v>
      </c>
      <c r="E19190" s="57">
        <v>35600</v>
      </c>
      <c r="F19190" s="57"/>
      <c r="G19190" s="125">
        <f t="shared" si="305"/>
        <v>-35600</v>
      </c>
      <c r="H19190" s="704" t="s">
        <v>12816</v>
      </c>
    </row>
    <row r="19191" spans="1:8" ht="15" x14ac:dyDescent="0.2">
      <c r="A19191" s="733">
        <v>45408</v>
      </c>
      <c r="B19191" s="40" t="s">
        <v>12608</v>
      </c>
      <c r="C19191" s="62" t="s">
        <v>8500</v>
      </c>
      <c r="D19191" s="107" t="s">
        <v>12934</v>
      </c>
      <c r="E19191" s="57">
        <v>40000</v>
      </c>
      <c r="F19191" s="57"/>
      <c r="G19191" s="125">
        <f t="shared" si="305"/>
        <v>-40000</v>
      </c>
      <c r="H19191" s="704" t="s">
        <v>12816</v>
      </c>
    </row>
    <row r="19192" spans="1:8" ht="15" x14ac:dyDescent="0.2">
      <c r="A19192" s="733">
        <v>45409</v>
      </c>
      <c r="B19192" s="40" t="s">
        <v>8874</v>
      </c>
      <c r="C19192" s="62" t="s">
        <v>10989</v>
      </c>
      <c r="D19192" s="107" t="s">
        <v>12935</v>
      </c>
      <c r="E19192" s="57">
        <v>1820</v>
      </c>
      <c r="F19192" s="57"/>
      <c r="G19192" s="125">
        <f t="shared" si="305"/>
        <v>-1820</v>
      </c>
      <c r="H19192" s="704" t="s">
        <v>12816</v>
      </c>
    </row>
    <row r="19193" spans="1:8" ht="15" x14ac:dyDescent="0.2">
      <c r="A19193" s="733">
        <v>45409</v>
      </c>
      <c r="B19193" s="40" t="s">
        <v>8874</v>
      </c>
      <c r="C19193" s="62" t="s">
        <v>5740</v>
      </c>
      <c r="D19193" s="107" t="s">
        <v>369</v>
      </c>
      <c r="E19193" s="57">
        <v>1200</v>
      </c>
      <c r="F19193" s="57"/>
      <c r="G19193" s="125">
        <f t="shared" si="305"/>
        <v>-1200</v>
      </c>
      <c r="H19193" s="704" t="s">
        <v>12816</v>
      </c>
    </row>
    <row r="19194" spans="1:8" ht="15" x14ac:dyDescent="0.2">
      <c r="A19194" s="733">
        <v>45409</v>
      </c>
      <c r="B19194" s="40" t="s">
        <v>11883</v>
      </c>
      <c r="C19194" s="62" t="s">
        <v>10989</v>
      </c>
      <c r="D19194" s="107" t="s">
        <v>12936</v>
      </c>
      <c r="E19194" s="57">
        <v>7000</v>
      </c>
      <c r="F19194" s="57"/>
      <c r="G19194" s="125">
        <f t="shared" si="305"/>
        <v>-7000</v>
      </c>
      <c r="H19194" s="704" t="s">
        <v>12816</v>
      </c>
    </row>
    <row r="19195" spans="1:8" ht="15" x14ac:dyDescent="0.2">
      <c r="A19195" s="733">
        <v>45409</v>
      </c>
      <c r="B19195" s="40" t="s">
        <v>10906</v>
      </c>
      <c r="C19195" s="62" t="s">
        <v>5740</v>
      </c>
      <c r="D19195" s="107" t="s">
        <v>369</v>
      </c>
      <c r="E19195" s="57">
        <v>400</v>
      </c>
      <c r="F19195" s="57"/>
      <c r="G19195" s="125">
        <f t="shared" si="305"/>
        <v>-400</v>
      </c>
      <c r="H19195" s="704" t="s">
        <v>12816</v>
      </c>
    </row>
    <row r="19196" spans="1:8" ht="15" x14ac:dyDescent="0.2">
      <c r="A19196" s="733">
        <v>45409</v>
      </c>
      <c r="B19196" s="62" t="s">
        <v>12608</v>
      </c>
      <c r="C19196" s="62" t="s">
        <v>5740</v>
      </c>
      <c r="D19196" s="107" t="s">
        <v>369</v>
      </c>
      <c r="E19196" s="57">
        <v>2000</v>
      </c>
      <c r="F19196" s="57"/>
      <c r="G19196" s="125">
        <f t="shared" si="305"/>
        <v>-2000</v>
      </c>
      <c r="H19196" s="704" t="s">
        <v>12816</v>
      </c>
    </row>
    <row r="19197" spans="1:8" ht="15" x14ac:dyDescent="0.2">
      <c r="A19197" s="733">
        <v>45409</v>
      </c>
      <c r="B19197" s="62" t="s">
        <v>12608</v>
      </c>
      <c r="C19197" s="62" t="s">
        <v>5740</v>
      </c>
      <c r="D19197" s="107" t="s">
        <v>369</v>
      </c>
      <c r="E19197" s="57">
        <v>3000</v>
      </c>
      <c r="F19197" s="57"/>
      <c r="G19197" s="125">
        <f t="shared" si="305"/>
        <v>-3000</v>
      </c>
      <c r="H19197" s="704" t="s">
        <v>12816</v>
      </c>
    </row>
    <row r="19198" spans="1:8" ht="15" x14ac:dyDescent="0.2">
      <c r="A19198" s="733">
        <v>45409</v>
      </c>
      <c r="B19198" s="40" t="s">
        <v>103</v>
      </c>
      <c r="C19198" s="62" t="s">
        <v>103</v>
      </c>
      <c r="D19198" s="107" t="s">
        <v>10209</v>
      </c>
      <c r="E19198" s="57">
        <v>3000</v>
      </c>
      <c r="F19198" s="57"/>
      <c r="G19198" s="125">
        <f t="shared" si="305"/>
        <v>-3000</v>
      </c>
      <c r="H19198" s="704" t="s">
        <v>12816</v>
      </c>
    </row>
    <row r="19199" spans="1:8" ht="15" x14ac:dyDescent="0.2">
      <c r="A19199" s="733">
        <v>45409</v>
      </c>
      <c r="B19199" s="40" t="s">
        <v>11726</v>
      </c>
      <c r="C19199" s="62" t="s">
        <v>1494</v>
      </c>
      <c r="D19199" s="107" t="s">
        <v>12937</v>
      </c>
      <c r="E19199" s="57">
        <v>4320</v>
      </c>
      <c r="F19199" s="57"/>
      <c r="G19199" s="125">
        <f t="shared" ref="G19199:G19262" si="306">F19199-E19199</f>
        <v>-4320</v>
      </c>
      <c r="H19199" s="704" t="s">
        <v>12816</v>
      </c>
    </row>
    <row r="19200" spans="1:8" ht="15" x14ac:dyDescent="0.2">
      <c r="A19200" s="733">
        <v>45409</v>
      </c>
      <c r="B19200" s="62" t="s">
        <v>13311</v>
      </c>
      <c r="C19200" s="62" t="s">
        <v>5740</v>
      </c>
      <c r="D19200" s="107" t="s">
        <v>369</v>
      </c>
      <c r="E19200" s="57">
        <v>1000</v>
      </c>
      <c r="F19200" s="57"/>
      <c r="G19200" s="125">
        <f t="shared" si="306"/>
        <v>-1000</v>
      </c>
      <c r="H19200" s="704" t="s">
        <v>12816</v>
      </c>
    </row>
    <row r="19201" spans="1:8" ht="15" x14ac:dyDescent="0.2">
      <c r="A19201" s="733">
        <v>45409</v>
      </c>
      <c r="B19201" s="40" t="s">
        <v>11883</v>
      </c>
      <c r="C19201" s="62" t="s">
        <v>10989</v>
      </c>
      <c r="D19201" s="107" t="s">
        <v>4308</v>
      </c>
      <c r="E19201" s="57">
        <v>3470</v>
      </c>
      <c r="F19201" s="57"/>
      <c r="G19201" s="125">
        <f t="shared" si="306"/>
        <v>-3470</v>
      </c>
      <c r="H19201" s="704" t="s">
        <v>12816</v>
      </c>
    </row>
    <row r="19202" spans="1:8" ht="15" x14ac:dyDescent="0.2">
      <c r="A19202" s="733">
        <v>45409</v>
      </c>
      <c r="B19202" s="40" t="s">
        <v>11883</v>
      </c>
      <c r="C19202" s="62" t="s">
        <v>391</v>
      </c>
      <c r="D19202" s="107" t="s">
        <v>12939</v>
      </c>
      <c r="E19202" s="57">
        <v>4500</v>
      </c>
      <c r="F19202" s="57"/>
      <c r="G19202" s="125">
        <f t="shared" si="306"/>
        <v>-4500</v>
      </c>
      <c r="H19202" s="704" t="s">
        <v>12816</v>
      </c>
    </row>
    <row r="19203" spans="1:8" ht="15" x14ac:dyDescent="0.2">
      <c r="A19203" s="733">
        <v>45409</v>
      </c>
      <c r="B19203" s="40" t="s">
        <v>11726</v>
      </c>
      <c r="C19203" s="62" t="s">
        <v>12942</v>
      </c>
      <c r="D19203" s="107" t="s">
        <v>12940</v>
      </c>
      <c r="E19203" s="57">
        <v>500000</v>
      </c>
      <c r="F19203" s="57"/>
      <c r="G19203" s="125">
        <f t="shared" si="306"/>
        <v>-500000</v>
      </c>
      <c r="H19203" s="704" t="s">
        <v>12816</v>
      </c>
    </row>
    <row r="19204" spans="1:8" ht="15" x14ac:dyDescent="0.2">
      <c r="A19204" s="733">
        <v>45409</v>
      </c>
      <c r="B19204" s="40" t="s">
        <v>11726</v>
      </c>
      <c r="C19204" s="62" t="s">
        <v>12942</v>
      </c>
      <c r="D19204" s="107" t="s">
        <v>12941</v>
      </c>
      <c r="E19204" s="57">
        <v>500000</v>
      </c>
      <c r="F19204" s="57"/>
      <c r="G19204" s="125">
        <f t="shared" si="306"/>
        <v>-500000</v>
      </c>
      <c r="H19204" s="704" t="s">
        <v>12816</v>
      </c>
    </row>
    <row r="19205" spans="1:8" ht="15" x14ac:dyDescent="0.2">
      <c r="A19205" s="733">
        <v>45411</v>
      </c>
      <c r="B19205" s="40" t="s">
        <v>11089</v>
      </c>
      <c r="C19205" s="62" t="s">
        <v>5740</v>
      </c>
      <c r="D19205" s="107" t="s">
        <v>369</v>
      </c>
      <c r="E19205" s="57">
        <v>250</v>
      </c>
      <c r="F19205" s="57"/>
      <c r="G19205" s="125">
        <f t="shared" si="306"/>
        <v>-250</v>
      </c>
      <c r="H19205" s="704" t="s">
        <v>12816</v>
      </c>
    </row>
    <row r="19206" spans="1:8" ht="15" x14ac:dyDescent="0.2">
      <c r="A19206" s="733">
        <v>45411</v>
      </c>
      <c r="B19206" s="40" t="s">
        <v>103</v>
      </c>
      <c r="C19206" s="62" t="s">
        <v>103</v>
      </c>
      <c r="D19206" s="107" t="s">
        <v>10209</v>
      </c>
      <c r="E19206" s="57">
        <v>1500</v>
      </c>
      <c r="F19206" s="57"/>
      <c r="G19206" s="125">
        <f t="shared" si="306"/>
        <v>-1500</v>
      </c>
      <c r="H19206" s="704" t="s">
        <v>12816</v>
      </c>
    </row>
    <row r="19207" spans="1:8" ht="15" x14ac:dyDescent="0.2">
      <c r="A19207" s="733">
        <v>45411</v>
      </c>
      <c r="B19207" s="40" t="s">
        <v>11883</v>
      </c>
      <c r="C19207" s="62" t="s">
        <v>5740</v>
      </c>
      <c r="D19207" s="107" t="s">
        <v>369</v>
      </c>
      <c r="E19207" s="57">
        <v>700</v>
      </c>
      <c r="F19207" s="57"/>
      <c r="G19207" s="125">
        <f t="shared" si="306"/>
        <v>-700</v>
      </c>
      <c r="H19207" s="704" t="s">
        <v>12816</v>
      </c>
    </row>
    <row r="19208" spans="1:8" ht="15" x14ac:dyDescent="0.2">
      <c r="A19208" s="733">
        <v>45411</v>
      </c>
      <c r="B19208" s="40" t="s">
        <v>103</v>
      </c>
      <c r="C19208" s="62" t="s">
        <v>8148</v>
      </c>
      <c r="D19208" s="107" t="s">
        <v>6336</v>
      </c>
      <c r="E19208" s="57">
        <v>18585</v>
      </c>
      <c r="F19208" s="57"/>
      <c r="G19208" s="125">
        <f t="shared" si="306"/>
        <v>-18585</v>
      </c>
      <c r="H19208" s="704" t="s">
        <v>12816</v>
      </c>
    </row>
    <row r="19209" spans="1:8" ht="15" x14ac:dyDescent="0.2">
      <c r="A19209" s="733">
        <v>45411</v>
      </c>
      <c r="B19209" s="40" t="s">
        <v>25</v>
      </c>
      <c r="C19209" s="62" t="s">
        <v>8148</v>
      </c>
      <c r="D19209" s="107" t="s">
        <v>6336</v>
      </c>
      <c r="E19209" s="57">
        <v>49024</v>
      </c>
      <c r="F19209" s="57"/>
      <c r="G19209" s="125">
        <f t="shared" si="306"/>
        <v>-49024</v>
      </c>
      <c r="H19209" s="704" t="s">
        <v>12816</v>
      </c>
    </row>
    <row r="19210" spans="1:8" ht="15" x14ac:dyDescent="0.2">
      <c r="A19210" s="733">
        <v>45411</v>
      </c>
      <c r="B19210" s="62" t="s">
        <v>12608</v>
      </c>
      <c r="C19210" s="62" t="s">
        <v>5740</v>
      </c>
      <c r="D19210" s="107" t="s">
        <v>369</v>
      </c>
      <c r="E19210" s="57">
        <v>2000</v>
      </c>
      <c r="F19210" s="57"/>
      <c r="G19210" s="125">
        <f t="shared" si="306"/>
        <v>-2000</v>
      </c>
      <c r="H19210" s="704" t="s">
        <v>12816</v>
      </c>
    </row>
    <row r="19211" spans="1:8" ht="15" x14ac:dyDescent="0.2">
      <c r="A19211" s="733">
        <v>45411</v>
      </c>
      <c r="B19211" s="40" t="s">
        <v>103</v>
      </c>
      <c r="C19211" s="62" t="s">
        <v>103</v>
      </c>
      <c r="D19211" s="107" t="s">
        <v>12943</v>
      </c>
      <c r="E19211" s="57">
        <v>5000</v>
      </c>
      <c r="F19211" s="57"/>
      <c r="G19211" s="125">
        <f t="shared" si="306"/>
        <v>-5000</v>
      </c>
      <c r="H19211" s="704" t="s">
        <v>12816</v>
      </c>
    </row>
    <row r="19212" spans="1:8" ht="15" x14ac:dyDescent="0.2">
      <c r="A19212" s="733">
        <v>45411</v>
      </c>
      <c r="B19212" s="40" t="s">
        <v>103</v>
      </c>
      <c r="C19212" s="62" t="s">
        <v>103</v>
      </c>
      <c r="D19212" s="107" t="s">
        <v>12944</v>
      </c>
      <c r="E19212" s="57">
        <v>850</v>
      </c>
      <c r="F19212" s="57"/>
      <c r="G19212" s="125">
        <f t="shared" si="306"/>
        <v>-850</v>
      </c>
      <c r="H19212" s="704" t="s">
        <v>12816</v>
      </c>
    </row>
    <row r="19213" spans="1:8" ht="15" x14ac:dyDescent="0.2">
      <c r="A19213" s="733">
        <v>45411</v>
      </c>
      <c r="B19213" s="40" t="s">
        <v>11085</v>
      </c>
      <c r="C19213" s="62" t="s">
        <v>10989</v>
      </c>
      <c r="D19213" s="107" t="s">
        <v>9915</v>
      </c>
      <c r="E19213" s="57">
        <v>16200</v>
      </c>
      <c r="F19213" s="57"/>
      <c r="G19213" s="125">
        <f t="shared" si="306"/>
        <v>-16200</v>
      </c>
      <c r="H19213" s="704" t="s">
        <v>12816</v>
      </c>
    </row>
    <row r="19214" spans="1:8" ht="15" x14ac:dyDescent="0.2">
      <c r="A19214" s="733">
        <v>45412</v>
      </c>
      <c r="B19214" s="40" t="s">
        <v>103</v>
      </c>
      <c r="C19214" s="62" t="s">
        <v>391</v>
      </c>
      <c r="D19214" s="107" t="s">
        <v>1290</v>
      </c>
      <c r="E19214" s="57">
        <v>400</v>
      </c>
      <c r="F19214" s="57"/>
      <c r="G19214" s="125">
        <f t="shared" si="306"/>
        <v>-400</v>
      </c>
      <c r="H19214" s="704" t="s">
        <v>12816</v>
      </c>
    </row>
    <row r="19215" spans="1:8" ht="15" x14ac:dyDescent="0.2">
      <c r="A19215" s="733">
        <v>45412</v>
      </c>
      <c r="B19215" s="40" t="s">
        <v>8557</v>
      </c>
      <c r="C19215" s="62" t="s">
        <v>11961</v>
      </c>
      <c r="D19215" s="107" t="s">
        <v>1156</v>
      </c>
      <c r="E19215" s="57">
        <v>5000</v>
      </c>
      <c r="F19215" s="57"/>
      <c r="G19215" s="125">
        <f t="shared" si="306"/>
        <v>-5000</v>
      </c>
      <c r="H19215" s="704" t="s">
        <v>12816</v>
      </c>
    </row>
    <row r="19216" spans="1:8" ht="15" x14ac:dyDescent="0.2">
      <c r="A19216" s="733">
        <v>45412</v>
      </c>
      <c r="B19216" s="40" t="s">
        <v>103</v>
      </c>
      <c r="C19216" s="62" t="s">
        <v>103</v>
      </c>
      <c r="D19216" s="107" t="s">
        <v>10209</v>
      </c>
      <c r="E19216" s="57">
        <v>4000</v>
      </c>
      <c r="F19216" s="57"/>
      <c r="G19216" s="125">
        <f t="shared" si="306"/>
        <v>-4000</v>
      </c>
      <c r="H19216" s="704" t="s">
        <v>12816</v>
      </c>
    </row>
    <row r="19217" spans="1:8" ht="15" x14ac:dyDescent="0.2">
      <c r="A19217" s="733">
        <v>45412</v>
      </c>
      <c r="B19217" s="40" t="s">
        <v>11726</v>
      </c>
      <c r="C19217" s="62" t="s">
        <v>5740</v>
      </c>
      <c r="D19217" s="107" t="s">
        <v>369</v>
      </c>
      <c r="E19217" s="57">
        <v>1600</v>
      </c>
      <c r="F19217" s="57"/>
      <c r="G19217" s="125">
        <f t="shared" si="306"/>
        <v>-1600</v>
      </c>
      <c r="H19217" s="704" t="s">
        <v>12816</v>
      </c>
    </row>
    <row r="19218" spans="1:8" ht="15" x14ac:dyDescent="0.2">
      <c r="A19218" s="733">
        <v>45412</v>
      </c>
      <c r="B19218" s="40" t="s">
        <v>12516</v>
      </c>
      <c r="C19218" s="62" t="s">
        <v>10989</v>
      </c>
      <c r="D19218" s="107" t="s">
        <v>5135</v>
      </c>
      <c r="E19218" s="57">
        <v>56283</v>
      </c>
      <c r="F19218" s="57"/>
      <c r="G19218" s="125">
        <f t="shared" si="306"/>
        <v>-56283</v>
      </c>
      <c r="H19218" s="704" t="s">
        <v>12816</v>
      </c>
    </row>
    <row r="19219" spans="1:8" ht="15" x14ac:dyDescent="0.2">
      <c r="A19219" s="733">
        <v>45412</v>
      </c>
      <c r="B19219" s="40" t="s">
        <v>6503</v>
      </c>
      <c r="C19219" s="669" t="s">
        <v>10989</v>
      </c>
      <c r="D19219" s="912" t="s">
        <v>12945</v>
      </c>
      <c r="E19219" s="584">
        <v>9075</v>
      </c>
      <c r="F19219" s="57"/>
      <c r="G19219" s="125">
        <f t="shared" si="306"/>
        <v>-9075</v>
      </c>
      <c r="H19219" s="704" t="s">
        <v>12816</v>
      </c>
    </row>
    <row r="19220" spans="1:8" ht="15" x14ac:dyDescent="0.2">
      <c r="A19220" s="733">
        <v>45412</v>
      </c>
      <c r="B19220" s="40" t="s">
        <v>10177</v>
      </c>
      <c r="C19220" s="669" t="s">
        <v>10989</v>
      </c>
      <c r="D19220" s="912" t="s">
        <v>12945</v>
      </c>
      <c r="E19220" s="584">
        <v>3750</v>
      </c>
      <c r="F19220" s="57"/>
      <c r="G19220" s="125">
        <f t="shared" si="306"/>
        <v>-3750</v>
      </c>
      <c r="H19220" s="704" t="s">
        <v>12816</v>
      </c>
    </row>
    <row r="19221" spans="1:8" ht="15" x14ac:dyDescent="0.2">
      <c r="A19221" s="733">
        <v>45412</v>
      </c>
      <c r="B19221" s="40" t="s">
        <v>12516</v>
      </c>
      <c r="C19221" s="669" t="s">
        <v>10989</v>
      </c>
      <c r="D19221" s="912" t="s">
        <v>12945</v>
      </c>
      <c r="E19221" s="584">
        <v>56055</v>
      </c>
      <c r="F19221" s="57"/>
      <c r="G19221" s="125">
        <f t="shared" si="306"/>
        <v>-56055</v>
      </c>
      <c r="H19221" s="704" t="s">
        <v>12816</v>
      </c>
    </row>
    <row r="19222" spans="1:8" ht="15" x14ac:dyDescent="0.2">
      <c r="A19222" s="733">
        <v>45412</v>
      </c>
      <c r="B19222" s="40" t="s">
        <v>12356</v>
      </c>
      <c r="C19222" s="62" t="s">
        <v>10989</v>
      </c>
      <c r="D19222" s="107" t="s">
        <v>5135</v>
      </c>
      <c r="E19222" s="57">
        <v>31160</v>
      </c>
      <c r="F19222" s="57"/>
      <c r="G19222" s="125">
        <f t="shared" si="306"/>
        <v>-31160</v>
      </c>
      <c r="H19222" s="704" t="s">
        <v>12816</v>
      </c>
    </row>
    <row r="19223" spans="1:8" ht="15" x14ac:dyDescent="0.2">
      <c r="A19223" s="733">
        <v>45412</v>
      </c>
      <c r="B19223" s="40" t="s">
        <v>25</v>
      </c>
      <c r="C19223" s="62" t="s">
        <v>391</v>
      </c>
      <c r="D19223" s="107" t="s">
        <v>12946</v>
      </c>
      <c r="E19223" s="57">
        <v>59160</v>
      </c>
      <c r="F19223" s="57"/>
      <c r="G19223" s="125">
        <f t="shared" si="306"/>
        <v>-59160</v>
      </c>
      <c r="H19223" s="704" t="s">
        <v>12816</v>
      </c>
    </row>
    <row r="19224" spans="1:8" ht="15" x14ac:dyDescent="0.2">
      <c r="A19224" s="733">
        <v>45412</v>
      </c>
      <c r="B19224" s="40" t="s">
        <v>12696</v>
      </c>
      <c r="C19224" s="62" t="s">
        <v>12947</v>
      </c>
      <c r="D19224" s="107" t="s">
        <v>12948</v>
      </c>
      <c r="E19224" s="57">
        <v>1000000</v>
      </c>
      <c r="F19224" s="57"/>
      <c r="G19224" s="125">
        <f t="shared" si="306"/>
        <v>-1000000</v>
      </c>
      <c r="H19224" s="704" t="s">
        <v>12816</v>
      </c>
    </row>
    <row r="19225" spans="1:8" ht="15" x14ac:dyDescent="0.2">
      <c r="A19225" s="733">
        <v>45412</v>
      </c>
      <c r="B19225" s="40" t="s">
        <v>8557</v>
      </c>
      <c r="C19225" s="62" t="s">
        <v>378</v>
      </c>
      <c r="D19225" s="107" t="s">
        <v>12445</v>
      </c>
      <c r="E19225" s="57">
        <v>300000</v>
      </c>
      <c r="F19225" s="57"/>
      <c r="G19225" s="125">
        <f t="shared" si="306"/>
        <v>-300000</v>
      </c>
      <c r="H19225" s="704" t="s">
        <v>12816</v>
      </c>
    </row>
    <row r="19226" spans="1:8" ht="15" x14ac:dyDescent="0.2">
      <c r="A19226" s="733">
        <v>45412</v>
      </c>
      <c r="B19226" s="40" t="s">
        <v>12516</v>
      </c>
      <c r="C19226" s="62" t="s">
        <v>11713</v>
      </c>
      <c r="D19226" s="107" t="s">
        <v>12445</v>
      </c>
      <c r="E19226" s="57">
        <v>26000</v>
      </c>
      <c r="F19226" s="57"/>
      <c r="G19226" s="125">
        <f t="shared" si="306"/>
        <v>-26000</v>
      </c>
      <c r="H19226" s="704" t="s">
        <v>12816</v>
      </c>
    </row>
    <row r="19227" spans="1:8" ht="15" x14ac:dyDescent="0.2">
      <c r="A19227" s="733">
        <v>45412</v>
      </c>
      <c r="B19227" s="40" t="s">
        <v>3945</v>
      </c>
      <c r="C19227" s="62" t="s">
        <v>12950</v>
      </c>
      <c r="D19227" s="107" t="s">
        <v>12949</v>
      </c>
      <c r="E19227" s="57">
        <v>100000</v>
      </c>
      <c r="F19227" s="57"/>
      <c r="G19227" s="125">
        <f t="shared" si="306"/>
        <v>-100000</v>
      </c>
      <c r="H19227" s="704" t="s">
        <v>12816</v>
      </c>
    </row>
    <row r="19228" spans="1:8" ht="15" x14ac:dyDescent="0.2">
      <c r="A19228" s="732">
        <v>45385</v>
      </c>
      <c r="B19228" s="173" t="s">
        <v>11085</v>
      </c>
      <c r="C19228" s="173" t="s">
        <v>12551</v>
      </c>
      <c r="D19228" s="227" t="s">
        <v>12840</v>
      </c>
      <c r="E19228" s="235">
        <v>1173000</v>
      </c>
      <c r="F19228" s="235"/>
      <c r="G19228" s="235">
        <f t="shared" si="306"/>
        <v>-1173000</v>
      </c>
      <c r="H19228" s="708" t="s">
        <v>12816</v>
      </c>
    </row>
    <row r="19229" spans="1:8" ht="15" x14ac:dyDescent="0.2">
      <c r="A19229" s="732">
        <v>45407</v>
      </c>
      <c r="B19229" s="173" t="s">
        <v>37</v>
      </c>
      <c r="C19229" s="550" t="s">
        <v>3002</v>
      </c>
      <c r="D19229" s="739" t="s">
        <v>12914</v>
      </c>
      <c r="E19229" s="551">
        <v>20528</v>
      </c>
      <c r="F19229" s="235"/>
      <c r="G19229" s="235">
        <f t="shared" si="306"/>
        <v>-20528</v>
      </c>
      <c r="H19229" s="708" t="s">
        <v>12816</v>
      </c>
    </row>
    <row r="19230" spans="1:8" ht="15" x14ac:dyDescent="0.2">
      <c r="A19230" s="732">
        <v>45407</v>
      </c>
      <c r="B19230" s="173" t="s">
        <v>3944</v>
      </c>
      <c r="C19230" s="550" t="s">
        <v>3002</v>
      </c>
      <c r="D19230" s="739" t="s">
        <v>12914</v>
      </c>
      <c r="E19230" s="551">
        <v>35367</v>
      </c>
      <c r="F19230" s="235"/>
      <c r="G19230" s="235">
        <f t="shared" si="306"/>
        <v>-35367</v>
      </c>
      <c r="H19230" s="708" t="s">
        <v>12816</v>
      </c>
    </row>
    <row r="19231" spans="1:8" ht="15" x14ac:dyDescent="0.2">
      <c r="A19231" s="732">
        <v>45407</v>
      </c>
      <c r="B19231" s="173" t="s">
        <v>3945</v>
      </c>
      <c r="C19231" s="550" t="s">
        <v>3002</v>
      </c>
      <c r="D19231" s="739" t="s">
        <v>12914</v>
      </c>
      <c r="E19231" s="551">
        <v>32760</v>
      </c>
      <c r="F19231" s="235"/>
      <c r="G19231" s="235">
        <f t="shared" si="306"/>
        <v>-32760</v>
      </c>
      <c r="H19231" s="708" t="s">
        <v>12816</v>
      </c>
    </row>
    <row r="19232" spans="1:8" ht="15" x14ac:dyDescent="0.2">
      <c r="A19232" s="732">
        <v>45407</v>
      </c>
      <c r="B19232" s="173" t="s">
        <v>12516</v>
      </c>
      <c r="C19232" s="550" t="s">
        <v>3002</v>
      </c>
      <c r="D19232" s="739" t="s">
        <v>12914</v>
      </c>
      <c r="E19232" s="551">
        <v>107920</v>
      </c>
      <c r="F19232" s="235"/>
      <c r="G19232" s="235">
        <f t="shared" si="306"/>
        <v>-107920</v>
      </c>
      <c r="H19232" s="708" t="s">
        <v>12816</v>
      </c>
    </row>
    <row r="19233" spans="1:8" ht="24" x14ac:dyDescent="0.2">
      <c r="A19233" s="732">
        <v>45407</v>
      </c>
      <c r="B19233" s="173" t="s">
        <v>11726</v>
      </c>
      <c r="C19233" s="550" t="s">
        <v>3002</v>
      </c>
      <c r="D19233" s="739" t="s">
        <v>12915</v>
      </c>
      <c r="E19233" s="551">
        <v>100356</v>
      </c>
      <c r="F19233" s="235"/>
      <c r="G19233" s="235">
        <f t="shared" si="306"/>
        <v>-100356</v>
      </c>
      <c r="H19233" s="708" t="s">
        <v>12816</v>
      </c>
    </row>
    <row r="19234" spans="1:8" ht="24" x14ac:dyDescent="0.2">
      <c r="A19234" s="732">
        <v>45408</v>
      </c>
      <c r="B19234" s="173" t="s">
        <v>12618</v>
      </c>
      <c r="C19234" s="173" t="s">
        <v>12911</v>
      </c>
      <c r="D19234" s="227" t="s">
        <v>12912</v>
      </c>
      <c r="E19234" s="235">
        <v>179360</v>
      </c>
      <c r="F19234" s="235"/>
      <c r="G19234" s="235">
        <f t="shared" si="306"/>
        <v>-179360</v>
      </c>
      <c r="H19234" s="708" t="s">
        <v>12816</v>
      </c>
    </row>
    <row r="19235" spans="1:8" ht="24" x14ac:dyDescent="0.2">
      <c r="A19235" s="732">
        <v>45408</v>
      </c>
      <c r="B19235" s="173" t="s">
        <v>8041</v>
      </c>
      <c r="C19235" s="173" t="s">
        <v>10975</v>
      </c>
      <c r="D19235" s="227" t="s">
        <v>12913</v>
      </c>
      <c r="E19235" s="235">
        <v>215940</v>
      </c>
      <c r="F19235" s="235"/>
      <c r="G19235" s="235">
        <f t="shared" si="306"/>
        <v>-215940</v>
      </c>
      <c r="H19235" s="708" t="s">
        <v>12816</v>
      </c>
    </row>
    <row r="19236" spans="1:8" ht="15" x14ac:dyDescent="0.2">
      <c r="A19236" s="729">
        <v>45384</v>
      </c>
      <c r="B19236" s="90" t="s">
        <v>6503</v>
      </c>
      <c r="C19236" s="93" t="s">
        <v>558</v>
      </c>
      <c r="D19236" s="800" t="s">
        <v>12806</v>
      </c>
      <c r="E19236" s="91"/>
      <c r="F19236" s="91">
        <v>1000000</v>
      </c>
      <c r="G19236" s="91">
        <f t="shared" si="306"/>
        <v>1000000</v>
      </c>
      <c r="H19236" s="701" t="s">
        <v>12816</v>
      </c>
    </row>
    <row r="19237" spans="1:8" ht="15" x14ac:dyDescent="0.2">
      <c r="A19237" s="729">
        <v>45384</v>
      </c>
      <c r="B19237" s="90" t="s">
        <v>6503</v>
      </c>
      <c r="C19237" s="93" t="s">
        <v>558</v>
      </c>
      <c r="D19237" s="800" t="s">
        <v>12806</v>
      </c>
      <c r="E19237" s="91"/>
      <c r="F19237" s="91">
        <v>1000000</v>
      </c>
      <c r="G19237" s="91">
        <f t="shared" si="306"/>
        <v>1000000</v>
      </c>
      <c r="H19237" s="701" t="s">
        <v>12816</v>
      </c>
    </row>
    <row r="19238" spans="1:8" ht="15" x14ac:dyDescent="0.2">
      <c r="A19238" s="729">
        <v>45385</v>
      </c>
      <c r="B19238" s="90" t="s">
        <v>11883</v>
      </c>
      <c r="C19238" s="93" t="s">
        <v>558</v>
      </c>
      <c r="D19238" s="800" t="s">
        <v>12824</v>
      </c>
      <c r="E19238" s="91"/>
      <c r="F19238" s="91">
        <v>1310000</v>
      </c>
      <c r="G19238" s="91">
        <f t="shared" si="306"/>
        <v>1310000</v>
      </c>
      <c r="H19238" s="701" t="s">
        <v>12816</v>
      </c>
    </row>
    <row r="19239" spans="1:8" ht="15" x14ac:dyDescent="0.2">
      <c r="A19239" s="729">
        <v>45385</v>
      </c>
      <c r="B19239" s="90" t="s">
        <v>11883</v>
      </c>
      <c r="C19239" s="93" t="s">
        <v>558</v>
      </c>
      <c r="D19239" s="897" t="s">
        <v>13035</v>
      </c>
      <c r="E19239" s="642">
        <v>13100</v>
      </c>
      <c r="F19239" s="91"/>
      <c r="G19239" s="91">
        <f t="shared" si="306"/>
        <v>-13100</v>
      </c>
      <c r="H19239" s="701" t="s">
        <v>12816</v>
      </c>
    </row>
    <row r="19240" spans="1:8" ht="15" x14ac:dyDescent="0.2">
      <c r="A19240" s="729">
        <v>45385</v>
      </c>
      <c r="B19240" s="90" t="s">
        <v>11883</v>
      </c>
      <c r="C19240" s="93" t="s">
        <v>558</v>
      </c>
      <c r="D19240" s="800" t="s">
        <v>12825</v>
      </c>
      <c r="E19240" s="91"/>
      <c r="F19240" s="91">
        <v>1173000</v>
      </c>
      <c r="G19240" s="91">
        <f t="shared" si="306"/>
        <v>1173000</v>
      </c>
      <c r="H19240" s="701" t="s">
        <v>12816</v>
      </c>
    </row>
    <row r="19241" spans="1:8" ht="15" x14ac:dyDescent="0.2">
      <c r="A19241" s="729">
        <v>45385</v>
      </c>
      <c r="B19241" s="90" t="s">
        <v>8866</v>
      </c>
      <c r="C19241" s="93" t="s">
        <v>558</v>
      </c>
      <c r="D19241" s="800" t="s">
        <v>12824</v>
      </c>
      <c r="E19241" s="91"/>
      <c r="F19241" s="91">
        <v>500000</v>
      </c>
      <c r="G19241" s="91">
        <f t="shared" si="306"/>
        <v>500000</v>
      </c>
      <c r="H19241" s="701" t="s">
        <v>12816</v>
      </c>
    </row>
    <row r="19242" spans="1:8" ht="15" x14ac:dyDescent="0.2">
      <c r="A19242" s="729">
        <v>45385</v>
      </c>
      <c r="B19242" s="90" t="s">
        <v>8866</v>
      </c>
      <c r="C19242" s="93" t="s">
        <v>558</v>
      </c>
      <c r="D19242" s="897" t="s">
        <v>13035</v>
      </c>
      <c r="E19242" s="642">
        <v>5000</v>
      </c>
      <c r="F19242" s="91"/>
      <c r="G19242" s="91">
        <f t="shared" si="306"/>
        <v>-5000</v>
      </c>
      <c r="H19242" s="701" t="s">
        <v>12816</v>
      </c>
    </row>
    <row r="19243" spans="1:8" ht="15" x14ac:dyDescent="0.2">
      <c r="A19243" s="729">
        <v>45385</v>
      </c>
      <c r="B19243" s="90" t="s">
        <v>9354</v>
      </c>
      <c r="C19243" s="93" t="s">
        <v>558</v>
      </c>
      <c r="D19243" s="800" t="s">
        <v>12847</v>
      </c>
      <c r="E19243" s="91"/>
      <c r="F19243" s="91">
        <v>999000</v>
      </c>
      <c r="G19243" s="91">
        <f t="shared" si="306"/>
        <v>999000</v>
      </c>
      <c r="H19243" s="701" t="s">
        <v>12816</v>
      </c>
    </row>
    <row r="19244" spans="1:8" ht="15" x14ac:dyDescent="0.2">
      <c r="A19244" s="729">
        <v>45385</v>
      </c>
      <c r="B19244" s="90" t="s">
        <v>9354</v>
      </c>
      <c r="C19244" s="93" t="s">
        <v>558</v>
      </c>
      <c r="D19244" s="800" t="s">
        <v>12847</v>
      </c>
      <c r="E19244" s="91"/>
      <c r="F19244" s="91">
        <v>999000</v>
      </c>
      <c r="G19244" s="91">
        <f t="shared" si="306"/>
        <v>999000</v>
      </c>
      <c r="H19244" s="701" t="s">
        <v>12816</v>
      </c>
    </row>
    <row r="19245" spans="1:8" ht="15" x14ac:dyDescent="0.2">
      <c r="A19245" s="729">
        <v>45385</v>
      </c>
      <c r="B19245" s="90" t="s">
        <v>9354</v>
      </c>
      <c r="C19245" s="93" t="s">
        <v>558</v>
      </c>
      <c r="D19245" s="800" t="s">
        <v>12847</v>
      </c>
      <c r="E19245" s="91"/>
      <c r="F19245" s="91">
        <v>999000</v>
      </c>
      <c r="G19245" s="91">
        <f t="shared" si="306"/>
        <v>999000</v>
      </c>
      <c r="H19245" s="701" t="s">
        <v>12816</v>
      </c>
    </row>
    <row r="19246" spans="1:8" ht="15" x14ac:dyDescent="0.2">
      <c r="A19246" s="729">
        <v>45385</v>
      </c>
      <c r="B19246" s="90" t="s">
        <v>9354</v>
      </c>
      <c r="C19246" s="93" t="s">
        <v>558</v>
      </c>
      <c r="D19246" s="800" t="s">
        <v>12847</v>
      </c>
      <c r="E19246" s="91"/>
      <c r="F19246" s="91">
        <v>999000</v>
      </c>
      <c r="G19246" s="91">
        <f t="shared" si="306"/>
        <v>999000</v>
      </c>
      <c r="H19246" s="701" t="s">
        <v>12816</v>
      </c>
    </row>
    <row r="19247" spans="1:8" ht="36" x14ac:dyDescent="0.2">
      <c r="A19247" s="729">
        <v>45386</v>
      </c>
      <c r="B19247" s="90" t="s">
        <v>11726</v>
      </c>
      <c r="C19247" s="93" t="s">
        <v>558</v>
      </c>
      <c r="D19247" s="897" t="s">
        <v>12890</v>
      </c>
      <c r="E19247" s="642">
        <v>28000</v>
      </c>
      <c r="F19247" s="91"/>
      <c r="G19247" s="175">
        <f t="shared" si="306"/>
        <v>-28000</v>
      </c>
      <c r="H19247" s="701" t="s">
        <v>12816</v>
      </c>
    </row>
    <row r="19248" spans="1:8" ht="15" x14ac:dyDescent="0.2">
      <c r="A19248" s="729">
        <v>45387</v>
      </c>
      <c r="B19248" s="90" t="s">
        <v>9354</v>
      </c>
      <c r="C19248" s="93" t="s">
        <v>558</v>
      </c>
      <c r="D19248" s="800" t="s">
        <v>12847</v>
      </c>
      <c r="E19248" s="91"/>
      <c r="F19248" s="91">
        <v>995000</v>
      </c>
      <c r="G19248" s="91">
        <f t="shared" si="306"/>
        <v>995000</v>
      </c>
      <c r="H19248" s="701" t="s">
        <v>12816</v>
      </c>
    </row>
    <row r="19249" spans="1:8" ht="15" x14ac:dyDescent="0.2">
      <c r="A19249" s="729">
        <v>45387</v>
      </c>
      <c r="B19249" s="90" t="s">
        <v>9354</v>
      </c>
      <c r="C19249" s="93" t="s">
        <v>558</v>
      </c>
      <c r="D19249" s="800" t="s">
        <v>12847</v>
      </c>
      <c r="E19249" s="91"/>
      <c r="F19249" s="91">
        <v>995000</v>
      </c>
      <c r="G19249" s="91">
        <f t="shared" si="306"/>
        <v>995000</v>
      </c>
      <c r="H19249" s="701" t="s">
        <v>12816</v>
      </c>
    </row>
    <row r="19250" spans="1:8" ht="15" x14ac:dyDescent="0.2">
      <c r="A19250" s="729">
        <v>45387</v>
      </c>
      <c r="B19250" s="90" t="s">
        <v>9354</v>
      </c>
      <c r="C19250" s="93" t="s">
        <v>558</v>
      </c>
      <c r="D19250" s="800" t="s">
        <v>12852</v>
      </c>
      <c r="E19250" s="91"/>
      <c r="F19250" s="91">
        <v>510000</v>
      </c>
      <c r="G19250" s="91">
        <f t="shared" si="306"/>
        <v>510000</v>
      </c>
      <c r="H19250" s="701" t="s">
        <v>12816</v>
      </c>
    </row>
    <row r="19251" spans="1:8" ht="15" x14ac:dyDescent="0.2">
      <c r="A19251" s="729">
        <v>45387</v>
      </c>
      <c r="B19251" s="93" t="s">
        <v>3945</v>
      </c>
      <c r="C19251" s="93" t="s">
        <v>558</v>
      </c>
      <c r="D19251" s="891" t="s">
        <v>12853</v>
      </c>
      <c r="E19251" s="175"/>
      <c r="F19251" s="175">
        <v>359992</v>
      </c>
      <c r="G19251" s="91">
        <f t="shared" si="306"/>
        <v>359992</v>
      </c>
      <c r="H19251" s="701" t="s">
        <v>12816</v>
      </c>
    </row>
    <row r="19252" spans="1:8" ht="24" x14ac:dyDescent="0.2">
      <c r="A19252" s="729">
        <v>45400</v>
      </c>
      <c r="B19252" s="93" t="s">
        <v>13311</v>
      </c>
      <c r="C19252" s="93" t="s">
        <v>558</v>
      </c>
      <c r="D19252" s="801" t="s">
        <v>12868</v>
      </c>
      <c r="E19252" s="175"/>
      <c r="F19252" s="175">
        <v>1200000</v>
      </c>
      <c r="G19252" s="175">
        <f t="shared" si="306"/>
        <v>1200000</v>
      </c>
      <c r="H19252" s="701" t="s">
        <v>12816</v>
      </c>
    </row>
    <row r="19253" spans="1:8" ht="24" x14ac:dyDescent="0.2">
      <c r="A19253" s="729">
        <v>45400</v>
      </c>
      <c r="B19253" s="93" t="s">
        <v>11089</v>
      </c>
      <c r="C19253" s="93" t="s">
        <v>558</v>
      </c>
      <c r="D19253" s="801" t="s">
        <v>12868</v>
      </c>
      <c r="E19253" s="175"/>
      <c r="F19253" s="175">
        <v>1500000</v>
      </c>
      <c r="G19253" s="175">
        <f t="shared" si="306"/>
        <v>1500000</v>
      </c>
      <c r="H19253" s="701" t="s">
        <v>12816</v>
      </c>
    </row>
    <row r="19254" spans="1:8" ht="15" x14ac:dyDescent="0.2">
      <c r="A19254" s="729">
        <v>45400</v>
      </c>
      <c r="B19254" s="93" t="s">
        <v>11089</v>
      </c>
      <c r="C19254" s="93" t="s">
        <v>558</v>
      </c>
      <c r="D19254" s="897" t="s">
        <v>13035</v>
      </c>
      <c r="E19254" s="642">
        <v>12000</v>
      </c>
      <c r="F19254" s="175"/>
      <c r="G19254" s="175">
        <f t="shared" si="306"/>
        <v>-12000</v>
      </c>
      <c r="H19254" s="701" t="s">
        <v>12816</v>
      </c>
    </row>
    <row r="19255" spans="1:8" ht="15" x14ac:dyDescent="0.2">
      <c r="A19255" s="729">
        <v>45400</v>
      </c>
      <c r="B19255" s="93" t="s">
        <v>11089</v>
      </c>
      <c r="C19255" s="93" t="s">
        <v>558</v>
      </c>
      <c r="D19255" s="897" t="s">
        <v>13035</v>
      </c>
      <c r="E19255" s="642">
        <v>15000</v>
      </c>
      <c r="F19255" s="175"/>
      <c r="G19255" s="175">
        <f t="shared" si="306"/>
        <v>-15000</v>
      </c>
      <c r="H19255" s="701" t="s">
        <v>12816</v>
      </c>
    </row>
    <row r="19256" spans="1:8" ht="15" x14ac:dyDescent="0.2">
      <c r="A19256" s="729">
        <v>45400</v>
      </c>
      <c r="B19256" s="93" t="s">
        <v>11442</v>
      </c>
      <c r="C19256" s="93" t="s">
        <v>558</v>
      </c>
      <c r="D19256" s="801" t="s">
        <v>12867</v>
      </c>
      <c r="E19256" s="175"/>
      <c r="F19256" s="91">
        <v>2098980</v>
      </c>
      <c r="G19256" s="91">
        <f t="shared" si="306"/>
        <v>2098980</v>
      </c>
      <c r="H19256" s="701" t="s">
        <v>12816</v>
      </c>
    </row>
    <row r="19257" spans="1:8" s="681" customFormat="1" ht="24" customHeight="1" x14ac:dyDescent="0.25">
      <c r="A19257" s="729">
        <v>45400</v>
      </c>
      <c r="B19257" s="93" t="s">
        <v>11883</v>
      </c>
      <c r="C19257" s="93" t="s">
        <v>558</v>
      </c>
      <c r="D19257" s="801" t="s">
        <v>12869</v>
      </c>
      <c r="E19257" s="175"/>
      <c r="F19257" s="175">
        <v>10000000</v>
      </c>
      <c r="G19257" s="175">
        <f t="shared" si="306"/>
        <v>10000000</v>
      </c>
      <c r="H19257" s="701" t="s">
        <v>12816</v>
      </c>
    </row>
    <row r="19258" spans="1:8" s="681" customFormat="1" ht="15" customHeight="1" x14ac:dyDescent="0.25">
      <c r="A19258" s="729">
        <v>45400</v>
      </c>
      <c r="B19258" s="93" t="s">
        <v>11883</v>
      </c>
      <c r="C19258" s="93" t="s">
        <v>558</v>
      </c>
      <c r="D19258" s="897" t="s">
        <v>13035</v>
      </c>
      <c r="E19258" s="642">
        <v>100000</v>
      </c>
      <c r="F19258" s="175"/>
      <c r="G19258" s="175">
        <f t="shared" si="306"/>
        <v>-100000</v>
      </c>
      <c r="H19258" s="701" t="s">
        <v>12816</v>
      </c>
    </row>
    <row r="19259" spans="1:8" ht="24" x14ac:dyDescent="0.2">
      <c r="A19259" s="729">
        <v>45404</v>
      </c>
      <c r="B19259" s="93" t="s">
        <v>10230</v>
      </c>
      <c r="C19259" s="93" t="s">
        <v>558</v>
      </c>
      <c r="D19259" s="801" t="s">
        <v>12908</v>
      </c>
      <c r="E19259" s="175"/>
      <c r="F19259" s="175">
        <v>200000</v>
      </c>
      <c r="G19259" s="175">
        <f t="shared" si="306"/>
        <v>200000</v>
      </c>
      <c r="H19259" s="701" t="s">
        <v>12816</v>
      </c>
    </row>
    <row r="19260" spans="1:8" ht="24" x14ac:dyDescent="0.2">
      <c r="A19260" s="729">
        <v>45406</v>
      </c>
      <c r="B19260" s="93" t="s">
        <v>10230</v>
      </c>
      <c r="C19260" s="93" t="s">
        <v>558</v>
      </c>
      <c r="D19260" s="801" t="s">
        <v>12908</v>
      </c>
      <c r="E19260" s="175"/>
      <c r="F19260" s="175">
        <v>400000</v>
      </c>
      <c r="G19260" s="175">
        <f t="shared" si="306"/>
        <v>400000</v>
      </c>
      <c r="H19260" s="701" t="s">
        <v>12816</v>
      </c>
    </row>
    <row r="19261" spans="1:8" ht="24" x14ac:dyDescent="0.2">
      <c r="A19261" s="729">
        <v>45406</v>
      </c>
      <c r="B19261" s="93" t="s">
        <v>10230</v>
      </c>
      <c r="C19261" s="93" t="s">
        <v>558</v>
      </c>
      <c r="D19261" s="801" t="s">
        <v>12908</v>
      </c>
      <c r="E19261" s="175"/>
      <c r="F19261" s="175">
        <v>800000</v>
      </c>
      <c r="G19261" s="175">
        <f t="shared" si="306"/>
        <v>800000</v>
      </c>
      <c r="H19261" s="701" t="s">
        <v>12816</v>
      </c>
    </row>
    <row r="19262" spans="1:8" ht="24" x14ac:dyDescent="0.2">
      <c r="A19262" s="729">
        <v>45406</v>
      </c>
      <c r="B19262" s="93" t="s">
        <v>10230</v>
      </c>
      <c r="C19262" s="93" t="s">
        <v>558</v>
      </c>
      <c r="D19262" s="801" t="s">
        <v>12908</v>
      </c>
      <c r="E19262" s="175"/>
      <c r="F19262" s="175">
        <v>400000</v>
      </c>
      <c r="G19262" s="175">
        <f t="shared" si="306"/>
        <v>400000</v>
      </c>
      <c r="H19262" s="701" t="s">
        <v>12816</v>
      </c>
    </row>
    <row r="19263" spans="1:8" ht="24" x14ac:dyDescent="0.2">
      <c r="A19263" s="729">
        <v>45406</v>
      </c>
      <c r="B19263" s="93" t="s">
        <v>10230</v>
      </c>
      <c r="C19263" s="93" t="s">
        <v>558</v>
      </c>
      <c r="D19263" s="801" t="s">
        <v>12908</v>
      </c>
      <c r="E19263" s="175"/>
      <c r="F19263" s="175">
        <v>463000</v>
      </c>
      <c r="G19263" s="175">
        <f t="shared" ref="G19263:G19326" si="307">F19263-E19263</f>
        <v>463000</v>
      </c>
      <c r="H19263" s="701" t="s">
        <v>12816</v>
      </c>
    </row>
    <row r="19264" spans="1:8" ht="24" x14ac:dyDescent="0.2">
      <c r="A19264" s="729">
        <v>45406</v>
      </c>
      <c r="B19264" s="93" t="s">
        <v>10230</v>
      </c>
      <c r="C19264" s="93" t="s">
        <v>558</v>
      </c>
      <c r="D19264" s="801" t="s">
        <v>12908</v>
      </c>
      <c r="E19264" s="175"/>
      <c r="F19264" s="175">
        <v>537000</v>
      </c>
      <c r="G19264" s="175">
        <f t="shared" si="307"/>
        <v>537000</v>
      </c>
      <c r="H19264" s="701" t="s">
        <v>12816</v>
      </c>
    </row>
    <row r="19265" spans="1:8" ht="24" x14ac:dyDescent="0.2">
      <c r="A19265" s="729">
        <v>45406</v>
      </c>
      <c r="B19265" s="93" t="s">
        <v>10230</v>
      </c>
      <c r="C19265" s="93" t="s">
        <v>558</v>
      </c>
      <c r="D19265" s="801" t="s">
        <v>12908</v>
      </c>
      <c r="E19265" s="175"/>
      <c r="F19265" s="175">
        <v>800000</v>
      </c>
      <c r="G19265" s="175">
        <f t="shared" si="307"/>
        <v>800000</v>
      </c>
      <c r="H19265" s="701" t="s">
        <v>12816</v>
      </c>
    </row>
    <row r="19266" spans="1:8" ht="24" x14ac:dyDescent="0.2">
      <c r="A19266" s="729">
        <v>45406</v>
      </c>
      <c r="B19266" s="93" t="s">
        <v>10230</v>
      </c>
      <c r="C19266" s="93" t="s">
        <v>558</v>
      </c>
      <c r="D19266" s="801" t="s">
        <v>12908</v>
      </c>
      <c r="E19266" s="175"/>
      <c r="F19266" s="175">
        <v>700000</v>
      </c>
      <c r="G19266" s="175">
        <f t="shared" si="307"/>
        <v>700000</v>
      </c>
      <c r="H19266" s="701" t="s">
        <v>12816</v>
      </c>
    </row>
    <row r="19267" spans="1:8" ht="24" x14ac:dyDescent="0.2">
      <c r="A19267" s="729">
        <v>45406</v>
      </c>
      <c r="B19267" s="93" t="s">
        <v>10230</v>
      </c>
      <c r="C19267" s="93" t="s">
        <v>558</v>
      </c>
      <c r="D19267" s="801" t="s">
        <v>12908</v>
      </c>
      <c r="E19267" s="175"/>
      <c r="F19267" s="175">
        <v>300000</v>
      </c>
      <c r="G19267" s="175">
        <f t="shared" si="307"/>
        <v>300000</v>
      </c>
      <c r="H19267" s="701" t="s">
        <v>12816</v>
      </c>
    </row>
    <row r="19268" spans="1:8" ht="24" x14ac:dyDescent="0.2">
      <c r="A19268" s="729">
        <v>45406</v>
      </c>
      <c r="B19268" s="93" t="s">
        <v>6503</v>
      </c>
      <c r="C19268" s="93" t="s">
        <v>558</v>
      </c>
      <c r="D19268" s="801" t="s">
        <v>12960</v>
      </c>
      <c r="E19268" s="175"/>
      <c r="F19268" s="175">
        <v>250000</v>
      </c>
      <c r="G19268" s="175">
        <f t="shared" si="307"/>
        <v>250000</v>
      </c>
      <c r="H19268" s="701" t="s">
        <v>12816</v>
      </c>
    </row>
    <row r="19269" spans="1:8" ht="24" x14ac:dyDescent="0.2">
      <c r="A19269" s="729">
        <v>45406</v>
      </c>
      <c r="B19269" s="93" t="s">
        <v>6503</v>
      </c>
      <c r="C19269" s="93" t="s">
        <v>558</v>
      </c>
      <c r="D19269" s="801" t="s">
        <v>12960</v>
      </c>
      <c r="E19269" s="175"/>
      <c r="F19269" s="175">
        <v>355000</v>
      </c>
      <c r="G19269" s="175">
        <f t="shared" si="307"/>
        <v>355000</v>
      </c>
      <c r="H19269" s="701" t="s">
        <v>12816</v>
      </c>
    </row>
    <row r="19270" spans="1:8" ht="24" x14ac:dyDescent="0.2">
      <c r="A19270" s="729">
        <v>45406</v>
      </c>
      <c r="B19270" s="93" t="s">
        <v>6503</v>
      </c>
      <c r="C19270" s="93" t="s">
        <v>558</v>
      </c>
      <c r="D19270" s="801" t="s">
        <v>12960</v>
      </c>
      <c r="E19270" s="175"/>
      <c r="F19270" s="175">
        <v>100000</v>
      </c>
      <c r="G19270" s="175">
        <f t="shared" si="307"/>
        <v>100000</v>
      </c>
      <c r="H19270" s="701" t="s">
        <v>12816</v>
      </c>
    </row>
    <row r="19271" spans="1:8" ht="24" x14ac:dyDescent="0.2">
      <c r="A19271" s="729">
        <v>45406</v>
      </c>
      <c r="B19271" s="93" t="s">
        <v>6503</v>
      </c>
      <c r="C19271" s="93" t="s">
        <v>558</v>
      </c>
      <c r="D19271" s="801" t="s">
        <v>12960</v>
      </c>
      <c r="E19271" s="175"/>
      <c r="F19271" s="175">
        <v>200000</v>
      </c>
      <c r="G19271" s="175">
        <f t="shared" si="307"/>
        <v>200000</v>
      </c>
      <c r="H19271" s="701" t="s">
        <v>12816</v>
      </c>
    </row>
    <row r="19272" spans="1:8" ht="24" x14ac:dyDescent="0.2">
      <c r="A19272" s="729">
        <v>45406</v>
      </c>
      <c r="B19272" s="93" t="s">
        <v>11085</v>
      </c>
      <c r="C19272" s="93" t="s">
        <v>558</v>
      </c>
      <c r="D19272" s="801" t="s">
        <v>12961</v>
      </c>
      <c r="E19272" s="175"/>
      <c r="F19272" s="175">
        <v>250000</v>
      </c>
      <c r="G19272" s="175">
        <f t="shared" si="307"/>
        <v>250000</v>
      </c>
      <c r="H19272" s="701" t="s">
        <v>12816</v>
      </c>
    </row>
    <row r="19273" spans="1:8" ht="24" x14ac:dyDescent="0.2">
      <c r="A19273" s="729">
        <v>45406</v>
      </c>
      <c r="B19273" s="93" t="s">
        <v>11085</v>
      </c>
      <c r="C19273" s="93" t="s">
        <v>558</v>
      </c>
      <c r="D19273" s="801" t="s">
        <v>12961</v>
      </c>
      <c r="E19273" s="175"/>
      <c r="F19273" s="175">
        <v>1000000</v>
      </c>
      <c r="G19273" s="175">
        <f t="shared" si="307"/>
        <v>1000000</v>
      </c>
      <c r="H19273" s="701" t="s">
        <v>12816</v>
      </c>
    </row>
    <row r="19274" spans="1:8" ht="24" x14ac:dyDescent="0.2">
      <c r="A19274" s="729">
        <v>45406</v>
      </c>
      <c r="B19274" s="93" t="s">
        <v>11085</v>
      </c>
      <c r="C19274" s="93" t="s">
        <v>558</v>
      </c>
      <c r="D19274" s="801" t="s">
        <v>12961</v>
      </c>
      <c r="E19274" s="175"/>
      <c r="F19274" s="175">
        <v>215000</v>
      </c>
      <c r="G19274" s="175">
        <f t="shared" si="307"/>
        <v>215000</v>
      </c>
      <c r="H19274" s="701" t="s">
        <v>12816</v>
      </c>
    </row>
    <row r="19275" spans="1:8" ht="15" x14ac:dyDescent="0.2">
      <c r="A19275" s="729">
        <v>45408</v>
      </c>
      <c r="B19275" s="90" t="s">
        <v>9354</v>
      </c>
      <c r="C19275" s="93" t="s">
        <v>558</v>
      </c>
      <c r="D19275" s="800" t="s">
        <v>12909</v>
      </c>
      <c r="E19275" s="91"/>
      <c r="F19275" s="91">
        <v>179360</v>
      </c>
      <c r="G19275" s="175">
        <f t="shared" si="307"/>
        <v>179360</v>
      </c>
      <c r="H19275" s="701" t="s">
        <v>12816</v>
      </c>
    </row>
    <row r="19276" spans="1:8" ht="15" x14ac:dyDescent="0.2">
      <c r="A19276" s="729">
        <v>45408</v>
      </c>
      <c r="B19276" s="90" t="s">
        <v>9354</v>
      </c>
      <c r="C19276" s="93" t="s">
        <v>558</v>
      </c>
      <c r="D19276" s="800" t="s">
        <v>12910</v>
      </c>
      <c r="E19276" s="91"/>
      <c r="F19276" s="91">
        <v>215940</v>
      </c>
      <c r="G19276" s="175">
        <f t="shared" si="307"/>
        <v>215940</v>
      </c>
      <c r="H19276" s="701" t="s">
        <v>12816</v>
      </c>
    </row>
    <row r="19277" spans="1:8" ht="15" x14ac:dyDescent="0.2">
      <c r="A19277" s="729">
        <v>45411</v>
      </c>
      <c r="B19277" s="90" t="s">
        <v>11605</v>
      </c>
      <c r="C19277" s="93" t="s">
        <v>558</v>
      </c>
      <c r="D19277" s="800" t="s">
        <v>12916</v>
      </c>
      <c r="E19277" s="91"/>
      <c r="F19277" s="91">
        <v>8254400</v>
      </c>
      <c r="G19277" s="91">
        <f t="shared" si="307"/>
        <v>8254400</v>
      </c>
      <c r="H19277" s="701" t="s">
        <v>12816</v>
      </c>
    </row>
    <row r="19278" spans="1:8" ht="15" x14ac:dyDescent="0.2">
      <c r="A19278" s="729">
        <v>45411</v>
      </c>
      <c r="B19278" s="90" t="s">
        <v>11605</v>
      </c>
      <c r="C19278" s="93" t="s">
        <v>558</v>
      </c>
      <c r="D19278" s="897" t="s">
        <v>13035</v>
      </c>
      <c r="E19278" s="642">
        <v>82544</v>
      </c>
      <c r="F19278" s="91"/>
      <c r="G19278" s="91">
        <f t="shared" si="307"/>
        <v>-82544</v>
      </c>
      <c r="H19278" s="701" t="s">
        <v>12816</v>
      </c>
    </row>
    <row r="19279" spans="1:8" ht="15" x14ac:dyDescent="0.2">
      <c r="A19279" s="733">
        <v>45414</v>
      </c>
      <c r="B19279" s="62" t="s">
        <v>13311</v>
      </c>
      <c r="C19279" s="62" t="s">
        <v>6475</v>
      </c>
      <c r="D19279" s="107" t="s">
        <v>10719</v>
      </c>
      <c r="E19279" s="57">
        <v>70000</v>
      </c>
      <c r="F19279" s="57"/>
      <c r="G19279" s="125">
        <f t="shared" si="307"/>
        <v>-70000</v>
      </c>
      <c r="H19279" s="704" t="s">
        <v>12951</v>
      </c>
    </row>
    <row r="19280" spans="1:8" ht="15" x14ac:dyDescent="0.2">
      <c r="A19280" s="733">
        <v>45414</v>
      </c>
      <c r="B19280" s="40" t="s">
        <v>11726</v>
      </c>
      <c r="C19280" s="62" t="s">
        <v>10989</v>
      </c>
      <c r="D19280" s="107" t="s">
        <v>6485</v>
      </c>
      <c r="E19280" s="57">
        <v>2520</v>
      </c>
      <c r="F19280" s="57"/>
      <c r="G19280" s="125">
        <f t="shared" si="307"/>
        <v>-2520</v>
      </c>
      <c r="H19280" s="704" t="s">
        <v>12951</v>
      </c>
    </row>
    <row r="19281" spans="1:8" ht="15" x14ac:dyDescent="0.2">
      <c r="A19281" s="733">
        <v>45414</v>
      </c>
      <c r="B19281" s="40" t="s">
        <v>103</v>
      </c>
      <c r="C19281" s="62" t="s">
        <v>103</v>
      </c>
      <c r="D19281" s="107" t="s">
        <v>12952</v>
      </c>
      <c r="E19281" s="57">
        <v>1300</v>
      </c>
      <c r="F19281" s="57"/>
      <c r="G19281" s="125">
        <f t="shared" si="307"/>
        <v>-1300</v>
      </c>
      <c r="H19281" s="704" t="s">
        <v>12951</v>
      </c>
    </row>
    <row r="19282" spans="1:8" ht="15" x14ac:dyDescent="0.2">
      <c r="A19282" s="733">
        <v>45414</v>
      </c>
      <c r="B19282" s="40" t="s">
        <v>11623</v>
      </c>
      <c r="C19282" s="62" t="s">
        <v>5740</v>
      </c>
      <c r="D19282" s="107" t="s">
        <v>5740</v>
      </c>
      <c r="E19282" s="57">
        <v>400</v>
      </c>
      <c r="F19282" s="57"/>
      <c r="G19282" s="125">
        <f t="shared" si="307"/>
        <v>-400</v>
      </c>
      <c r="H19282" s="704" t="s">
        <v>12951</v>
      </c>
    </row>
    <row r="19283" spans="1:8" ht="15" x14ac:dyDescent="0.2">
      <c r="A19283" s="733">
        <v>45414</v>
      </c>
      <c r="B19283" s="40" t="s">
        <v>103</v>
      </c>
      <c r="C19283" s="62" t="s">
        <v>103</v>
      </c>
      <c r="D19283" s="107" t="s">
        <v>12953</v>
      </c>
      <c r="E19283" s="57">
        <v>1500</v>
      </c>
      <c r="F19283" s="57"/>
      <c r="G19283" s="125">
        <f t="shared" si="307"/>
        <v>-1500</v>
      </c>
      <c r="H19283" s="704" t="s">
        <v>12951</v>
      </c>
    </row>
    <row r="19284" spans="1:8" ht="15" x14ac:dyDescent="0.2">
      <c r="A19284" s="733">
        <v>45414</v>
      </c>
      <c r="B19284" s="40" t="s">
        <v>11883</v>
      </c>
      <c r="C19284" s="62" t="s">
        <v>5740</v>
      </c>
      <c r="D19284" s="107" t="s">
        <v>12954</v>
      </c>
      <c r="E19284" s="57">
        <v>4000</v>
      </c>
      <c r="F19284" s="57"/>
      <c r="G19284" s="125">
        <f t="shared" si="307"/>
        <v>-4000</v>
      </c>
      <c r="H19284" s="704" t="s">
        <v>12951</v>
      </c>
    </row>
    <row r="19285" spans="1:8" ht="15" x14ac:dyDescent="0.2">
      <c r="A19285" s="733">
        <v>45414</v>
      </c>
      <c r="B19285" s="40" t="s">
        <v>11883</v>
      </c>
      <c r="C19285" s="62" t="s">
        <v>11884</v>
      </c>
      <c r="D19285" s="107" t="s">
        <v>12955</v>
      </c>
      <c r="E19285" s="57">
        <v>250000</v>
      </c>
      <c r="F19285" s="57"/>
      <c r="G19285" s="125">
        <f t="shared" si="307"/>
        <v>-250000</v>
      </c>
      <c r="H19285" s="704" t="s">
        <v>12951</v>
      </c>
    </row>
    <row r="19286" spans="1:8" ht="15" x14ac:dyDescent="0.2">
      <c r="A19286" s="733">
        <v>45414</v>
      </c>
      <c r="B19286" s="40" t="s">
        <v>11883</v>
      </c>
      <c r="C19286" s="62" t="s">
        <v>12789</v>
      </c>
      <c r="D19286" s="107" t="s">
        <v>12956</v>
      </c>
      <c r="E19286" s="57">
        <v>500000</v>
      </c>
      <c r="F19286" s="57"/>
      <c r="G19286" s="125">
        <f t="shared" si="307"/>
        <v>-500000</v>
      </c>
      <c r="H19286" s="704" t="s">
        <v>12951</v>
      </c>
    </row>
    <row r="19287" spans="1:8" ht="15" x14ac:dyDescent="0.2">
      <c r="A19287" s="733">
        <v>45414</v>
      </c>
      <c r="B19287" s="40" t="s">
        <v>11085</v>
      </c>
      <c r="C19287" s="62" t="s">
        <v>10989</v>
      </c>
      <c r="D19287" s="107" t="s">
        <v>12957</v>
      </c>
      <c r="E19287" s="57">
        <v>76000</v>
      </c>
      <c r="F19287" s="57"/>
      <c r="G19287" s="125">
        <f t="shared" si="307"/>
        <v>-76000</v>
      </c>
      <c r="H19287" s="704" t="s">
        <v>12951</v>
      </c>
    </row>
    <row r="19288" spans="1:8" ht="15" x14ac:dyDescent="0.2">
      <c r="A19288" s="733">
        <v>45414</v>
      </c>
      <c r="B19288" s="40" t="s">
        <v>11605</v>
      </c>
      <c r="C19288" s="62" t="s">
        <v>8089</v>
      </c>
      <c r="D19288" s="107" t="s">
        <v>12989</v>
      </c>
      <c r="E19288" s="57">
        <v>250000</v>
      </c>
      <c r="F19288" s="57"/>
      <c r="G19288" s="125">
        <f t="shared" si="307"/>
        <v>-250000</v>
      </c>
      <c r="H19288" s="704" t="s">
        <v>12951</v>
      </c>
    </row>
    <row r="19289" spans="1:8" ht="15" x14ac:dyDescent="0.2">
      <c r="A19289" s="733">
        <v>45415</v>
      </c>
      <c r="B19289" s="40" t="s">
        <v>103</v>
      </c>
      <c r="C19289" s="62" t="s">
        <v>103</v>
      </c>
      <c r="D19289" s="107" t="s">
        <v>12958</v>
      </c>
      <c r="E19289" s="57">
        <v>800</v>
      </c>
      <c r="F19289" s="57"/>
      <c r="G19289" s="125">
        <f t="shared" si="307"/>
        <v>-800</v>
      </c>
      <c r="H19289" s="704" t="s">
        <v>12951</v>
      </c>
    </row>
    <row r="19290" spans="1:8" ht="15" x14ac:dyDescent="0.2">
      <c r="A19290" s="733">
        <v>45415</v>
      </c>
      <c r="B19290" s="40" t="s">
        <v>11726</v>
      </c>
      <c r="C19290" s="62" t="s">
        <v>10989</v>
      </c>
      <c r="D19290" s="107" t="s">
        <v>12959</v>
      </c>
      <c r="E19290" s="57">
        <v>31000</v>
      </c>
      <c r="F19290" s="57"/>
      <c r="G19290" s="125">
        <f t="shared" si="307"/>
        <v>-31000</v>
      </c>
      <c r="H19290" s="704" t="s">
        <v>12951</v>
      </c>
    </row>
    <row r="19291" spans="1:8" ht="15" x14ac:dyDescent="0.2">
      <c r="A19291" s="733">
        <v>45415</v>
      </c>
      <c r="B19291" s="40" t="s">
        <v>11726</v>
      </c>
      <c r="C19291" s="62" t="s">
        <v>10989</v>
      </c>
      <c r="D19291" s="107" t="s">
        <v>12986</v>
      </c>
      <c r="E19291" s="57">
        <v>35300</v>
      </c>
      <c r="F19291" s="57"/>
      <c r="G19291" s="125">
        <f t="shared" si="307"/>
        <v>-35300</v>
      </c>
      <c r="H19291" s="704" t="s">
        <v>12951</v>
      </c>
    </row>
    <row r="19292" spans="1:8" ht="15" x14ac:dyDescent="0.2">
      <c r="A19292" s="733">
        <v>45415</v>
      </c>
      <c r="B19292" s="40" t="s">
        <v>103</v>
      </c>
      <c r="C19292" s="62" t="s">
        <v>103</v>
      </c>
      <c r="D19292" s="107" t="s">
        <v>10209</v>
      </c>
      <c r="E19292" s="57">
        <v>3000</v>
      </c>
      <c r="F19292" s="57"/>
      <c r="G19292" s="125">
        <f t="shared" si="307"/>
        <v>-3000</v>
      </c>
      <c r="H19292" s="704" t="s">
        <v>12951</v>
      </c>
    </row>
    <row r="19293" spans="1:8" ht="15" x14ac:dyDescent="0.2">
      <c r="A19293" s="733">
        <v>45415</v>
      </c>
      <c r="B19293" s="40" t="s">
        <v>12410</v>
      </c>
      <c r="C19293" s="550" t="s">
        <v>2189</v>
      </c>
      <c r="D19293" s="892" t="s">
        <v>12987</v>
      </c>
      <c r="E19293" s="582">
        <v>3500</v>
      </c>
      <c r="F19293" s="57"/>
      <c r="G19293" s="125">
        <f t="shared" si="307"/>
        <v>-3500</v>
      </c>
      <c r="H19293" s="704" t="s">
        <v>12951</v>
      </c>
    </row>
    <row r="19294" spans="1:8" ht="15" x14ac:dyDescent="0.2">
      <c r="A19294" s="733">
        <v>45415</v>
      </c>
      <c r="B19294" s="40" t="s">
        <v>11623</v>
      </c>
      <c r="C19294" s="550" t="s">
        <v>2189</v>
      </c>
      <c r="D19294" s="892" t="s">
        <v>12987</v>
      </c>
      <c r="E19294" s="582">
        <v>3500</v>
      </c>
      <c r="F19294" s="57"/>
      <c r="G19294" s="125">
        <f t="shared" si="307"/>
        <v>-3500</v>
      </c>
      <c r="H19294" s="704" t="s">
        <v>12951</v>
      </c>
    </row>
    <row r="19295" spans="1:8" ht="15" x14ac:dyDescent="0.2">
      <c r="A19295" s="733">
        <v>45415</v>
      </c>
      <c r="B19295" s="40" t="s">
        <v>10230</v>
      </c>
      <c r="C19295" s="550" t="s">
        <v>2189</v>
      </c>
      <c r="D19295" s="892" t="s">
        <v>12987</v>
      </c>
      <c r="E19295" s="582">
        <v>4000</v>
      </c>
      <c r="F19295" s="57"/>
      <c r="G19295" s="125">
        <f t="shared" si="307"/>
        <v>-4000</v>
      </c>
      <c r="H19295" s="704" t="s">
        <v>12951</v>
      </c>
    </row>
    <row r="19296" spans="1:8" ht="15" x14ac:dyDescent="0.2">
      <c r="A19296" s="733">
        <v>45415</v>
      </c>
      <c r="B19296" s="40" t="s">
        <v>11726</v>
      </c>
      <c r="C19296" s="62" t="s">
        <v>5740</v>
      </c>
      <c r="D19296" s="107" t="s">
        <v>369</v>
      </c>
      <c r="E19296" s="57">
        <v>1800</v>
      </c>
      <c r="F19296" s="57"/>
      <c r="G19296" s="125">
        <f t="shared" si="307"/>
        <v>-1800</v>
      </c>
      <c r="H19296" s="704" t="s">
        <v>12951</v>
      </c>
    </row>
    <row r="19297" spans="1:8" ht="15" x14ac:dyDescent="0.2">
      <c r="A19297" s="733">
        <v>45415</v>
      </c>
      <c r="B19297" s="40" t="s">
        <v>11883</v>
      </c>
      <c r="C19297" s="62" t="s">
        <v>391</v>
      </c>
      <c r="D19297" s="107" t="s">
        <v>12988</v>
      </c>
      <c r="E19297" s="57">
        <v>10120</v>
      </c>
      <c r="F19297" s="57"/>
      <c r="G19297" s="125">
        <f t="shared" si="307"/>
        <v>-10120</v>
      </c>
      <c r="H19297" s="704" t="s">
        <v>12951</v>
      </c>
    </row>
    <row r="19298" spans="1:8" ht="15" x14ac:dyDescent="0.2">
      <c r="A19298" s="733">
        <v>45415</v>
      </c>
      <c r="B19298" s="62" t="s">
        <v>13311</v>
      </c>
      <c r="C19298" s="62" t="s">
        <v>10989</v>
      </c>
      <c r="D19298" s="107" t="s">
        <v>12991</v>
      </c>
      <c r="E19298" s="57">
        <v>20400</v>
      </c>
      <c r="F19298" s="57"/>
      <c r="G19298" s="125">
        <f t="shared" si="307"/>
        <v>-20400</v>
      </c>
      <c r="H19298" s="704" t="s">
        <v>12951</v>
      </c>
    </row>
    <row r="19299" spans="1:8" ht="15" x14ac:dyDescent="0.2">
      <c r="A19299" s="733">
        <v>45415</v>
      </c>
      <c r="B19299" s="40" t="s">
        <v>12516</v>
      </c>
      <c r="C19299" s="62" t="s">
        <v>12543</v>
      </c>
      <c r="D19299" s="107" t="s">
        <v>12990</v>
      </c>
      <c r="E19299" s="57">
        <v>200000</v>
      </c>
      <c r="F19299" s="57"/>
      <c r="G19299" s="125">
        <f t="shared" si="307"/>
        <v>-200000</v>
      </c>
      <c r="H19299" s="704" t="s">
        <v>12951</v>
      </c>
    </row>
    <row r="19300" spans="1:8" ht="15" x14ac:dyDescent="0.2">
      <c r="A19300" s="733">
        <v>45416</v>
      </c>
      <c r="B19300" s="583" t="s">
        <v>4720</v>
      </c>
      <c r="C19300" s="669" t="s">
        <v>8392</v>
      </c>
      <c r="D19300" s="912" t="s">
        <v>13041</v>
      </c>
      <c r="E19300" s="584">
        <v>162620</v>
      </c>
      <c r="F19300" s="57"/>
      <c r="G19300" s="125">
        <f t="shared" si="307"/>
        <v>-162620</v>
      </c>
      <c r="H19300" s="704" t="s">
        <v>12951</v>
      </c>
    </row>
    <row r="19301" spans="1:8" ht="15" x14ac:dyDescent="0.2">
      <c r="A19301" s="733">
        <v>45416</v>
      </c>
      <c r="B19301" s="583" t="s">
        <v>8557</v>
      </c>
      <c r="C19301" s="669" t="s">
        <v>8392</v>
      </c>
      <c r="D19301" s="912" t="s">
        <v>13041</v>
      </c>
      <c r="E19301" s="584">
        <v>74242</v>
      </c>
      <c r="F19301" s="57"/>
      <c r="G19301" s="125">
        <f t="shared" si="307"/>
        <v>-74242</v>
      </c>
      <c r="H19301" s="704" t="s">
        <v>12951</v>
      </c>
    </row>
    <row r="19302" spans="1:8" ht="15" x14ac:dyDescent="0.2">
      <c r="A19302" s="733">
        <v>45416</v>
      </c>
      <c r="B19302" s="583" t="s">
        <v>10907</v>
      </c>
      <c r="C19302" s="669" t="s">
        <v>8392</v>
      </c>
      <c r="D19302" s="912" t="s">
        <v>13041</v>
      </c>
      <c r="E19302" s="584">
        <v>20637</v>
      </c>
      <c r="F19302" s="57"/>
      <c r="G19302" s="125">
        <f t="shared" si="307"/>
        <v>-20637</v>
      </c>
      <c r="H19302" s="704" t="s">
        <v>12951</v>
      </c>
    </row>
    <row r="19303" spans="1:8" ht="15" x14ac:dyDescent="0.2">
      <c r="A19303" s="733">
        <v>45416</v>
      </c>
      <c r="B19303" s="583" t="s">
        <v>11704</v>
      </c>
      <c r="C19303" s="669" t="s">
        <v>8392</v>
      </c>
      <c r="D19303" s="912" t="s">
        <v>13041</v>
      </c>
      <c r="E19303" s="584">
        <v>6768</v>
      </c>
      <c r="F19303" s="57"/>
      <c r="G19303" s="125">
        <f t="shared" si="307"/>
        <v>-6768</v>
      </c>
      <c r="H19303" s="704" t="s">
        <v>12951</v>
      </c>
    </row>
    <row r="19304" spans="1:8" ht="15" x14ac:dyDescent="0.2">
      <c r="A19304" s="733">
        <v>45416</v>
      </c>
      <c r="B19304" s="583" t="s">
        <v>11605</v>
      </c>
      <c r="C19304" s="669" t="s">
        <v>8392</v>
      </c>
      <c r="D19304" s="912" t="s">
        <v>13041</v>
      </c>
      <c r="E19304" s="584">
        <v>25632</v>
      </c>
      <c r="F19304" s="57"/>
      <c r="G19304" s="125">
        <f t="shared" si="307"/>
        <v>-25632</v>
      </c>
      <c r="H19304" s="704" t="s">
        <v>12951</v>
      </c>
    </row>
    <row r="19305" spans="1:8" ht="15" x14ac:dyDescent="0.2">
      <c r="A19305" s="733">
        <v>45416</v>
      </c>
      <c r="B19305" s="583" t="s">
        <v>12801</v>
      </c>
      <c r="C19305" s="669" t="s">
        <v>8392</v>
      </c>
      <c r="D19305" s="912" t="s">
        <v>13041</v>
      </c>
      <c r="E19305" s="584">
        <v>153139</v>
      </c>
      <c r="F19305" s="57"/>
      <c r="G19305" s="125">
        <f t="shared" si="307"/>
        <v>-153139</v>
      </c>
      <c r="H19305" s="704" t="s">
        <v>12951</v>
      </c>
    </row>
    <row r="19306" spans="1:8" ht="15" x14ac:dyDescent="0.2">
      <c r="A19306" s="733">
        <v>45416</v>
      </c>
      <c r="B19306" s="583" t="s">
        <v>11726</v>
      </c>
      <c r="C19306" s="669" t="s">
        <v>8392</v>
      </c>
      <c r="D19306" s="912" t="s">
        <v>13041</v>
      </c>
      <c r="E19306" s="584">
        <v>56962</v>
      </c>
      <c r="F19306" s="57"/>
      <c r="G19306" s="125">
        <f t="shared" si="307"/>
        <v>-56962</v>
      </c>
      <c r="H19306" s="704" t="s">
        <v>12951</v>
      </c>
    </row>
    <row r="19307" spans="1:8" ht="15" x14ac:dyDescent="0.2">
      <c r="A19307" s="733">
        <v>45415</v>
      </c>
      <c r="B19307" s="1105" t="s">
        <v>11085</v>
      </c>
      <c r="C19307" s="1082" t="s">
        <v>793</v>
      </c>
      <c r="D19307" s="1106" t="s">
        <v>12817</v>
      </c>
      <c r="E19307" s="1107">
        <v>50000</v>
      </c>
      <c r="F19307" s="57"/>
      <c r="G19307" s="125">
        <f t="shared" si="307"/>
        <v>-50000</v>
      </c>
      <c r="H19307" s="704" t="s">
        <v>12951</v>
      </c>
    </row>
    <row r="19308" spans="1:8" ht="15" x14ac:dyDescent="0.2">
      <c r="A19308" s="733">
        <v>45415</v>
      </c>
      <c r="B19308" s="1105" t="s">
        <v>10177</v>
      </c>
      <c r="C19308" s="1082" t="s">
        <v>793</v>
      </c>
      <c r="D19308" s="1106" t="s">
        <v>8429</v>
      </c>
      <c r="E19308" s="1107">
        <v>5000</v>
      </c>
      <c r="F19308" s="57"/>
      <c r="G19308" s="125">
        <f t="shared" si="307"/>
        <v>-5000</v>
      </c>
      <c r="H19308" s="704" t="s">
        <v>12951</v>
      </c>
    </row>
    <row r="19309" spans="1:8" ht="15" x14ac:dyDescent="0.2">
      <c r="A19309" s="733">
        <v>45415</v>
      </c>
      <c r="B19309" s="1105" t="s">
        <v>10230</v>
      </c>
      <c r="C19309" s="1082" t="s">
        <v>793</v>
      </c>
      <c r="D19309" s="1106" t="s">
        <v>12204</v>
      </c>
      <c r="E19309" s="1107">
        <v>50000</v>
      </c>
      <c r="F19309" s="57"/>
      <c r="G19309" s="125">
        <f t="shared" si="307"/>
        <v>-50000</v>
      </c>
      <c r="H19309" s="704" t="s">
        <v>12951</v>
      </c>
    </row>
    <row r="19310" spans="1:8" ht="15" x14ac:dyDescent="0.2">
      <c r="A19310" s="733">
        <v>45415</v>
      </c>
      <c r="B19310" s="1105" t="s">
        <v>103</v>
      </c>
      <c r="C19310" s="1082" t="s">
        <v>793</v>
      </c>
      <c r="D19310" s="1106" t="s">
        <v>12818</v>
      </c>
      <c r="E19310" s="1107">
        <v>105000</v>
      </c>
      <c r="F19310" s="57"/>
      <c r="G19310" s="125">
        <f t="shared" si="307"/>
        <v>-105000</v>
      </c>
      <c r="H19310" s="704" t="s">
        <v>12951</v>
      </c>
    </row>
    <row r="19311" spans="1:8" ht="15" x14ac:dyDescent="0.2">
      <c r="A19311" s="733">
        <v>45416</v>
      </c>
      <c r="B19311" s="1105" t="s">
        <v>103</v>
      </c>
      <c r="C19311" s="1082" t="s">
        <v>793</v>
      </c>
      <c r="D19311" s="1106" t="s">
        <v>12776</v>
      </c>
      <c r="E19311" s="1107">
        <v>6000</v>
      </c>
      <c r="F19311" s="57"/>
      <c r="G19311" s="125">
        <f t="shared" si="307"/>
        <v>-6000</v>
      </c>
      <c r="H19311" s="704" t="s">
        <v>12951</v>
      </c>
    </row>
    <row r="19312" spans="1:8" ht="15" x14ac:dyDescent="0.2">
      <c r="A19312" s="733">
        <v>45418</v>
      </c>
      <c r="B19312" s="1105" t="s">
        <v>103</v>
      </c>
      <c r="C19312" s="1082" t="s">
        <v>793</v>
      </c>
      <c r="D19312" s="1106" t="s">
        <v>10135</v>
      </c>
      <c r="E19312" s="1107">
        <v>264700</v>
      </c>
      <c r="F19312" s="57"/>
      <c r="G19312" s="125">
        <f t="shared" si="307"/>
        <v>-264700</v>
      </c>
      <c r="H19312" s="704" t="s">
        <v>12951</v>
      </c>
    </row>
    <row r="19313" spans="1:8" ht="15" x14ac:dyDescent="0.2">
      <c r="A19313" s="733">
        <v>45418</v>
      </c>
      <c r="B19313" s="1105" t="s">
        <v>11883</v>
      </c>
      <c r="C19313" s="1082" t="s">
        <v>793</v>
      </c>
      <c r="D19313" s="1106" t="s">
        <v>12999</v>
      </c>
      <c r="E19313" s="1107">
        <v>249550</v>
      </c>
      <c r="F19313" s="57"/>
      <c r="G19313" s="125">
        <f t="shared" si="307"/>
        <v>-249550</v>
      </c>
      <c r="H19313" s="704" t="s">
        <v>12951</v>
      </c>
    </row>
    <row r="19314" spans="1:8" ht="15" x14ac:dyDescent="0.2">
      <c r="A19314" s="733">
        <v>45418</v>
      </c>
      <c r="B19314" s="1105" t="s">
        <v>11085</v>
      </c>
      <c r="C19314" s="1082" t="s">
        <v>793</v>
      </c>
      <c r="D19314" s="1106" t="s">
        <v>13000</v>
      </c>
      <c r="E19314" s="1107">
        <v>65210</v>
      </c>
      <c r="F19314" s="57"/>
      <c r="G19314" s="125">
        <f t="shared" si="307"/>
        <v>-65210</v>
      </c>
      <c r="H19314" s="704" t="s">
        <v>12951</v>
      </c>
    </row>
    <row r="19315" spans="1:8" ht="15" x14ac:dyDescent="0.2">
      <c r="A19315" s="733">
        <v>45418</v>
      </c>
      <c r="B19315" s="1105" t="s">
        <v>11131</v>
      </c>
      <c r="C19315" s="1082" t="s">
        <v>793</v>
      </c>
      <c r="D19315" s="1106" t="s">
        <v>12834</v>
      </c>
      <c r="E19315" s="1107">
        <v>42250</v>
      </c>
      <c r="F19315" s="57"/>
      <c r="G19315" s="125">
        <f t="shared" si="307"/>
        <v>-42250</v>
      </c>
      <c r="H19315" s="704" t="s">
        <v>12951</v>
      </c>
    </row>
    <row r="19316" spans="1:8" ht="15" x14ac:dyDescent="0.2">
      <c r="A19316" s="733">
        <v>45418</v>
      </c>
      <c r="B19316" s="1105" t="s">
        <v>10230</v>
      </c>
      <c r="C19316" s="1082" t="s">
        <v>793</v>
      </c>
      <c r="D19316" s="1106" t="s">
        <v>12835</v>
      </c>
      <c r="E19316" s="1107">
        <v>65000</v>
      </c>
      <c r="F19316" s="57"/>
      <c r="G19316" s="125">
        <f t="shared" si="307"/>
        <v>-65000</v>
      </c>
      <c r="H19316" s="704" t="s">
        <v>12951</v>
      </c>
    </row>
    <row r="19317" spans="1:8" ht="15" x14ac:dyDescent="0.2">
      <c r="A19317" s="733">
        <v>45419</v>
      </c>
      <c r="B19317" s="1105" t="s">
        <v>37</v>
      </c>
      <c r="C19317" s="1082" t="s">
        <v>793</v>
      </c>
      <c r="D19317" s="1106" t="s">
        <v>11832</v>
      </c>
      <c r="E19317" s="1107">
        <v>194300</v>
      </c>
      <c r="F19317" s="57"/>
      <c r="G19317" s="125">
        <f t="shared" si="307"/>
        <v>-194300</v>
      </c>
      <c r="H19317" s="704" t="s">
        <v>12951</v>
      </c>
    </row>
    <row r="19318" spans="1:8" ht="15" x14ac:dyDescent="0.2">
      <c r="A19318" s="733">
        <v>45419</v>
      </c>
      <c r="B19318" s="1105" t="s">
        <v>11726</v>
      </c>
      <c r="C19318" s="1082" t="s">
        <v>793</v>
      </c>
      <c r="D19318" s="1106" t="s">
        <v>12395</v>
      </c>
      <c r="E19318" s="1107">
        <v>490650</v>
      </c>
      <c r="F19318" s="57"/>
      <c r="G19318" s="125">
        <f t="shared" si="307"/>
        <v>-490650</v>
      </c>
      <c r="H19318" s="704" t="s">
        <v>12951</v>
      </c>
    </row>
    <row r="19319" spans="1:8" ht="15" x14ac:dyDescent="0.2">
      <c r="A19319" s="733">
        <v>45420</v>
      </c>
      <c r="B19319" s="1105" t="s">
        <v>11131</v>
      </c>
      <c r="C19319" s="1082" t="s">
        <v>793</v>
      </c>
      <c r="D19319" s="1106" t="s">
        <v>11837</v>
      </c>
      <c r="E19319" s="1107">
        <v>51670</v>
      </c>
      <c r="F19319" s="57"/>
      <c r="G19319" s="125">
        <f t="shared" si="307"/>
        <v>-51670</v>
      </c>
      <c r="H19319" s="704" t="s">
        <v>12951</v>
      </c>
    </row>
    <row r="19320" spans="1:8" ht="15" x14ac:dyDescent="0.2">
      <c r="A19320" s="733">
        <v>45420</v>
      </c>
      <c r="B19320" s="1105" t="s">
        <v>12410</v>
      </c>
      <c r="C19320" s="1082" t="s">
        <v>793</v>
      </c>
      <c r="D19320" s="1106" t="s">
        <v>13021</v>
      </c>
      <c r="E19320" s="1107">
        <v>56000</v>
      </c>
      <c r="F19320" s="57"/>
      <c r="G19320" s="125">
        <f t="shared" si="307"/>
        <v>-56000</v>
      </c>
      <c r="H19320" s="704" t="s">
        <v>12951</v>
      </c>
    </row>
    <row r="19321" spans="1:8" ht="15" x14ac:dyDescent="0.2">
      <c r="A19321" s="733">
        <v>45420</v>
      </c>
      <c r="B19321" s="1105" t="s">
        <v>12410</v>
      </c>
      <c r="C19321" s="1082" t="s">
        <v>793</v>
      </c>
      <c r="D19321" s="1106" t="s">
        <v>11585</v>
      </c>
      <c r="E19321" s="1107">
        <v>43500</v>
      </c>
      <c r="F19321" s="57"/>
      <c r="G19321" s="125">
        <f t="shared" si="307"/>
        <v>-43500</v>
      </c>
      <c r="H19321" s="704" t="s">
        <v>12951</v>
      </c>
    </row>
    <row r="19322" spans="1:8" ht="15" x14ac:dyDescent="0.2">
      <c r="A19322" s="733">
        <v>45420</v>
      </c>
      <c r="B19322" s="1105" t="s">
        <v>12618</v>
      </c>
      <c r="C19322" s="1082" t="s">
        <v>793</v>
      </c>
      <c r="D19322" s="1106" t="s">
        <v>13022</v>
      </c>
      <c r="E19322" s="1107">
        <v>215020</v>
      </c>
      <c r="F19322" s="57"/>
      <c r="G19322" s="125">
        <f t="shared" si="307"/>
        <v>-215020</v>
      </c>
      <c r="H19322" s="704" t="s">
        <v>12951</v>
      </c>
    </row>
    <row r="19323" spans="1:8" ht="15" x14ac:dyDescent="0.2">
      <c r="A19323" s="733">
        <v>45420</v>
      </c>
      <c r="B19323" s="1105" t="s">
        <v>9354</v>
      </c>
      <c r="C19323" s="1082" t="s">
        <v>793</v>
      </c>
      <c r="D19323" s="1106" t="s">
        <v>13023</v>
      </c>
      <c r="E19323" s="1107">
        <v>68190</v>
      </c>
      <c r="F19323" s="57"/>
      <c r="G19323" s="125">
        <f t="shared" si="307"/>
        <v>-68190</v>
      </c>
      <c r="H19323" s="704" t="s">
        <v>12951</v>
      </c>
    </row>
    <row r="19324" spans="1:8" ht="15" x14ac:dyDescent="0.2">
      <c r="A19324" s="733">
        <v>45420</v>
      </c>
      <c r="B19324" s="1105" t="s">
        <v>11726</v>
      </c>
      <c r="C19324" s="1082" t="s">
        <v>793</v>
      </c>
      <c r="D19324" s="1106" t="s">
        <v>13024</v>
      </c>
      <c r="E19324" s="1107">
        <v>125300</v>
      </c>
      <c r="F19324" s="57"/>
      <c r="G19324" s="125">
        <f t="shared" si="307"/>
        <v>-125300</v>
      </c>
      <c r="H19324" s="704" t="s">
        <v>12951</v>
      </c>
    </row>
    <row r="19325" spans="1:8" ht="15" x14ac:dyDescent="0.2">
      <c r="A19325" s="733">
        <v>45420</v>
      </c>
      <c r="B19325" s="1105" t="s">
        <v>3945</v>
      </c>
      <c r="C19325" s="1105" t="s">
        <v>793</v>
      </c>
      <c r="D19325" s="1106" t="s">
        <v>12091</v>
      </c>
      <c r="E19325" s="1112">
        <v>148780</v>
      </c>
      <c r="G19325" s="125">
        <f t="shared" si="307"/>
        <v>-148780</v>
      </c>
      <c r="H19325" s="704" t="s">
        <v>12951</v>
      </c>
    </row>
    <row r="19326" spans="1:8" ht="15" x14ac:dyDescent="0.2">
      <c r="A19326" s="733">
        <v>45420</v>
      </c>
      <c r="B19326" s="1105" t="s">
        <v>3944</v>
      </c>
      <c r="C19326" s="1082" t="s">
        <v>793</v>
      </c>
      <c r="D19326" s="1106" t="s">
        <v>12399</v>
      </c>
      <c r="E19326" s="1107">
        <v>154872.91666666669</v>
      </c>
      <c r="F19326" s="57"/>
      <c r="G19326" s="125">
        <f t="shared" si="307"/>
        <v>-154872.91666666669</v>
      </c>
      <c r="H19326" s="704" t="s">
        <v>12951</v>
      </c>
    </row>
    <row r="19327" spans="1:8" ht="15" customHeight="1" x14ac:dyDescent="0.2">
      <c r="A19327" s="733">
        <v>45422</v>
      </c>
      <c r="B19327" s="1105" t="s">
        <v>3945</v>
      </c>
      <c r="C19327" s="1082" t="s">
        <v>793</v>
      </c>
      <c r="D19327" s="1106" t="s">
        <v>13055</v>
      </c>
      <c r="E19327" s="1107">
        <v>1250</v>
      </c>
      <c r="F19327" s="57"/>
      <c r="G19327" s="125">
        <f t="shared" ref="G19327:G19390" si="308">F19327-E19327</f>
        <v>-1250</v>
      </c>
      <c r="H19327" s="704" t="s">
        <v>12951</v>
      </c>
    </row>
    <row r="19328" spans="1:8" ht="15" x14ac:dyDescent="0.2">
      <c r="A19328" s="733">
        <v>45420</v>
      </c>
      <c r="B19328" s="1105" t="s">
        <v>11726</v>
      </c>
      <c r="C19328" s="1082" t="s">
        <v>793</v>
      </c>
      <c r="D19328" s="1106" t="s">
        <v>13049</v>
      </c>
      <c r="E19328" s="1107">
        <v>170000</v>
      </c>
      <c r="F19328" s="57"/>
      <c r="G19328" s="125">
        <f t="shared" si="308"/>
        <v>-170000</v>
      </c>
      <c r="H19328" s="704" t="s">
        <v>12951</v>
      </c>
    </row>
    <row r="19329" spans="1:8" ht="15" customHeight="1" x14ac:dyDescent="0.2">
      <c r="A19329" s="733">
        <v>45422</v>
      </c>
      <c r="B19329" s="1105" t="s">
        <v>3945</v>
      </c>
      <c r="C19329" s="1082" t="s">
        <v>793</v>
      </c>
      <c r="D19329" s="1106" t="s">
        <v>13057</v>
      </c>
      <c r="E19329" s="1107">
        <v>28000</v>
      </c>
      <c r="F19329" s="57"/>
      <c r="G19329" s="125">
        <f t="shared" si="308"/>
        <v>-28000</v>
      </c>
      <c r="H19329" s="704" t="s">
        <v>12951</v>
      </c>
    </row>
    <row r="19330" spans="1:8" ht="15" x14ac:dyDescent="0.2">
      <c r="A19330" s="733">
        <v>45416</v>
      </c>
      <c r="B19330" s="40" t="s">
        <v>12410</v>
      </c>
      <c r="C19330" s="62" t="s">
        <v>10989</v>
      </c>
      <c r="D19330" s="107" t="s">
        <v>12992</v>
      </c>
      <c r="E19330" s="57">
        <v>19500</v>
      </c>
      <c r="F19330" s="57"/>
      <c r="G19330" s="125">
        <f t="shared" si="308"/>
        <v>-19500</v>
      </c>
      <c r="H19330" s="704" t="s">
        <v>12951</v>
      </c>
    </row>
    <row r="19331" spans="1:8" ht="15" x14ac:dyDescent="0.2">
      <c r="A19331" s="733">
        <v>45416</v>
      </c>
      <c r="B19331" s="40" t="s">
        <v>11726</v>
      </c>
      <c r="C19331" s="62" t="s">
        <v>10989</v>
      </c>
      <c r="D19331" s="107" t="s">
        <v>10542</v>
      </c>
      <c r="E19331" s="57">
        <v>23020</v>
      </c>
      <c r="F19331" s="57"/>
      <c r="G19331" s="125">
        <f t="shared" si="308"/>
        <v>-23020</v>
      </c>
      <c r="H19331" s="704" t="s">
        <v>12951</v>
      </c>
    </row>
    <row r="19332" spans="1:8" ht="15" x14ac:dyDescent="0.2">
      <c r="A19332" s="733">
        <v>45416</v>
      </c>
      <c r="B19332" s="40" t="s">
        <v>11726</v>
      </c>
      <c r="C19332" s="62" t="s">
        <v>10989</v>
      </c>
      <c r="D19332" s="107" t="s">
        <v>9544</v>
      </c>
      <c r="E19332" s="57">
        <v>28695</v>
      </c>
      <c r="F19332" s="57"/>
      <c r="G19332" s="125">
        <f t="shared" si="308"/>
        <v>-28695</v>
      </c>
      <c r="H19332" s="704" t="s">
        <v>12951</v>
      </c>
    </row>
    <row r="19333" spans="1:8" ht="15" x14ac:dyDescent="0.2">
      <c r="A19333" s="733">
        <v>45416</v>
      </c>
      <c r="B19333" s="40" t="s">
        <v>12410</v>
      </c>
      <c r="C19333" s="62" t="s">
        <v>10989</v>
      </c>
      <c r="D19333" s="107" t="s">
        <v>12993</v>
      </c>
      <c r="E19333" s="57">
        <v>660</v>
      </c>
      <c r="F19333" s="57"/>
      <c r="G19333" s="125">
        <f t="shared" si="308"/>
        <v>-660</v>
      </c>
      <c r="H19333" s="704" t="s">
        <v>12951</v>
      </c>
    </row>
    <row r="19334" spans="1:8" ht="15" x14ac:dyDescent="0.2">
      <c r="A19334" s="733">
        <v>45416</v>
      </c>
      <c r="B19334" s="62" t="s">
        <v>12608</v>
      </c>
      <c r="C19334" s="62" t="s">
        <v>10989</v>
      </c>
      <c r="D19334" s="107" t="s">
        <v>10542</v>
      </c>
      <c r="E19334" s="57">
        <v>1200</v>
      </c>
      <c r="F19334" s="57"/>
      <c r="G19334" s="125">
        <f t="shared" si="308"/>
        <v>-1200</v>
      </c>
      <c r="H19334" s="704" t="s">
        <v>12951</v>
      </c>
    </row>
    <row r="19335" spans="1:8" ht="15" x14ac:dyDescent="0.2">
      <c r="A19335" s="733">
        <v>45416</v>
      </c>
      <c r="B19335" s="40" t="s">
        <v>11726</v>
      </c>
      <c r="C19335" s="62" t="s">
        <v>10989</v>
      </c>
      <c r="D19335" s="107" t="s">
        <v>12521</v>
      </c>
      <c r="E19335" s="57">
        <v>4500</v>
      </c>
      <c r="F19335" s="57"/>
      <c r="G19335" s="125">
        <f t="shared" si="308"/>
        <v>-4500</v>
      </c>
      <c r="H19335" s="704" t="s">
        <v>12951</v>
      </c>
    </row>
    <row r="19336" spans="1:8" ht="15" x14ac:dyDescent="0.2">
      <c r="A19336" s="733">
        <v>45416</v>
      </c>
      <c r="B19336" s="40" t="s">
        <v>11726</v>
      </c>
      <c r="C19336" s="62" t="s">
        <v>10989</v>
      </c>
      <c r="D19336" s="107" t="s">
        <v>12994</v>
      </c>
      <c r="E19336" s="57">
        <v>8500</v>
      </c>
      <c r="F19336" s="57"/>
      <c r="G19336" s="125">
        <f t="shared" si="308"/>
        <v>-8500</v>
      </c>
      <c r="H19336" s="704" t="s">
        <v>12951</v>
      </c>
    </row>
    <row r="19337" spans="1:8" ht="15" x14ac:dyDescent="0.2">
      <c r="A19337" s="733">
        <v>45416</v>
      </c>
      <c r="B19337" s="40" t="s">
        <v>12801</v>
      </c>
      <c r="C19337" s="62" t="s">
        <v>10989</v>
      </c>
      <c r="D19337" s="107" t="s">
        <v>3095</v>
      </c>
      <c r="E19337" s="57">
        <v>780</v>
      </c>
      <c r="F19337" s="57"/>
      <c r="G19337" s="125">
        <f t="shared" si="308"/>
        <v>-780</v>
      </c>
      <c r="H19337" s="704" t="s">
        <v>12951</v>
      </c>
    </row>
    <row r="19338" spans="1:8" ht="15" x14ac:dyDescent="0.2">
      <c r="A19338" s="733">
        <v>45416</v>
      </c>
      <c r="B19338" s="40" t="s">
        <v>12410</v>
      </c>
      <c r="C19338" s="62" t="s">
        <v>10989</v>
      </c>
      <c r="D19338" s="107" t="s">
        <v>10544</v>
      </c>
      <c r="E19338" s="57">
        <v>600</v>
      </c>
      <c r="F19338" s="57"/>
      <c r="G19338" s="125">
        <f t="shared" si="308"/>
        <v>-600</v>
      </c>
      <c r="H19338" s="704" t="s">
        <v>12951</v>
      </c>
    </row>
    <row r="19339" spans="1:8" ht="15" x14ac:dyDescent="0.2">
      <c r="A19339" s="733">
        <v>45416</v>
      </c>
      <c r="B19339" s="40" t="s">
        <v>11089</v>
      </c>
      <c r="C19339" s="62" t="s">
        <v>10989</v>
      </c>
      <c r="D19339" s="107" t="s">
        <v>12995</v>
      </c>
      <c r="E19339" s="57">
        <v>3186</v>
      </c>
      <c r="F19339" s="57"/>
      <c r="G19339" s="125">
        <f t="shared" si="308"/>
        <v>-3186</v>
      </c>
      <c r="H19339" s="704" t="s">
        <v>12951</v>
      </c>
    </row>
    <row r="19340" spans="1:8" ht="15" x14ac:dyDescent="0.2">
      <c r="A19340" s="733">
        <v>45416</v>
      </c>
      <c r="B19340" s="40" t="s">
        <v>103</v>
      </c>
      <c r="C19340" s="62" t="s">
        <v>103</v>
      </c>
      <c r="D19340" s="107" t="s">
        <v>10209</v>
      </c>
      <c r="E19340" s="57">
        <v>2000</v>
      </c>
      <c r="F19340" s="57"/>
      <c r="G19340" s="125">
        <f t="shared" si="308"/>
        <v>-2000</v>
      </c>
      <c r="H19340" s="704" t="s">
        <v>12951</v>
      </c>
    </row>
    <row r="19341" spans="1:8" ht="15" x14ac:dyDescent="0.2">
      <c r="A19341" s="733">
        <v>45416</v>
      </c>
      <c r="B19341" s="40" t="s">
        <v>11726</v>
      </c>
      <c r="C19341" s="62" t="s">
        <v>285</v>
      </c>
      <c r="D19341" s="107" t="s">
        <v>8661</v>
      </c>
      <c r="E19341" s="57">
        <v>1000</v>
      </c>
      <c r="F19341" s="57"/>
      <c r="G19341" s="125">
        <f t="shared" si="308"/>
        <v>-1000</v>
      </c>
      <c r="H19341" s="704" t="s">
        <v>12951</v>
      </c>
    </row>
    <row r="19342" spans="1:8" ht="15" x14ac:dyDescent="0.2">
      <c r="A19342" s="733">
        <v>45416</v>
      </c>
      <c r="B19342" s="40" t="s">
        <v>11726</v>
      </c>
      <c r="C19342" s="62" t="s">
        <v>10989</v>
      </c>
      <c r="D19342" s="107" t="s">
        <v>12996</v>
      </c>
      <c r="E19342" s="57">
        <v>500</v>
      </c>
      <c r="F19342" s="57"/>
      <c r="G19342" s="125">
        <f t="shared" si="308"/>
        <v>-500</v>
      </c>
      <c r="H19342" s="704" t="s">
        <v>12951</v>
      </c>
    </row>
    <row r="19343" spans="1:8" ht="15" x14ac:dyDescent="0.2">
      <c r="A19343" s="733">
        <v>45416</v>
      </c>
      <c r="B19343" s="40" t="s">
        <v>11883</v>
      </c>
      <c r="C19343" s="62" t="s">
        <v>5740</v>
      </c>
      <c r="D19343" s="107" t="s">
        <v>369</v>
      </c>
      <c r="E19343" s="57">
        <v>1000</v>
      </c>
      <c r="F19343" s="57"/>
      <c r="G19343" s="125">
        <f t="shared" si="308"/>
        <v>-1000</v>
      </c>
      <c r="H19343" s="704" t="s">
        <v>12951</v>
      </c>
    </row>
    <row r="19344" spans="1:8" ht="24" x14ac:dyDescent="0.2">
      <c r="A19344" s="733">
        <v>45416</v>
      </c>
      <c r="B19344" s="40" t="s">
        <v>25</v>
      </c>
      <c r="C19344" s="62" t="s">
        <v>7544</v>
      </c>
      <c r="D19344" s="128" t="s">
        <v>13027</v>
      </c>
      <c r="E19344" s="57">
        <v>100000</v>
      </c>
      <c r="F19344" s="57"/>
      <c r="G19344" s="125">
        <f t="shared" si="308"/>
        <v>-100000</v>
      </c>
      <c r="H19344" s="704" t="s">
        <v>12951</v>
      </c>
    </row>
    <row r="19345" spans="1:8" ht="15" x14ac:dyDescent="0.2">
      <c r="A19345" s="733">
        <v>45416</v>
      </c>
      <c r="B19345" s="40" t="s">
        <v>11022</v>
      </c>
      <c r="C19345" s="62" t="s">
        <v>10989</v>
      </c>
      <c r="D19345" s="128" t="s">
        <v>13092</v>
      </c>
      <c r="E19345" s="57">
        <v>19000</v>
      </c>
      <c r="F19345" s="57"/>
      <c r="G19345" s="125">
        <f t="shared" si="308"/>
        <v>-19000</v>
      </c>
      <c r="H19345" s="704" t="s">
        <v>12951</v>
      </c>
    </row>
    <row r="19346" spans="1:8" ht="15" x14ac:dyDescent="0.2">
      <c r="A19346" s="733">
        <v>45418</v>
      </c>
      <c r="B19346" s="40" t="s">
        <v>103</v>
      </c>
      <c r="C19346" s="62" t="s">
        <v>8148</v>
      </c>
      <c r="D19346" s="107" t="s">
        <v>6309</v>
      </c>
      <c r="E19346" s="57">
        <v>930</v>
      </c>
      <c r="F19346" s="57"/>
      <c r="G19346" s="125">
        <f t="shared" si="308"/>
        <v>-930</v>
      </c>
      <c r="H19346" s="704" t="s">
        <v>12951</v>
      </c>
    </row>
    <row r="19347" spans="1:8" ht="15" x14ac:dyDescent="0.2">
      <c r="A19347" s="733">
        <v>45418</v>
      </c>
      <c r="B19347" s="40" t="s">
        <v>12410</v>
      </c>
      <c r="C19347" s="62" t="s">
        <v>5740</v>
      </c>
      <c r="D19347" s="107" t="s">
        <v>369</v>
      </c>
      <c r="E19347" s="57">
        <v>800</v>
      </c>
      <c r="F19347" s="57"/>
      <c r="G19347" s="125">
        <f t="shared" si="308"/>
        <v>-800</v>
      </c>
      <c r="H19347" s="704" t="s">
        <v>12951</v>
      </c>
    </row>
    <row r="19348" spans="1:8" ht="15" x14ac:dyDescent="0.2">
      <c r="A19348" s="733">
        <v>45418</v>
      </c>
      <c r="B19348" s="40" t="s">
        <v>11726</v>
      </c>
      <c r="C19348" s="62" t="s">
        <v>10989</v>
      </c>
      <c r="D19348" s="107" t="s">
        <v>12997</v>
      </c>
      <c r="E19348" s="57">
        <v>4980</v>
      </c>
      <c r="F19348" s="57"/>
      <c r="G19348" s="125">
        <f t="shared" si="308"/>
        <v>-4980</v>
      </c>
      <c r="H19348" s="704" t="s">
        <v>12951</v>
      </c>
    </row>
    <row r="19349" spans="1:8" ht="15" x14ac:dyDescent="0.2">
      <c r="A19349" s="733">
        <v>45418</v>
      </c>
      <c r="B19349" s="40" t="s">
        <v>12998</v>
      </c>
      <c r="C19349" s="62" t="s">
        <v>5740</v>
      </c>
      <c r="D19349" s="107" t="s">
        <v>369</v>
      </c>
      <c r="E19349" s="57">
        <v>1000</v>
      </c>
      <c r="F19349" s="57"/>
      <c r="G19349" s="125">
        <f t="shared" si="308"/>
        <v>-1000</v>
      </c>
      <c r="H19349" s="704" t="s">
        <v>12951</v>
      </c>
    </row>
    <row r="19350" spans="1:8" ht="15" x14ac:dyDescent="0.2">
      <c r="A19350" s="733">
        <v>45418</v>
      </c>
      <c r="B19350" s="40" t="s">
        <v>11085</v>
      </c>
      <c r="C19350" s="62" t="s">
        <v>5740</v>
      </c>
      <c r="D19350" s="107" t="s">
        <v>369</v>
      </c>
      <c r="E19350" s="57">
        <v>2000</v>
      </c>
      <c r="F19350" s="57"/>
      <c r="G19350" s="125">
        <f t="shared" si="308"/>
        <v>-2000</v>
      </c>
      <c r="H19350" s="704" t="s">
        <v>12951</v>
      </c>
    </row>
    <row r="19351" spans="1:8" ht="15" x14ac:dyDescent="0.2">
      <c r="A19351" s="733">
        <v>45418</v>
      </c>
      <c r="B19351" s="40" t="s">
        <v>103</v>
      </c>
      <c r="C19351" s="62" t="s">
        <v>103</v>
      </c>
      <c r="D19351" s="107" t="s">
        <v>10984</v>
      </c>
      <c r="E19351" s="57">
        <v>1000</v>
      </c>
      <c r="F19351" s="57"/>
      <c r="G19351" s="125">
        <f t="shared" si="308"/>
        <v>-1000</v>
      </c>
      <c r="H19351" s="704" t="s">
        <v>12951</v>
      </c>
    </row>
    <row r="19352" spans="1:8" ht="15" x14ac:dyDescent="0.2">
      <c r="A19352" s="733">
        <v>45418</v>
      </c>
      <c r="B19352" s="40" t="s">
        <v>103</v>
      </c>
      <c r="C19352" s="62" t="s">
        <v>103</v>
      </c>
      <c r="D19352" s="107" t="s">
        <v>13001</v>
      </c>
      <c r="E19352" s="57">
        <v>800</v>
      </c>
      <c r="F19352" s="57"/>
      <c r="G19352" s="125">
        <f t="shared" si="308"/>
        <v>-800</v>
      </c>
      <c r="H19352" s="704" t="s">
        <v>12951</v>
      </c>
    </row>
    <row r="19353" spans="1:8" ht="15" x14ac:dyDescent="0.2">
      <c r="A19353" s="733">
        <v>45418</v>
      </c>
      <c r="B19353" s="40" t="s">
        <v>103</v>
      </c>
      <c r="C19353" s="62" t="s">
        <v>103</v>
      </c>
      <c r="D19353" s="107" t="s">
        <v>10209</v>
      </c>
      <c r="E19353" s="57">
        <v>3000</v>
      </c>
      <c r="F19353" s="57"/>
      <c r="G19353" s="125">
        <f t="shared" si="308"/>
        <v>-3000</v>
      </c>
      <c r="H19353" s="704" t="s">
        <v>12951</v>
      </c>
    </row>
    <row r="19354" spans="1:8" ht="15" x14ac:dyDescent="0.2">
      <c r="A19354" s="733">
        <v>45418</v>
      </c>
      <c r="B19354" s="40" t="s">
        <v>11883</v>
      </c>
      <c r="C19354" s="62" t="s">
        <v>12013</v>
      </c>
      <c r="D19354" s="107" t="s">
        <v>13002</v>
      </c>
      <c r="E19354" s="57">
        <v>200000</v>
      </c>
      <c r="F19354" s="57"/>
      <c r="G19354" s="125">
        <f t="shared" si="308"/>
        <v>-200000</v>
      </c>
      <c r="H19354" s="704" t="s">
        <v>12951</v>
      </c>
    </row>
    <row r="19355" spans="1:8" ht="15" x14ac:dyDescent="0.2">
      <c r="A19355" s="733">
        <v>45418</v>
      </c>
      <c r="B19355" s="40" t="s">
        <v>12998</v>
      </c>
      <c r="C19355" s="62" t="s">
        <v>13005</v>
      </c>
      <c r="D19355" s="107" t="s">
        <v>13003</v>
      </c>
      <c r="E19355" s="57">
        <v>27500</v>
      </c>
      <c r="F19355" s="57"/>
      <c r="G19355" s="125">
        <f t="shared" si="308"/>
        <v>-27500</v>
      </c>
      <c r="H19355" s="704" t="s">
        <v>12951</v>
      </c>
    </row>
    <row r="19356" spans="1:8" ht="15" x14ac:dyDescent="0.2">
      <c r="A19356" s="733">
        <v>45418</v>
      </c>
      <c r="B19356" s="40" t="s">
        <v>12998</v>
      </c>
      <c r="C19356" s="62" t="s">
        <v>13005</v>
      </c>
      <c r="D19356" s="107" t="s">
        <v>13003</v>
      </c>
      <c r="E19356" s="57">
        <v>7000</v>
      </c>
      <c r="F19356" s="57"/>
      <c r="G19356" s="125">
        <f t="shared" si="308"/>
        <v>-7000</v>
      </c>
      <c r="H19356" s="704" t="s">
        <v>12951</v>
      </c>
    </row>
    <row r="19357" spans="1:8" ht="15" x14ac:dyDescent="0.2">
      <c r="A19357" s="733">
        <v>45418</v>
      </c>
      <c r="B19357" s="40" t="s">
        <v>12410</v>
      </c>
      <c r="C19357" s="62" t="s">
        <v>11382</v>
      </c>
      <c r="D19357" s="107" t="s">
        <v>13004</v>
      </c>
      <c r="E19357" s="57">
        <v>100000</v>
      </c>
      <c r="F19357" s="57"/>
      <c r="G19357" s="125">
        <f t="shared" si="308"/>
        <v>-100000</v>
      </c>
      <c r="H19357" s="704" t="s">
        <v>12951</v>
      </c>
    </row>
    <row r="19358" spans="1:8" ht="15" x14ac:dyDescent="0.2">
      <c r="A19358" s="733">
        <v>45418</v>
      </c>
      <c r="B19358" s="62" t="s">
        <v>12608</v>
      </c>
      <c r="C19358" s="669" t="s">
        <v>12004</v>
      </c>
      <c r="D19358" s="912" t="s">
        <v>13036</v>
      </c>
      <c r="E19358" s="584">
        <v>15350</v>
      </c>
      <c r="F19358" s="57"/>
      <c r="G19358" s="125">
        <f t="shared" si="308"/>
        <v>-15350</v>
      </c>
      <c r="H19358" s="704" t="s">
        <v>12951</v>
      </c>
    </row>
    <row r="19359" spans="1:8" ht="15" x14ac:dyDescent="0.2">
      <c r="A19359" s="733">
        <v>45418</v>
      </c>
      <c r="B19359" s="40" t="s">
        <v>10574</v>
      </c>
      <c r="C19359" s="669" t="s">
        <v>12004</v>
      </c>
      <c r="D19359" s="912" t="s">
        <v>13036</v>
      </c>
      <c r="E19359" s="584">
        <v>46500</v>
      </c>
      <c r="F19359" s="57"/>
      <c r="G19359" s="125">
        <f t="shared" si="308"/>
        <v>-46500</v>
      </c>
      <c r="H19359" s="704" t="s">
        <v>12951</v>
      </c>
    </row>
    <row r="19360" spans="1:8" ht="15" x14ac:dyDescent="0.2">
      <c r="A19360" s="733">
        <v>45418</v>
      </c>
      <c r="B19360" s="40" t="s">
        <v>10907</v>
      </c>
      <c r="C19360" s="669" t="s">
        <v>12004</v>
      </c>
      <c r="D19360" s="912" t="s">
        <v>13036</v>
      </c>
      <c r="E19360" s="584">
        <v>80500</v>
      </c>
      <c r="F19360" s="57"/>
      <c r="G19360" s="125">
        <f t="shared" si="308"/>
        <v>-80500</v>
      </c>
      <c r="H19360" s="704" t="s">
        <v>12951</v>
      </c>
    </row>
    <row r="19361" spans="1:8" ht="15" x14ac:dyDescent="0.2">
      <c r="A19361" s="733">
        <v>45418</v>
      </c>
      <c r="B19361" s="40" t="s">
        <v>11883</v>
      </c>
      <c r="C19361" s="669" t="s">
        <v>12004</v>
      </c>
      <c r="D19361" s="912" t="s">
        <v>13036</v>
      </c>
      <c r="E19361" s="584">
        <v>157650</v>
      </c>
      <c r="F19361" s="57"/>
      <c r="G19361" s="125">
        <f t="shared" si="308"/>
        <v>-157650</v>
      </c>
      <c r="H19361" s="704" t="s">
        <v>12951</v>
      </c>
    </row>
    <row r="19362" spans="1:8" ht="15" x14ac:dyDescent="0.2">
      <c r="A19362" s="733">
        <v>45419</v>
      </c>
      <c r="B19362" s="40" t="s">
        <v>103</v>
      </c>
      <c r="C19362" s="62" t="s">
        <v>103</v>
      </c>
      <c r="D19362" s="107" t="s">
        <v>10209</v>
      </c>
      <c r="E19362" s="57">
        <v>3000</v>
      </c>
      <c r="F19362" s="57"/>
      <c r="G19362" s="125">
        <f t="shared" si="308"/>
        <v>-3000</v>
      </c>
      <c r="H19362" s="704" t="s">
        <v>12951</v>
      </c>
    </row>
    <row r="19363" spans="1:8" ht="15" x14ac:dyDescent="0.2">
      <c r="A19363" s="733">
        <v>45419</v>
      </c>
      <c r="B19363" s="40" t="s">
        <v>11883</v>
      </c>
      <c r="C19363" s="62" t="s">
        <v>12292</v>
      </c>
      <c r="D19363" s="107" t="s">
        <v>1156</v>
      </c>
      <c r="E19363" s="57">
        <v>50000</v>
      </c>
      <c r="F19363" s="57"/>
      <c r="G19363" s="125">
        <f t="shared" si="308"/>
        <v>-50000</v>
      </c>
      <c r="H19363" s="704" t="s">
        <v>12951</v>
      </c>
    </row>
    <row r="19364" spans="1:8" ht="15" x14ac:dyDescent="0.2">
      <c r="A19364" s="733">
        <v>45419</v>
      </c>
      <c r="B19364" s="40" t="s">
        <v>11726</v>
      </c>
      <c r="C19364" s="62" t="s">
        <v>10989</v>
      </c>
      <c r="D19364" s="107" t="s">
        <v>13006</v>
      </c>
      <c r="E19364" s="57">
        <v>23450</v>
      </c>
      <c r="F19364" s="57"/>
      <c r="G19364" s="125">
        <f t="shared" si="308"/>
        <v>-23450</v>
      </c>
      <c r="H19364" s="704" t="s">
        <v>12951</v>
      </c>
    </row>
    <row r="19365" spans="1:8" ht="15" x14ac:dyDescent="0.2">
      <c r="A19365" s="733">
        <v>45419</v>
      </c>
      <c r="B19365" s="40" t="s">
        <v>37</v>
      </c>
      <c r="C19365" s="62" t="s">
        <v>391</v>
      </c>
      <c r="D19365" s="107" t="s">
        <v>5754</v>
      </c>
      <c r="E19365" s="57">
        <v>3000</v>
      </c>
      <c r="F19365" s="57"/>
      <c r="G19365" s="125">
        <f t="shared" si="308"/>
        <v>-3000</v>
      </c>
      <c r="H19365" s="704" t="s">
        <v>12951</v>
      </c>
    </row>
    <row r="19366" spans="1:8" ht="15" x14ac:dyDescent="0.2">
      <c r="A19366" s="733">
        <v>45419</v>
      </c>
      <c r="B19366" s="40" t="s">
        <v>12998</v>
      </c>
      <c r="C19366" s="62" t="s">
        <v>5740</v>
      </c>
      <c r="D19366" s="107" t="s">
        <v>369</v>
      </c>
      <c r="E19366" s="57">
        <v>1000</v>
      </c>
      <c r="F19366" s="57"/>
      <c r="G19366" s="125">
        <f t="shared" si="308"/>
        <v>-1000</v>
      </c>
      <c r="H19366" s="704" t="s">
        <v>12951</v>
      </c>
    </row>
    <row r="19367" spans="1:8" ht="15" x14ac:dyDescent="0.2">
      <c r="A19367" s="733">
        <v>45419</v>
      </c>
      <c r="B19367" s="40" t="s">
        <v>11623</v>
      </c>
      <c r="C19367" s="62" t="s">
        <v>8370</v>
      </c>
      <c r="D19367" s="107" t="s">
        <v>369</v>
      </c>
      <c r="E19367" s="57">
        <v>1530</v>
      </c>
      <c r="F19367" s="57"/>
      <c r="G19367" s="125">
        <f t="shared" si="308"/>
        <v>-1530</v>
      </c>
      <c r="H19367" s="704" t="s">
        <v>12951</v>
      </c>
    </row>
    <row r="19368" spans="1:8" ht="15" x14ac:dyDescent="0.2">
      <c r="A19368" s="733">
        <v>45419</v>
      </c>
      <c r="B19368" s="40" t="s">
        <v>11623</v>
      </c>
      <c r="C19368" s="62" t="s">
        <v>285</v>
      </c>
      <c r="D19368" s="107" t="s">
        <v>8661</v>
      </c>
      <c r="E19368" s="57">
        <v>1000</v>
      </c>
      <c r="F19368" s="57"/>
      <c r="G19368" s="125">
        <f t="shared" si="308"/>
        <v>-1000</v>
      </c>
      <c r="H19368" s="704" t="s">
        <v>12951</v>
      </c>
    </row>
    <row r="19369" spans="1:8" ht="15" x14ac:dyDescent="0.2">
      <c r="A19369" s="733">
        <v>45419</v>
      </c>
      <c r="B19369" s="40" t="s">
        <v>12350</v>
      </c>
      <c r="C19369" s="62" t="s">
        <v>13007</v>
      </c>
      <c r="D19369" s="107" t="s">
        <v>13008</v>
      </c>
      <c r="E19369" s="57">
        <v>15000</v>
      </c>
      <c r="F19369" s="57"/>
      <c r="G19369" s="125">
        <f t="shared" si="308"/>
        <v>-15000</v>
      </c>
      <c r="H19369" s="704" t="s">
        <v>12951</v>
      </c>
    </row>
    <row r="19370" spans="1:8" ht="15" x14ac:dyDescent="0.2">
      <c r="A19370" s="733">
        <v>45419</v>
      </c>
      <c r="B19370" s="40" t="s">
        <v>11085</v>
      </c>
      <c r="C19370" s="62" t="s">
        <v>391</v>
      </c>
      <c r="D19370" s="107" t="s">
        <v>12838</v>
      </c>
      <c r="E19370" s="57">
        <v>1500</v>
      </c>
      <c r="F19370" s="57"/>
      <c r="G19370" s="125">
        <f t="shared" si="308"/>
        <v>-1500</v>
      </c>
      <c r="H19370" s="704" t="s">
        <v>12951</v>
      </c>
    </row>
    <row r="19371" spans="1:8" ht="15" x14ac:dyDescent="0.2">
      <c r="A19371" s="733">
        <v>45419</v>
      </c>
      <c r="B19371" s="40" t="s">
        <v>25</v>
      </c>
      <c r="C19371" s="62" t="s">
        <v>4064</v>
      </c>
      <c r="D19371" s="107" t="s">
        <v>13009</v>
      </c>
      <c r="E19371" s="57">
        <v>2450</v>
      </c>
      <c r="F19371" s="57"/>
      <c r="G19371" s="125">
        <f t="shared" si="308"/>
        <v>-2450</v>
      </c>
      <c r="H19371" s="704" t="s">
        <v>12951</v>
      </c>
    </row>
    <row r="19372" spans="1:8" ht="15" x14ac:dyDescent="0.2">
      <c r="A19372" s="733">
        <v>45419</v>
      </c>
      <c r="B19372" s="40" t="s">
        <v>11883</v>
      </c>
      <c r="C19372" s="62" t="s">
        <v>5740</v>
      </c>
      <c r="D19372" s="107" t="s">
        <v>369</v>
      </c>
      <c r="E19372" s="57">
        <v>200</v>
      </c>
      <c r="F19372" s="57"/>
      <c r="G19372" s="125">
        <f t="shared" si="308"/>
        <v>-200</v>
      </c>
      <c r="H19372" s="704" t="s">
        <v>12951</v>
      </c>
    </row>
    <row r="19373" spans="1:8" ht="15" x14ac:dyDescent="0.2">
      <c r="A19373" s="733">
        <v>45419</v>
      </c>
      <c r="B19373" s="40" t="s">
        <v>11605</v>
      </c>
      <c r="C19373" s="62" t="s">
        <v>12694</v>
      </c>
      <c r="D19373" s="107" t="s">
        <v>13011</v>
      </c>
      <c r="E19373" s="57">
        <v>130000</v>
      </c>
      <c r="F19373" s="57"/>
      <c r="G19373" s="125">
        <f t="shared" si="308"/>
        <v>-130000</v>
      </c>
      <c r="H19373" s="704" t="s">
        <v>12951</v>
      </c>
    </row>
    <row r="19374" spans="1:8" ht="15" x14ac:dyDescent="0.2">
      <c r="A19374" s="733">
        <v>45419</v>
      </c>
      <c r="B19374" s="40" t="s">
        <v>11022</v>
      </c>
      <c r="C19374" s="62" t="s">
        <v>7221</v>
      </c>
      <c r="D19374" s="107" t="s">
        <v>13010</v>
      </c>
      <c r="E19374" s="57">
        <v>250000</v>
      </c>
      <c r="F19374" s="57"/>
      <c r="G19374" s="125">
        <f t="shared" si="308"/>
        <v>-250000</v>
      </c>
      <c r="H19374" s="704" t="s">
        <v>12951</v>
      </c>
    </row>
    <row r="19375" spans="1:8" ht="15" x14ac:dyDescent="0.2">
      <c r="A19375" s="733">
        <v>45419</v>
      </c>
      <c r="B19375" s="40" t="s">
        <v>12516</v>
      </c>
      <c r="C19375" s="62" t="s">
        <v>6475</v>
      </c>
      <c r="D19375" s="107" t="s">
        <v>13012</v>
      </c>
      <c r="E19375" s="57">
        <v>65000</v>
      </c>
      <c r="F19375" s="57"/>
      <c r="G19375" s="125">
        <f t="shared" si="308"/>
        <v>-65000</v>
      </c>
      <c r="H19375" s="704" t="s">
        <v>12951</v>
      </c>
    </row>
    <row r="19376" spans="1:8" ht="15" x14ac:dyDescent="0.2">
      <c r="A19376" s="733">
        <v>45419</v>
      </c>
      <c r="B19376" s="40" t="s">
        <v>3945</v>
      </c>
      <c r="C19376" s="62" t="s">
        <v>437</v>
      </c>
      <c r="D19376" s="107" t="s">
        <v>13013</v>
      </c>
      <c r="E19376" s="57">
        <v>45000</v>
      </c>
      <c r="F19376" s="57"/>
      <c r="G19376" s="125">
        <f t="shared" si="308"/>
        <v>-45000</v>
      </c>
      <c r="H19376" s="704" t="s">
        <v>12951</v>
      </c>
    </row>
    <row r="19377" spans="1:8" ht="15" x14ac:dyDescent="0.2">
      <c r="A19377" s="733">
        <v>45419</v>
      </c>
      <c r="B19377" s="40" t="s">
        <v>12350</v>
      </c>
      <c r="C19377" s="62" t="s">
        <v>13015</v>
      </c>
      <c r="D19377" s="107" t="s">
        <v>13014</v>
      </c>
      <c r="E19377" s="57">
        <v>50000</v>
      </c>
      <c r="F19377" s="57"/>
      <c r="G19377" s="125">
        <f t="shared" si="308"/>
        <v>-50000</v>
      </c>
      <c r="H19377" s="704" t="s">
        <v>12951</v>
      </c>
    </row>
    <row r="19378" spans="1:8" ht="15" x14ac:dyDescent="0.2">
      <c r="A19378" s="733">
        <v>45420</v>
      </c>
      <c r="B19378" s="40" t="s">
        <v>25</v>
      </c>
      <c r="C19378" s="62" t="s">
        <v>8148</v>
      </c>
      <c r="D19378" s="107" t="s">
        <v>6309</v>
      </c>
      <c r="E19378" s="57">
        <v>865</v>
      </c>
      <c r="F19378" s="57"/>
      <c r="G19378" s="125">
        <f t="shared" si="308"/>
        <v>-865</v>
      </c>
      <c r="H19378" s="704" t="s">
        <v>12951</v>
      </c>
    </row>
    <row r="19379" spans="1:8" ht="15" x14ac:dyDescent="0.2">
      <c r="A19379" s="733">
        <v>45420</v>
      </c>
      <c r="B19379" s="40" t="s">
        <v>11726</v>
      </c>
      <c r="C19379" s="62" t="s">
        <v>5740</v>
      </c>
      <c r="D19379" s="107" t="s">
        <v>13016</v>
      </c>
      <c r="E19379" s="57">
        <v>1500</v>
      </c>
      <c r="F19379" s="57"/>
      <c r="G19379" s="125">
        <f t="shared" si="308"/>
        <v>-1500</v>
      </c>
      <c r="H19379" s="704" t="s">
        <v>12951</v>
      </c>
    </row>
    <row r="19380" spans="1:8" ht="15" x14ac:dyDescent="0.2">
      <c r="A19380" s="733">
        <v>45420</v>
      </c>
      <c r="B19380" s="40" t="s">
        <v>13017</v>
      </c>
      <c r="C19380" s="62" t="s">
        <v>11961</v>
      </c>
      <c r="D19380" s="107" t="s">
        <v>1156</v>
      </c>
      <c r="E19380" s="57">
        <v>5000</v>
      </c>
      <c r="F19380" s="57"/>
      <c r="G19380" s="125">
        <f t="shared" si="308"/>
        <v>-5000</v>
      </c>
      <c r="H19380" s="704" t="s">
        <v>12951</v>
      </c>
    </row>
    <row r="19381" spans="1:8" ht="15" x14ac:dyDescent="0.2">
      <c r="A19381" s="733">
        <v>45420</v>
      </c>
      <c r="B19381" s="40" t="s">
        <v>12350</v>
      </c>
      <c r="C19381" s="62" t="s">
        <v>10989</v>
      </c>
      <c r="D19381" s="107" t="s">
        <v>13018</v>
      </c>
      <c r="E19381" s="57">
        <v>17000</v>
      </c>
      <c r="F19381" s="57"/>
      <c r="G19381" s="125">
        <f t="shared" si="308"/>
        <v>-17000</v>
      </c>
      <c r="H19381" s="704" t="s">
        <v>12951</v>
      </c>
    </row>
    <row r="19382" spans="1:8" ht="15" x14ac:dyDescent="0.2">
      <c r="A19382" s="733">
        <v>45420</v>
      </c>
      <c r="B19382" s="40" t="s">
        <v>12350</v>
      </c>
      <c r="C19382" s="62" t="s">
        <v>10989</v>
      </c>
      <c r="D19382" s="107" t="s">
        <v>13019</v>
      </c>
      <c r="E19382" s="57">
        <v>42000</v>
      </c>
      <c r="F19382" s="57"/>
      <c r="G19382" s="125">
        <f t="shared" si="308"/>
        <v>-42000</v>
      </c>
      <c r="H19382" s="704" t="s">
        <v>12951</v>
      </c>
    </row>
    <row r="19383" spans="1:8" ht="15" x14ac:dyDescent="0.2">
      <c r="A19383" s="733">
        <v>45420</v>
      </c>
      <c r="B19383" s="40" t="s">
        <v>12350</v>
      </c>
      <c r="C19383" s="62" t="s">
        <v>10989</v>
      </c>
      <c r="D19383" s="107" t="s">
        <v>13020</v>
      </c>
      <c r="E19383" s="57">
        <v>31000</v>
      </c>
      <c r="F19383" s="57"/>
      <c r="G19383" s="125">
        <f t="shared" si="308"/>
        <v>-31000</v>
      </c>
      <c r="H19383" s="704" t="s">
        <v>12951</v>
      </c>
    </row>
    <row r="19384" spans="1:8" ht="15" x14ac:dyDescent="0.2">
      <c r="A19384" s="733">
        <v>45420</v>
      </c>
      <c r="B19384" s="40" t="s">
        <v>25</v>
      </c>
      <c r="C19384" s="62" t="s">
        <v>2427</v>
      </c>
      <c r="D19384" s="107" t="s">
        <v>2107</v>
      </c>
      <c r="E19384" s="57">
        <v>1500</v>
      </c>
      <c r="F19384" s="57"/>
      <c r="G19384" s="125">
        <f t="shared" si="308"/>
        <v>-1500</v>
      </c>
      <c r="H19384" s="704" t="s">
        <v>12951</v>
      </c>
    </row>
    <row r="19385" spans="1:8" ht="15" x14ac:dyDescent="0.2">
      <c r="A19385" s="733">
        <v>45420</v>
      </c>
      <c r="B19385" s="40" t="s">
        <v>12350</v>
      </c>
      <c r="C19385" s="62" t="s">
        <v>5740</v>
      </c>
      <c r="D19385" s="107" t="s">
        <v>369</v>
      </c>
      <c r="E19385" s="57">
        <v>900</v>
      </c>
      <c r="F19385" s="57"/>
      <c r="G19385" s="125">
        <f t="shared" si="308"/>
        <v>-900</v>
      </c>
      <c r="H19385" s="704" t="s">
        <v>12951</v>
      </c>
    </row>
    <row r="19386" spans="1:8" ht="15" x14ac:dyDescent="0.2">
      <c r="A19386" s="733">
        <v>45420</v>
      </c>
      <c r="B19386" s="40" t="s">
        <v>12410</v>
      </c>
      <c r="C19386" s="62" t="s">
        <v>10989</v>
      </c>
      <c r="D19386" s="107" t="s">
        <v>13053</v>
      </c>
      <c r="E19386" s="57">
        <v>18000</v>
      </c>
      <c r="F19386" s="57"/>
      <c r="G19386" s="125">
        <f t="shared" si="308"/>
        <v>-18000</v>
      </c>
      <c r="H19386" s="704" t="s">
        <v>12951</v>
      </c>
    </row>
    <row r="19387" spans="1:8" ht="15" x14ac:dyDescent="0.2">
      <c r="A19387" s="733">
        <v>45420</v>
      </c>
      <c r="B19387" s="40" t="s">
        <v>11085</v>
      </c>
      <c r="C19387" s="62" t="s">
        <v>391</v>
      </c>
      <c r="D19387" s="107" t="s">
        <v>13054</v>
      </c>
      <c r="E19387" s="57">
        <v>9950</v>
      </c>
      <c r="F19387" s="57"/>
      <c r="G19387" s="125">
        <f t="shared" si="308"/>
        <v>-9950</v>
      </c>
      <c r="H19387" s="704" t="s">
        <v>12951</v>
      </c>
    </row>
    <row r="19388" spans="1:8" ht="15" x14ac:dyDescent="0.2">
      <c r="A19388" s="733">
        <v>45420</v>
      </c>
      <c r="B19388" s="40" t="s">
        <v>103</v>
      </c>
      <c r="C19388" s="62" t="s">
        <v>103</v>
      </c>
      <c r="D19388" s="107" t="s">
        <v>10209</v>
      </c>
      <c r="E19388" s="57">
        <v>3000</v>
      </c>
      <c r="F19388" s="57"/>
      <c r="G19388" s="125">
        <f t="shared" si="308"/>
        <v>-3000</v>
      </c>
      <c r="H19388" s="704" t="s">
        <v>12951</v>
      </c>
    </row>
    <row r="19389" spans="1:8" ht="15" x14ac:dyDescent="0.2">
      <c r="A19389" s="733">
        <v>45420</v>
      </c>
      <c r="B19389" s="40" t="s">
        <v>3944</v>
      </c>
      <c r="C19389" s="62" t="s">
        <v>391</v>
      </c>
      <c r="D19389" s="107" t="s">
        <v>13025</v>
      </c>
      <c r="E19389" s="57">
        <v>700</v>
      </c>
      <c r="F19389" s="57"/>
      <c r="G19389" s="125">
        <f t="shared" si="308"/>
        <v>-700</v>
      </c>
      <c r="H19389" s="704" t="s">
        <v>12951</v>
      </c>
    </row>
    <row r="19390" spans="1:8" ht="15" x14ac:dyDescent="0.2">
      <c r="A19390" s="733">
        <v>45420</v>
      </c>
      <c r="B19390" s="40" t="s">
        <v>11085</v>
      </c>
      <c r="C19390" s="62" t="s">
        <v>391</v>
      </c>
      <c r="D19390" s="107" t="s">
        <v>5137</v>
      </c>
      <c r="E19390" s="57">
        <v>13970</v>
      </c>
      <c r="F19390" s="57"/>
      <c r="G19390" s="125">
        <f t="shared" si="308"/>
        <v>-13970</v>
      </c>
      <c r="H19390" s="704" t="s">
        <v>12951</v>
      </c>
    </row>
    <row r="19391" spans="1:8" ht="15" x14ac:dyDescent="0.2">
      <c r="A19391" s="733">
        <v>45420</v>
      </c>
      <c r="B19391" s="40" t="s">
        <v>25</v>
      </c>
      <c r="C19391" s="62" t="s">
        <v>7593</v>
      </c>
      <c r="D19391" s="107" t="s">
        <v>13026</v>
      </c>
      <c r="E19391" s="57">
        <v>85000</v>
      </c>
      <c r="F19391" s="57"/>
      <c r="G19391" s="125">
        <f t="shared" ref="G19391:G19454" si="309">F19391-E19391</f>
        <v>-85000</v>
      </c>
      <c r="H19391" s="704" t="s">
        <v>12951</v>
      </c>
    </row>
    <row r="19392" spans="1:8" ht="15" x14ac:dyDescent="0.2">
      <c r="A19392" s="733">
        <v>45420</v>
      </c>
      <c r="B19392" s="40" t="s">
        <v>25</v>
      </c>
      <c r="C19392" s="62" t="s">
        <v>391</v>
      </c>
      <c r="D19392" s="107" t="s">
        <v>13028</v>
      </c>
      <c r="E19392" s="57">
        <v>20950</v>
      </c>
      <c r="F19392" s="57"/>
      <c r="G19392" s="125">
        <f t="shared" si="309"/>
        <v>-20950</v>
      </c>
      <c r="H19392" s="704" t="s">
        <v>12951</v>
      </c>
    </row>
    <row r="19393" spans="1:8" ht="15" x14ac:dyDescent="0.2">
      <c r="A19393" s="733">
        <v>45420</v>
      </c>
      <c r="B19393" s="40" t="s">
        <v>12350</v>
      </c>
      <c r="C19393" s="62" t="s">
        <v>13033</v>
      </c>
      <c r="D19393" s="107" t="s">
        <v>13029</v>
      </c>
      <c r="E19393" s="57">
        <v>40000</v>
      </c>
      <c r="F19393" s="57"/>
      <c r="G19393" s="125">
        <f t="shared" si="309"/>
        <v>-40000</v>
      </c>
      <c r="H19393" s="704" t="s">
        <v>12951</v>
      </c>
    </row>
    <row r="19394" spans="1:8" ht="15" x14ac:dyDescent="0.2">
      <c r="A19394" s="733">
        <v>45420</v>
      </c>
      <c r="B19394" s="40" t="s">
        <v>3945</v>
      </c>
      <c r="C19394" s="62" t="s">
        <v>13034</v>
      </c>
      <c r="D19394" s="107" t="s">
        <v>13030</v>
      </c>
      <c r="E19394" s="57">
        <v>50000</v>
      </c>
      <c r="F19394" s="57"/>
      <c r="G19394" s="125">
        <f t="shared" si="309"/>
        <v>-50000</v>
      </c>
      <c r="H19394" s="704" t="s">
        <v>12951</v>
      </c>
    </row>
    <row r="19395" spans="1:8" ht="15" x14ac:dyDescent="0.2">
      <c r="A19395" s="733">
        <v>45420</v>
      </c>
      <c r="B19395" s="40" t="s">
        <v>11131</v>
      </c>
      <c r="C19395" s="62" t="s">
        <v>12501</v>
      </c>
      <c r="D19395" s="107" t="s">
        <v>13031</v>
      </c>
      <c r="E19395" s="57">
        <v>400000</v>
      </c>
      <c r="F19395" s="57"/>
      <c r="G19395" s="125">
        <f t="shared" si="309"/>
        <v>-400000</v>
      </c>
      <c r="H19395" s="704" t="s">
        <v>12951</v>
      </c>
    </row>
    <row r="19396" spans="1:8" ht="15" x14ac:dyDescent="0.2">
      <c r="A19396" s="733">
        <v>45420</v>
      </c>
      <c r="B19396" s="40" t="s">
        <v>12516</v>
      </c>
      <c r="C19396" s="62" t="s">
        <v>12789</v>
      </c>
      <c r="D19396" s="107" t="s">
        <v>13032</v>
      </c>
      <c r="E19396" s="57">
        <v>750000</v>
      </c>
      <c r="F19396" s="57"/>
      <c r="G19396" s="125">
        <f t="shared" si="309"/>
        <v>-750000</v>
      </c>
      <c r="H19396" s="704" t="s">
        <v>12951</v>
      </c>
    </row>
    <row r="19397" spans="1:8" ht="15" customHeight="1" x14ac:dyDescent="0.2">
      <c r="A19397" s="733">
        <v>45420</v>
      </c>
      <c r="B19397" s="40" t="s">
        <v>12350</v>
      </c>
      <c r="C19397" s="62" t="s">
        <v>10989</v>
      </c>
      <c r="D19397" s="107" t="s">
        <v>13067</v>
      </c>
      <c r="E19397" s="57">
        <v>354000</v>
      </c>
      <c r="F19397" s="57"/>
      <c r="G19397" s="125">
        <f t="shared" si="309"/>
        <v>-354000</v>
      </c>
      <c r="H19397" s="704" t="s">
        <v>12951</v>
      </c>
    </row>
    <row r="19398" spans="1:8" ht="15" customHeight="1" x14ac:dyDescent="0.2">
      <c r="A19398" s="733">
        <v>45421</v>
      </c>
      <c r="B19398" s="40" t="s">
        <v>12350</v>
      </c>
      <c r="C19398" s="62" t="s">
        <v>12390</v>
      </c>
      <c r="D19398" s="107" t="s">
        <v>12445</v>
      </c>
      <c r="E19398" s="57">
        <v>530000</v>
      </c>
      <c r="F19398" s="57"/>
      <c r="G19398" s="125">
        <f t="shared" si="309"/>
        <v>-530000</v>
      </c>
      <c r="H19398" s="704" t="s">
        <v>12951</v>
      </c>
    </row>
    <row r="19399" spans="1:8" ht="15" customHeight="1" x14ac:dyDescent="0.2">
      <c r="A19399" s="733">
        <v>45422</v>
      </c>
      <c r="B19399" s="40" t="s">
        <v>3945</v>
      </c>
      <c r="C19399" s="62" t="s">
        <v>5409</v>
      </c>
      <c r="D19399" s="107" t="s">
        <v>13056</v>
      </c>
      <c r="E19399" s="57">
        <v>24200</v>
      </c>
      <c r="F19399" s="57"/>
      <c r="G19399" s="125">
        <f t="shared" si="309"/>
        <v>-24200</v>
      </c>
      <c r="H19399" s="704" t="s">
        <v>12951</v>
      </c>
    </row>
    <row r="19400" spans="1:8" ht="15" customHeight="1" x14ac:dyDescent="0.2">
      <c r="A19400" s="733">
        <v>45422</v>
      </c>
      <c r="B19400" s="62" t="s">
        <v>13311</v>
      </c>
      <c r="C19400" s="62" t="s">
        <v>391</v>
      </c>
      <c r="D19400" s="107" t="s">
        <v>13068</v>
      </c>
      <c r="E19400" s="57">
        <v>15000</v>
      </c>
      <c r="F19400" s="57"/>
      <c r="G19400" s="125">
        <f t="shared" si="309"/>
        <v>-15000</v>
      </c>
      <c r="H19400" s="704" t="s">
        <v>12951</v>
      </c>
    </row>
    <row r="19401" spans="1:8" ht="15" customHeight="1" x14ac:dyDescent="0.2">
      <c r="A19401" s="733">
        <v>45422</v>
      </c>
      <c r="B19401" s="40" t="s">
        <v>12410</v>
      </c>
      <c r="C19401" s="62" t="s">
        <v>285</v>
      </c>
      <c r="D19401" s="107" t="s">
        <v>13069</v>
      </c>
      <c r="E19401" s="57">
        <v>15000</v>
      </c>
      <c r="F19401" s="57"/>
      <c r="G19401" s="125">
        <f t="shared" si="309"/>
        <v>-15000</v>
      </c>
      <c r="H19401" s="704" t="s">
        <v>12951</v>
      </c>
    </row>
    <row r="19402" spans="1:8" ht="15" customHeight="1" x14ac:dyDescent="0.2">
      <c r="A19402" s="733">
        <v>45422</v>
      </c>
      <c r="B19402" s="40" t="s">
        <v>11883</v>
      </c>
      <c r="C19402" s="62" t="s">
        <v>285</v>
      </c>
      <c r="D19402" s="107" t="s">
        <v>13069</v>
      </c>
      <c r="E19402" s="57">
        <v>15000</v>
      </c>
      <c r="F19402" s="57"/>
      <c r="G19402" s="125">
        <f t="shared" si="309"/>
        <v>-15000</v>
      </c>
      <c r="H19402" s="704" t="s">
        <v>12951</v>
      </c>
    </row>
    <row r="19403" spans="1:8" ht="15" customHeight="1" x14ac:dyDescent="0.2">
      <c r="A19403" s="733">
        <v>45422</v>
      </c>
      <c r="B19403" s="40" t="s">
        <v>10907</v>
      </c>
      <c r="C19403" s="62" t="s">
        <v>285</v>
      </c>
      <c r="D19403" s="107" t="s">
        <v>13069</v>
      </c>
      <c r="E19403" s="57">
        <v>15000</v>
      </c>
      <c r="F19403" s="57"/>
      <c r="G19403" s="125">
        <f t="shared" si="309"/>
        <v>-15000</v>
      </c>
      <c r="H19403" s="704" t="s">
        <v>12951</v>
      </c>
    </row>
    <row r="19404" spans="1:8" ht="15" customHeight="1" x14ac:dyDescent="0.2">
      <c r="A19404" s="733">
        <v>45422</v>
      </c>
      <c r="B19404" s="40" t="s">
        <v>10230</v>
      </c>
      <c r="C19404" s="62" t="s">
        <v>285</v>
      </c>
      <c r="D19404" s="107" t="s">
        <v>13069</v>
      </c>
      <c r="E19404" s="57">
        <v>15000</v>
      </c>
      <c r="F19404" s="57"/>
      <c r="G19404" s="125">
        <f t="shared" si="309"/>
        <v>-15000</v>
      </c>
      <c r="H19404" s="704" t="s">
        <v>12951</v>
      </c>
    </row>
    <row r="19405" spans="1:8" ht="15" x14ac:dyDescent="0.2">
      <c r="A19405" s="733">
        <v>45422</v>
      </c>
      <c r="B19405" s="40" t="s">
        <v>10230</v>
      </c>
      <c r="C19405" s="62" t="s">
        <v>2795</v>
      </c>
      <c r="D19405" s="107" t="s">
        <v>13070</v>
      </c>
      <c r="E19405" s="57">
        <v>13000</v>
      </c>
      <c r="F19405" s="57"/>
      <c r="G19405" s="125">
        <f t="shared" si="309"/>
        <v>-13000</v>
      </c>
      <c r="H19405" s="704" t="s">
        <v>12951</v>
      </c>
    </row>
    <row r="19406" spans="1:8" ht="15" x14ac:dyDescent="0.2">
      <c r="A19406" s="733">
        <v>45423</v>
      </c>
      <c r="B19406" s="40" t="s">
        <v>103</v>
      </c>
      <c r="C19406" s="62" t="s">
        <v>2995</v>
      </c>
      <c r="D19406" s="107" t="s">
        <v>1156</v>
      </c>
      <c r="E19406" s="57">
        <v>10300</v>
      </c>
      <c r="F19406" s="57"/>
      <c r="G19406" s="125">
        <f t="shared" si="309"/>
        <v>-10300</v>
      </c>
      <c r="H19406" s="704" t="s">
        <v>12951</v>
      </c>
    </row>
    <row r="19407" spans="1:8" ht="15" x14ac:dyDescent="0.2">
      <c r="A19407" s="733">
        <v>45423</v>
      </c>
      <c r="B19407" s="40" t="s">
        <v>13058</v>
      </c>
      <c r="C19407" s="62" t="s">
        <v>5740</v>
      </c>
      <c r="D19407" s="107" t="s">
        <v>369</v>
      </c>
      <c r="E19407" s="57">
        <v>1500</v>
      </c>
      <c r="F19407" s="57"/>
      <c r="G19407" s="125">
        <f t="shared" si="309"/>
        <v>-1500</v>
      </c>
      <c r="H19407" s="704" t="s">
        <v>12951</v>
      </c>
    </row>
    <row r="19408" spans="1:8" ht="15" x14ac:dyDescent="0.2">
      <c r="A19408" s="733">
        <v>45423</v>
      </c>
      <c r="B19408" s="40" t="s">
        <v>12410</v>
      </c>
      <c r="C19408" s="62" t="s">
        <v>8370</v>
      </c>
      <c r="D19408" s="107" t="s">
        <v>369</v>
      </c>
      <c r="E19408" s="57">
        <v>6000</v>
      </c>
      <c r="F19408" s="57"/>
      <c r="G19408" s="125">
        <f t="shared" si="309"/>
        <v>-6000</v>
      </c>
      <c r="H19408" s="704" t="s">
        <v>12951</v>
      </c>
    </row>
    <row r="19409" spans="1:8" ht="15" x14ac:dyDescent="0.2">
      <c r="A19409" s="733">
        <v>45423</v>
      </c>
      <c r="B19409" s="40" t="s">
        <v>103</v>
      </c>
      <c r="C19409" s="62" t="s">
        <v>103</v>
      </c>
      <c r="D19409" s="107" t="s">
        <v>10209</v>
      </c>
      <c r="E19409" s="57">
        <v>3000</v>
      </c>
      <c r="F19409" s="57"/>
      <c r="G19409" s="125">
        <f t="shared" si="309"/>
        <v>-3000</v>
      </c>
      <c r="H19409" s="704" t="s">
        <v>12951</v>
      </c>
    </row>
    <row r="19410" spans="1:8" ht="15" x14ac:dyDescent="0.2">
      <c r="A19410" s="733">
        <v>45423</v>
      </c>
      <c r="B19410" s="40" t="s">
        <v>11883</v>
      </c>
      <c r="C19410" s="62" t="s">
        <v>5740</v>
      </c>
      <c r="D19410" s="107" t="s">
        <v>369</v>
      </c>
      <c r="E19410" s="57">
        <v>2200</v>
      </c>
      <c r="F19410" s="57"/>
      <c r="G19410" s="125">
        <f t="shared" si="309"/>
        <v>-2200</v>
      </c>
      <c r="H19410" s="704" t="s">
        <v>12951</v>
      </c>
    </row>
    <row r="19411" spans="1:8" ht="15" x14ac:dyDescent="0.2">
      <c r="A19411" s="733">
        <v>45423</v>
      </c>
      <c r="B19411" s="62" t="s">
        <v>13311</v>
      </c>
      <c r="C19411" s="62" t="s">
        <v>9869</v>
      </c>
      <c r="D19411" s="107" t="s">
        <v>1156</v>
      </c>
      <c r="E19411" s="57">
        <v>62550</v>
      </c>
      <c r="F19411" s="57"/>
      <c r="G19411" s="125">
        <f t="shared" si="309"/>
        <v>-62550</v>
      </c>
      <c r="H19411" s="704" t="s">
        <v>12951</v>
      </c>
    </row>
    <row r="19412" spans="1:8" ht="15" x14ac:dyDescent="0.2">
      <c r="A19412" s="733">
        <v>45423</v>
      </c>
      <c r="B19412" s="40" t="s">
        <v>10906</v>
      </c>
      <c r="C19412" s="62" t="s">
        <v>9869</v>
      </c>
      <c r="D19412" s="107" t="s">
        <v>1156</v>
      </c>
      <c r="E19412" s="57">
        <v>9500</v>
      </c>
      <c r="F19412" s="57"/>
      <c r="G19412" s="125">
        <f t="shared" si="309"/>
        <v>-9500</v>
      </c>
      <c r="H19412" s="704" t="s">
        <v>12951</v>
      </c>
    </row>
    <row r="19413" spans="1:8" ht="15" x14ac:dyDescent="0.2">
      <c r="A19413" s="733">
        <v>45423</v>
      </c>
      <c r="B19413" s="40" t="s">
        <v>11726</v>
      </c>
      <c r="C19413" s="62" t="s">
        <v>11548</v>
      </c>
      <c r="D19413" s="107" t="s">
        <v>1156</v>
      </c>
      <c r="E19413" s="57">
        <v>14800</v>
      </c>
      <c r="F19413" s="57"/>
      <c r="G19413" s="125">
        <f t="shared" si="309"/>
        <v>-14800</v>
      </c>
      <c r="H19413" s="704" t="s">
        <v>12951</v>
      </c>
    </row>
    <row r="19414" spans="1:8" ht="15" x14ac:dyDescent="0.2">
      <c r="A19414" s="733">
        <v>45423</v>
      </c>
      <c r="B19414" s="40" t="s">
        <v>13058</v>
      </c>
      <c r="C19414" s="62" t="s">
        <v>11548</v>
      </c>
      <c r="D19414" s="107" t="s">
        <v>1156</v>
      </c>
      <c r="E19414" s="57">
        <v>53000</v>
      </c>
      <c r="F19414" s="57"/>
      <c r="G19414" s="125">
        <f t="shared" si="309"/>
        <v>-53000</v>
      </c>
      <c r="H19414" s="704" t="s">
        <v>12951</v>
      </c>
    </row>
    <row r="19415" spans="1:8" ht="15" x14ac:dyDescent="0.2">
      <c r="A19415" s="733">
        <v>45423</v>
      </c>
      <c r="B19415" s="40" t="s">
        <v>12350</v>
      </c>
      <c r="C19415" s="62" t="s">
        <v>5740</v>
      </c>
      <c r="D19415" s="107" t="s">
        <v>1156</v>
      </c>
      <c r="E19415" s="57">
        <v>1000</v>
      </c>
      <c r="F19415" s="57"/>
      <c r="G19415" s="125">
        <f t="shared" si="309"/>
        <v>-1000</v>
      </c>
      <c r="H19415" s="704" t="s">
        <v>12951</v>
      </c>
    </row>
    <row r="19416" spans="1:8" ht="15" x14ac:dyDescent="0.2">
      <c r="A19416" s="733">
        <v>45423</v>
      </c>
      <c r="B19416" s="40" t="s">
        <v>11726</v>
      </c>
      <c r="C19416" s="62" t="s">
        <v>6562</v>
      </c>
      <c r="D19416" s="107" t="s">
        <v>13059</v>
      </c>
      <c r="E19416" s="57">
        <v>21850</v>
      </c>
      <c r="F19416" s="57"/>
      <c r="G19416" s="125">
        <f t="shared" si="309"/>
        <v>-21850</v>
      </c>
      <c r="H19416" s="704" t="s">
        <v>12951</v>
      </c>
    </row>
    <row r="19417" spans="1:8" ht="15" x14ac:dyDescent="0.2">
      <c r="A19417" s="733">
        <v>45423</v>
      </c>
      <c r="B19417" s="40" t="s">
        <v>11883</v>
      </c>
      <c r="C19417" s="62" t="s">
        <v>5740</v>
      </c>
      <c r="D19417" s="107" t="s">
        <v>369</v>
      </c>
      <c r="E19417" s="57">
        <v>1800</v>
      </c>
      <c r="F19417" s="57"/>
      <c r="G19417" s="125">
        <f t="shared" si="309"/>
        <v>-1800</v>
      </c>
      <c r="H19417" s="704" t="s">
        <v>12951</v>
      </c>
    </row>
    <row r="19418" spans="1:8" ht="15" x14ac:dyDescent="0.2">
      <c r="A19418" s="733">
        <v>45423</v>
      </c>
      <c r="B19418" s="40" t="s">
        <v>11883</v>
      </c>
      <c r="C19418" s="62" t="s">
        <v>5740</v>
      </c>
      <c r="D19418" s="107" t="s">
        <v>369</v>
      </c>
      <c r="E19418" s="57">
        <v>800</v>
      </c>
      <c r="F19418" s="57"/>
      <c r="G19418" s="125">
        <f t="shared" si="309"/>
        <v>-800</v>
      </c>
      <c r="H19418" s="704" t="s">
        <v>12951</v>
      </c>
    </row>
    <row r="19419" spans="1:8" ht="15" x14ac:dyDescent="0.2">
      <c r="A19419" s="733">
        <v>45423</v>
      </c>
      <c r="B19419" s="40" t="s">
        <v>3945</v>
      </c>
      <c r="C19419" s="62" t="s">
        <v>13060</v>
      </c>
      <c r="D19419" s="107" t="s">
        <v>13061</v>
      </c>
      <c r="E19419" s="57">
        <v>84500</v>
      </c>
      <c r="F19419" s="57"/>
      <c r="G19419" s="125">
        <f t="shared" si="309"/>
        <v>-84500</v>
      </c>
      <c r="H19419" s="704" t="s">
        <v>12951</v>
      </c>
    </row>
    <row r="19420" spans="1:8" ht="15" x14ac:dyDescent="0.2">
      <c r="A19420" s="733">
        <v>45423</v>
      </c>
      <c r="B19420" s="40" t="s">
        <v>11883</v>
      </c>
      <c r="C19420" s="62" t="s">
        <v>12186</v>
      </c>
      <c r="D19420" s="107" t="s">
        <v>6925</v>
      </c>
      <c r="E19420" s="57">
        <v>135900</v>
      </c>
      <c r="F19420" s="57"/>
      <c r="G19420" s="125">
        <f t="shared" si="309"/>
        <v>-135900</v>
      </c>
      <c r="H19420" s="704" t="s">
        <v>12951</v>
      </c>
    </row>
    <row r="19421" spans="1:8" ht="15" x14ac:dyDescent="0.2">
      <c r="A19421" s="733">
        <v>45423</v>
      </c>
      <c r="B19421" s="40" t="s">
        <v>12410</v>
      </c>
      <c r="C19421" s="62" t="s">
        <v>10989</v>
      </c>
      <c r="D19421" s="107" t="s">
        <v>13062</v>
      </c>
      <c r="E19421" s="57">
        <v>57000</v>
      </c>
      <c r="F19421" s="57"/>
      <c r="G19421" s="125">
        <f t="shared" si="309"/>
        <v>-57000</v>
      </c>
      <c r="H19421" s="704" t="s">
        <v>12951</v>
      </c>
    </row>
    <row r="19422" spans="1:8" ht="15" x14ac:dyDescent="0.2">
      <c r="A19422" s="733">
        <v>45423</v>
      </c>
      <c r="B19422" s="40" t="s">
        <v>11883</v>
      </c>
      <c r="C19422" s="62" t="s">
        <v>10989</v>
      </c>
      <c r="D19422" s="107" t="s">
        <v>13063</v>
      </c>
      <c r="E19422" s="57">
        <v>84800</v>
      </c>
      <c r="F19422" s="57"/>
      <c r="G19422" s="125">
        <f t="shared" si="309"/>
        <v>-84800</v>
      </c>
      <c r="H19422" s="704" t="s">
        <v>12951</v>
      </c>
    </row>
    <row r="19423" spans="1:8" ht="15" x14ac:dyDescent="0.2">
      <c r="A19423" s="733">
        <v>45423</v>
      </c>
      <c r="B19423" s="40" t="s">
        <v>12410</v>
      </c>
      <c r="C19423" s="62" t="s">
        <v>12013</v>
      </c>
      <c r="D19423" s="107" t="s">
        <v>13071</v>
      </c>
      <c r="E19423" s="57">
        <v>1500000</v>
      </c>
      <c r="F19423" s="57"/>
      <c r="G19423" s="125">
        <f t="shared" si="309"/>
        <v>-1500000</v>
      </c>
      <c r="H19423" s="704" t="s">
        <v>12951</v>
      </c>
    </row>
    <row r="19424" spans="1:8" ht="15" x14ac:dyDescent="0.2">
      <c r="A19424" s="733">
        <v>45424</v>
      </c>
      <c r="B19424" s="40" t="s">
        <v>11085</v>
      </c>
      <c r="C19424" s="62" t="s">
        <v>6782</v>
      </c>
      <c r="D19424" s="107" t="s">
        <v>10719</v>
      </c>
      <c r="E19424" s="57">
        <v>220000</v>
      </c>
      <c r="F19424" s="57"/>
      <c r="G19424" s="125">
        <f t="shared" si="309"/>
        <v>-220000</v>
      </c>
      <c r="H19424" s="704" t="s">
        <v>12951</v>
      </c>
    </row>
    <row r="19425" spans="1:8" ht="15" x14ac:dyDescent="0.2">
      <c r="A19425" s="733">
        <v>45425</v>
      </c>
      <c r="B19425" s="40" t="s">
        <v>11883</v>
      </c>
      <c r="C19425" s="62" t="s">
        <v>12742</v>
      </c>
      <c r="D19425" s="107" t="s">
        <v>13066</v>
      </c>
      <c r="E19425" s="57">
        <v>238800</v>
      </c>
      <c r="F19425" s="57"/>
      <c r="G19425" s="125">
        <f t="shared" si="309"/>
        <v>-238800</v>
      </c>
      <c r="H19425" s="704" t="s">
        <v>12951</v>
      </c>
    </row>
    <row r="19426" spans="1:8" ht="15" x14ac:dyDescent="0.2">
      <c r="A19426" s="733">
        <v>45425</v>
      </c>
      <c r="B19426" s="40" t="s">
        <v>103</v>
      </c>
      <c r="C19426" s="62" t="s">
        <v>13064</v>
      </c>
      <c r="D19426" s="107" t="s">
        <v>13065</v>
      </c>
      <c r="E19426" s="57">
        <v>2000</v>
      </c>
      <c r="F19426" s="57"/>
      <c r="G19426" s="125">
        <f t="shared" si="309"/>
        <v>-2000</v>
      </c>
      <c r="H19426" s="704" t="s">
        <v>12951</v>
      </c>
    </row>
    <row r="19427" spans="1:8" ht="15" x14ac:dyDescent="0.2">
      <c r="A19427" s="733">
        <v>45425</v>
      </c>
      <c r="B19427" s="40" t="s">
        <v>11883</v>
      </c>
      <c r="C19427" s="62" t="s">
        <v>5740</v>
      </c>
      <c r="D19427" s="107" t="s">
        <v>369</v>
      </c>
      <c r="E19427" s="57">
        <v>760</v>
      </c>
      <c r="F19427" s="57"/>
      <c r="G19427" s="125">
        <f t="shared" si="309"/>
        <v>-760</v>
      </c>
      <c r="H19427" s="704" t="s">
        <v>12951</v>
      </c>
    </row>
    <row r="19428" spans="1:8" ht="15" x14ac:dyDescent="0.2">
      <c r="A19428" s="733">
        <v>45425</v>
      </c>
      <c r="B19428" s="40" t="s">
        <v>103</v>
      </c>
      <c r="C19428" s="62" t="s">
        <v>103</v>
      </c>
      <c r="D19428" s="107" t="s">
        <v>10209</v>
      </c>
      <c r="E19428" s="57">
        <v>3000</v>
      </c>
      <c r="F19428" s="57"/>
      <c r="G19428" s="125">
        <f t="shared" si="309"/>
        <v>-3000</v>
      </c>
      <c r="H19428" s="704" t="s">
        <v>12951</v>
      </c>
    </row>
    <row r="19429" spans="1:8" ht="15" x14ac:dyDescent="0.2">
      <c r="A19429" s="733">
        <v>45425</v>
      </c>
      <c r="B19429" s="40" t="s">
        <v>11726</v>
      </c>
      <c r="C19429" s="62" t="s">
        <v>5740</v>
      </c>
      <c r="D19429" s="107" t="s">
        <v>369</v>
      </c>
      <c r="E19429" s="57">
        <v>900</v>
      </c>
      <c r="F19429" s="57"/>
      <c r="G19429" s="125">
        <f t="shared" si="309"/>
        <v>-900</v>
      </c>
      <c r="H19429" s="704" t="s">
        <v>12951</v>
      </c>
    </row>
    <row r="19430" spans="1:8" ht="15" x14ac:dyDescent="0.2">
      <c r="A19430" s="733">
        <v>45425</v>
      </c>
      <c r="B19430" s="40" t="s">
        <v>11085</v>
      </c>
      <c r="C19430" s="62" t="s">
        <v>12456</v>
      </c>
      <c r="D19430" s="107" t="s">
        <v>1156</v>
      </c>
      <c r="E19430" s="57">
        <v>20000</v>
      </c>
      <c r="F19430" s="57"/>
      <c r="G19430" s="125">
        <f t="shared" si="309"/>
        <v>-20000</v>
      </c>
      <c r="H19430" s="704" t="s">
        <v>12951</v>
      </c>
    </row>
    <row r="19431" spans="1:8" ht="15" x14ac:dyDescent="0.2">
      <c r="A19431" s="733">
        <v>45425</v>
      </c>
      <c r="B19431" s="40" t="s">
        <v>11883</v>
      </c>
      <c r="C19431" s="62" t="s">
        <v>5740</v>
      </c>
      <c r="D19431" s="107" t="s">
        <v>369</v>
      </c>
      <c r="E19431" s="57">
        <v>3000</v>
      </c>
      <c r="F19431" s="57"/>
      <c r="G19431" s="125">
        <f t="shared" si="309"/>
        <v>-3000</v>
      </c>
      <c r="H19431" s="704" t="s">
        <v>12951</v>
      </c>
    </row>
    <row r="19432" spans="1:8" ht="15" x14ac:dyDescent="0.2">
      <c r="A19432" s="733">
        <v>45425</v>
      </c>
      <c r="B19432" s="40" t="s">
        <v>11726</v>
      </c>
      <c r="C19432" s="62" t="s">
        <v>12746</v>
      </c>
      <c r="D19432" s="107" t="s">
        <v>11311</v>
      </c>
      <c r="E19432" s="57">
        <v>51350</v>
      </c>
      <c r="F19432" s="57"/>
      <c r="G19432" s="125">
        <f t="shared" si="309"/>
        <v>-51350</v>
      </c>
      <c r="H19432" s="704" t="s">
        <v>12951</v>
      </c>
    </row>
    <row r="19433" spans="1:8" ht="15" x14ac:dyDescent="0.2">
      <c r="A19433" s="733">
        <v>45425</v>
      </c>
      <c r="B19433" s="40" t="s">
        <v>12350</v>
      </c>
      <c r="C19433" s="62" t="s">
        <v>10989</v>
      </c>
      <c r="D19433" s="107" t="s">
        <v>13074</v>
      </c>
      <c r="E19433" s="57">
        <v>70000</v>
      </c>
      <c r="F19433" s="57"/>
      <c r="G19433" s="125">
        <f t="shared" si="309"/>
        <v>-70000</v>
      </c>
      <c r="H19433" s="704" t="s">
        <v>12951</v>
      </c>
    </row>
    <row r="19434" spans="1:8" ht="15" x14ac:dyDescent="0.2">
      <c r="A19434" s="733">
        <v>45425</v>
      </c>
      <c r="B19434" s="40" t="s">
        <v>11605</v>
      </c>
      <c r="C19434" s="62" t="s">
        <v>10989</v>
      </c>
      <c r="D19434" s="107" t="s">
        <v>13075</v>
      </c>
      <c r="E19434" s="57">
        <v>25000</v>
      </c>
      <c r="F19434" s="57"/>
      <c r="G19434" s="125">
        <f t="shared" si="309"/>
        <v>-25000</v>
      </c>
      <c r="H19434" s="704" t="s">
        <v>12951</v>
      </c>
    </row>
    <row r="19435" spans="1:8" ht="15" x14ac:dyDescent="0.2">
      <c r="A19435" s="733">
        <v>45426</v>
      </c>
      <c r="B19435" s="40" t="s">
        <v>12516</v>
      </c>
      <c r="C19435" s="62" t="s">
        <v>12911</v>
      </c>
      <c r="D19435" s="107" t="s">
        <v>13076</v>
      </c>
      <c r="E19435" s="57">
        <v>10000</v>
      </c>
      <c r="F19435" s="57"/>
      <c r="G19435" s="125">
        <f t="shared" si="309"/>
        <v>-10000</v>
      </c>
      <c r="H19435" s="704" t="s">
        <v>12951</v>
      </c>
    </row>
    <row r="19436" spans="1:8" ht="15" x14ac:dyDescent="0.2">
      <c r="A19436" s="733">
        <v>45426</v>
      </c>
      <c r="B19436" s="40" t="s">
        <v>11883</v>
      </c>
      <c r="C19436" s="62" t="s">
        <v>10989</v>
      </c>
      <c r="D19436" s="107" t="s">
        <v>13077</v>
      </c>
      <c r="E19436" s="57">
        <v>1260</v>
      </c>
      <c r="F19436" s="57"/>
      <c r="G19436" s="125">
        <f t="shared" si="309"/>
        <v>-1260</v>
      </c>
      <c r="H19436" s="704" t="s">
        <v>12951</v>
      </c>
    </row>
    <row r="19437" spans="1:8" ht="15" x14ac:dyDescent="0.2">
      <c r="A19437" s="733">
        <v>45426</v>
      </c>
      <c r="B19437" s="62" t="s">
        <v>11883</v>
      </c>
      <c r="C19437" s="62" t="s">
        <v>2189</v>
      </c>
      <c r="D19437" s="107" t="s">
        <v>13078</v>
      </c>
      <c r="E19437" s="57">
        <v>14000</v>
      </c>
      <c r="F19437" s="57"/>
      <c r="G19437" s="125">
        <f t="shared" si="309"/>
        <v>-14000</v>
      </c>
      <c r="H19437" s="704" t="s">
        <v>12951</v>
      </c>
    </row>
    <row r="19438" spans="1:8" ht="15" x14ac:dyDescent="0.2">
      <c r="A19438" s="733">
        <v>45426</v>
      </c>
      <c r="B19438" s="40" t="s">
        <v>12350</v>
      </c>
      <c r="C19438" s="62" t="s">
        <v>11102</v>
      </c>
      <c r="D19438" s="107" t="s">
        <v>13079</v>
      </c>
      <c r="E19438" s="57">
        <v>33000</v>
      </c>
      <c r="F19438" s="57"/>
      <c r="G19438" s="125">
        <f t="shared" si="309"/>
        <v>-33000</v>
      </c>
      <c r="H19438" s="704" t="s">
        <v>12951</v>
      </c>
    </row>
    <row r="19439" spans="1:8" ht="15" x14ac:dyDescent="0.2">
      <c r="A19439" s="733">
        <v>45426</v>
      </c>
      <c r="B19439" s="40" t="s">
        <v>11085</v>
      </c>
      <c r="C19439" s="62" t="s">
        <v>10989</v>
      </c>
      <c r="D19439" s="107" t="s">
        <v>13093</v>
      </c>
      <c r="E19439" s="57">
        <v>1960</v>
      </c>
      <c r="F19439" s="57"/>
      <c r="G19439" s="125">
        <f t="shared" si="309"/>
        <v>-1960</v>
      </c>
      <c r="H19439" s="704" t="s">
        <v>12951</v>
      </c>
    </row>
    <row r="19440" spans="1:8" ht="15" x14ac:dyDescent="0.2">
      <c r="A19440" s="733">
        <v>45426</v>
      </c>
      <c r="B19440" s="40" t="s">
        <v>11883</v>
      </c>
      <c r="C19440" s="62" t="s">
        <v>10989</v>
      </c>
      <c r="D19440" s="107" t="s">
        <v>13094</v>
      </c>
      <c r="E19440" s="57">
        <v>4930</v>
      </c>
      <c r="F19440" s="57"/>
      <c r="G19440" s="125">
        <f t="shared" si="309"/>
        <v>-4930</v>
      </c>
      <c r="H19440" s="704" t="s">
        <v>12951</v>
      </c>
    </row>
    <row r="19441" spans="1:8" ht="15" x14ac:dyDescent="0.2">
      <c r="A19441" s="733">
        <v>45426</v>
      </c>
      <c r="B19441" s="40" t="s">
        <v>11726</v>
      </c>
      <c r="C19441" s="62" t="s">
        <v>10989</v>
      </c>
      <c r="D19441" s="107" t="s">
        <v>13080</v>
      </c>
      <c r="E19441" s="57">
        <v>1500</v>
      </c>
      <c r="F19441" s="57"/>
      <c r="G19441" s="125">
        <f t="shared" si="309"/>
        <v>-1500</v>
      </c>
      <c r="H19441" s="704" t="s">
        <v>12951</v>
      </c>
    </row>
    <row r="19442" spans="1:8" ht="15" x14ac:dyDescent="0.2">
      <c r="A19442" s="733">
        <v>45426</v>
      </c>
      <c r="B19442" s="40" t="s">
        <v>11883</v>
      </c>
      <c r="C19442" s="62" t="s">
        <v>391</v>
      </c>
      <c r="D19442" s="107" t="s">
        <v>13081</v>
      </c>
      <c r="E19442" s="57">
        <v>6650</v>
      </c>
      <c r="F19442" s="57"/>
      <c r="G19442" s="125">
        <f t="shared" si="309"/>
        <v>-6650</v>
      </c>
      <c r="H19442" s="704" t="s">
        <v>12951</v>
      </c>
    </row>
    <row r="19443" spans="1:8" ht="24" x14ac:dyDescent="0.2">
      <c r="A19443" s="733">
        <v>45427</v>
      </c>
      <c r="B19443" s="40" t="s">
        <v>11726</v>
      </c>
      <c r="C19443" s="62" t="s">
        <v>10989</v>
      </c>
      <c r="D19443" s="128" t="s">
        <v>13082</v>
      </c>
      <c r="E19443" s="57">
        <v>26300</v>
      </c>
      <c r="F19443" s="57"/>
      <c r="G19443" s="125">
        <f t="shared" si="309"/>
        <v>-26300</v>
      </c>
      <c r="H19443" s="704" t="s">
        <v>12951</v>
      </c>
    </row>
    <row r="19444" spans="1:8" ht="24" x14ac:dyDescent="0.2">
      <c r="A19444" s="733">
        <v>45427</v>
      </c>
      <c r="B19444" s="62" t="s">
        <v>11605</v>
      </c>
      <c r="C19444" s="550" t="s">
        <v>10989</v>
      </c>
      <c r="D19444" s="739" t="s">
        <v>13083</v>
      </c>
      <c r="E19444" s="551">
        <v>15000</v>
      </c>
      <c r="F19444" s="551"/>
      <c r="G19444" s="551">
        <f t="shared" si="309"/>
        <v>-15000</v>
      </c>
      <c r="H19444" s="1113" t="s">
        <v>12951</v>
      </c>
    </row>
    <row r="19445" spans="1:8" ht="24" x14ac:dyDescent="0.2">
      <c r="A19445" s="733">
        <v>45427</v>
      </c>
      <c r="B19445" s="62" t="s">
        <v>11883</v>
      </c>
      <c r="C19445" s="550" t="s">
        <v>10989</v>
      </c>
      <c r="D19445" s="739" t="s">
        <v>13083</v>
      </c>
      <c r="E19445" s="551">
        <v>15000</v>
      </c>
      <c r="F19445" s="551"/>
      <c r="G19445" s="551">
        <f t="shared" si="309"/>
        <v>-15000</v>
      </c>
      <c r="H19445" s="1113" t="s">
        <v>12951</v>
      </c>
    </row>
    <row r="19446" spans="1:8" ht="24" x14ac:dyDescent="0.2">
      <c r="A19446" s="733">
        <v>45427</v>
      </c>
      <c r="B19446" s="62" t="s">
        <v>11726</v>
      </c>
      <c r="C19446" s="550" t="s">
        <v>10989</v>
      </c>
      <c r="D19446" s="739" t="s">
        <v>13083</v>
      </c>
      <c r="E19446" s="551">
        <v>15000</v>
      </c>
      <c r="F19446" s="551"/>
      <c r="G19446" s="551">
        <f t="shared" si="309"/>
        <v>-15000</v>
      </c>
      <c r="H19446" s="1113" t="s">
        <v>12951</v>
      </c>
    </row>
    <row r="19447" spans="1:8" ht="24" x14ac:dyDescent="0.2">
      <c r="A19447" s="733">
        <v>45427</v>
      </c>
      <c r="B19447" s="62" t="s">
        <v>11883</v>
      </c>
      <c r="C19447" s="550" t="s">
        <v>10989</v>
      </c>
      <c r="D19447" s="739" t="s">
        <v>13083</v>
      </c>
      <c r="E19447" s="551">
        <v>15000</v>
      </c>
      <c r="F19447" s="551"/>
      <c r="G19447" s="551">
        <f t="shared" si="309"/>
        <v>-15000</v>
      </c>
      <c r="H19447" s="1113" t="s">
        <v>12951</v>
      </c>
    </row>
    <row r="19448" spans="1:8" ht="15" x14ac:dyDescent="0.2">
      <c r="A19448" s="733">
        <v>45427</v>
      </c>
      <c r="B19448" s="40" t="s">
        <v>11085</v>
      </c>
      <c r="C19448" s="62" t="s">
        <v>13084</v>
      </c>
      <c r="D19448" s="107" t="s">
        <v>13085</v>
      </c>
      <c r="E19448" s="57">
        <v>600000</v>
      </c>
      <c r="F19448" s="57"/>
      <c r="G19448" s="125">
        <f t="shared" si="309"/>
        <v>-600000</v>
      </c>
      <c r="H19448" s="704" t="s">
        <v>12951</v>
      </c>
    </row>
    <row r="19449" spans="1:8" ht="15" x14ac:dyDescent="0.2">
      <c r="A19449" s="733">
        <v>45427</v>
      </c>
      <c r="B19449" s="40" t="s">
        <v>11883</v>
      </c>
      <c r="C19449" s="62" t="s">
        <v>391</v>
      </c>
      <c r="D19449" s="107" t="s">
        <v>6581</v>
      </c>
      <c r="E19449" s="57">
        <v>8550</v>
      </c>
      <c r="F19449" s="57"/>
      <c r="G19449" s="125">
        <f t="shared" si="309"/>
        <v>-8550</v>
      </c>
      <c r="H19449" s="704" t="s">
        <v>12951</v>
      </c>
    </row>
    <row r="19450" spans="1:8" ht="15" x14ac:dyDescent="0.2">
      <c r="A19450" s="733">
        <v>45427</v>
      </c>
      <c r="B19450" s="40" t="s">
        <v>103</v>
      </c>
      <c r="C19450" s="62" t="s">
        <v>103</v>
      </c>
      <c r="D19450" s="107" t="s">
        <v>10209</v>
      </c>
      <c r="E19450" s="57">
        <v>3000</v>
      </c>
      <c r="F19450" s="57"/>
      <c r="G19450" s="125">
        <f t="shared" si="309"/>
        <v>-3000</v>
      </c>
      <c r="H19450" s="704" t="s">
        <v>12951</v>
      </c>
    </row>
    <row r="19451" spans="1:8" ht="15" x14ac:dyDescent="0.2">
      <c r="A19451" s="733">
        <v>45427</v>
      </c>
      <c r="B19451" s="40" t="s">
        <v>11883</v>
      </c>
      <c r="C19451" s="62" t="s">
        <v>10989</v>
      </c>
      <c r="D19451" s="107" t="s">
        <v>13086</v>
      </c>
      <c r="E19451" s="57">
        <v>19700</v>
      </c>
      <c r="F19451" s="57"/>
      <c r="G19451" s="125">
        <f t="shared" si="309"/>
        <v>-19700</v>
      </c>
      <c r="H19451" s="704" t="s">
        <v>12951</v>
      </c>
    </row>
    <row r="19452" spans="1:8" ht="15" x14ac:dyDescent="0.2">
      <c r="A19452" s="733">
        <v>45427</v>
      </c>
      <c r="B19452" s="40" t="s">
        <v>8874</v>
      </c>
      <c r="C19452" s="62" t="s">
        <v>5740</v>
      </c>
      <c r="D19452" s="107" t="s">
        <v>369</v>
      </c>
      <c r="E19452" s="57">
        <v>500</v>
      </c>
      <c r="F19452" s="57"/>
      <c r="G19452" s="125">
        <f t="shared" si="309"/>
        <v>-500</v>
      </c>
      <c r="H19452" s="704" t="s">
        <v>12951</v>
      </c>
    </row>
    <row r="19453" spans="1:8" ht="15" x14ac:dyDescent="0.2">
      <c r="A19453" s="733">
        <v>45427</v>
      </c>
      <c r="B19453" s="40" t="s">
        <v>12410</v>
      </c>
      <c r="C19453" s="62" t="s">
        <v>5740</v>
      </c>
      <c r="D19453" s="107" t="s">
        <v>13087</v>
      </c>
      <c r="E19453" s="57">
        <v>11000</v>
      </c>
      <c r="F19453" s="57"/>
      <c r="G19453" s="125">
        <f t="shared" si="309"/>
        <v>-11000</v>
      </c>
      <c r="H19453" s="704" t="s">
        <v>12951</v>
      </c>
    </row>
    <row r="19454" spans="1:8" ht="15" x14ac:dyDescent="0.2">
      <c r="A19454" s="733">
        <v>45427</v>
      </c>
      <c r="B19454" s="40" t="s">
        <v>12410</v>
      </c>
      <c r="C19454" s="62" t="s">
        <v>5740</v>
      </c>
      <c r="D19454" s="107" t="s">
        <v>9605</v>
      </c>
      <c r="E19454" s="57">
        <v>2000</v>
      </c>
      <c r="F19454" s="57"/>
      <c r="G19454" s="125">
        <f t="shared" si="309"/>
        <v>-2000</v>
      </c>
      <c r="H19454" s="704" t="s">
        <v>12951</v>
      </c>
    </row>
    <row r="19455" spans="1:8" ht="15" x14ac:dyDescent="0.2">
      <c r="A19455" s="733">
        <v>45427</v>
      </c>
      <c r="B19455" s="40" t="s">
        <v>12516</v>
      </c>
      <c r="C19455" s="62" t="s">
        <v>11394</v>
      </c>
      <c r="D19455" s="107" t="s">
        <v>13089</v>
      </c>
      <c r="E19455" s="57">
        <v>200000</v>
      </c>
      <c r="F19455" s="57"/>
      <c r="G19455" s="125">
        <f t="shared" ref="G19455:G19518" si="310">F19455-E19455</f>
        <v>-200000</v>
      </c>
      <c r="H19455" s="704" t="s">
        <v>12951</v>
      </c>
    </row>
    <row r="19456" spans="1:8" ht="15" x14ac:dyDescent="0.2">
      <c r="A19456" s="733">
        <v>45427</v>
      </c>
      <c r="B19456" s="40" t="s">
        <v>12516</v>
      </c>
      <c r="C19456" s="62" t="s">
        <v>10989</v>
      </c>
      <c r="D19456" s="107" t="s">
        <v>13088</v>
      </c>
      <c r="E19456" s="57">
        <v>300000</v>
      </c>
      <c r="F19456" s="57"/>
      <c r="G19456" s="125">
        <f t="shared" si="310"/>
        <v>-300000</v>
      </c>
      <c r="H19456" s="704" t="s">
        <v>12951</v>
      </c>
    </row>
    <row r="19457" spans="1:8" ht="15" x14ac:dyDescent="0.2">
      <c r="A19457" s="733">
        <v>45428</v>
      </c>
      <c r="B19457" s="40" t="s">
        <v>8557</v>
      </c>
      <c r="C19457" s="62" t="s">
        <v>11961</v>
      </c>
      <c r="D19457" s="107" t="s">
        <v>6925</v>
      </c>
      <c r="E19457" s="57">
        <v>10000</v>
      </c>
      <c r="F19457" s="57"/>
      <c r="G19457" s="125">
        <f t="shared" si="310"/>
        <v>-10000</v>
      </c>
      <c r="H19457" s="704" t="s">
        <v>12951</v>
      </c>
    </row>
    <row r="19458" spans="1:8" ht="15" x14ac:dyDescent="0.2">
      <c r="A19458" s="733">
        <v>45428</v>
      </c>
      <c r="B19458" s="40" t="s">
        <v>11883</v>
      </c>
      <c r="C19458" s="62" t="s">
        <v>285</v>
      </c>
      <c r="D19458" s="107" t="s">
        <v>8661</v>
      </c>
      <c r="E19458" s="57">
        <v>1000</v>
      </c>
      <c r="F19458" s="57"/>
      <c r="G19458" s="125">
        <f t="shared" si="310"/>
        <v>-1000</v>
      </c>
      <c r="H19458" s="704" t="s">
        <v>12951</v>
      </c>
    </row>
    <row r="19459" spans="1:8" ht="15" x14ac:dyDescent="0.2">
      <c r="A19459" s="733">
        <v>45428</v>
      </c>
      <c r="B19459" s="40" t="s">
        <v>12618</v>
      </c>
      <c r="C19459" s="62" t="s">
        <v>9472</v>
      </c>
      <c r="D19459" s="107" t="s">
        <v>1156</v>
      </c>
      <c r="E19459" s="57">
        <v>35000</v>
      </c>
      <c r="F19459" s="57"/>
      <c r="G19459" s="125">
        <f t="shared" si="310"/>
        <v>-35000</v>
      </c>
      <c r="H19459" s="704" t="s">
        <v>12951</v>
      </c>
    </row>
    <row r="19460" spans="1:8" ht="15" x14ac:dyDescent="0.2">
      <c r="A19460" s="733">
        <v>45428</v>
      </c>
      <c r="B19460" s="40" t="s">
        <v>11085</v>
      </c>
      <c r="C19460" s="62" t="s">
        <v>12456</v>
      </c>
      <c r="D19460" s="107" t="s">
        <v>1156</v>
      </c>
      <c r="E19460" s="57">
        <v>20000</v>
      </c>
      <c r="F19460" s="57"/>
      <c r="G19460" s="125">
        <f t="shared" si="310"/>
        <v>-20000</v>
      </c>
      <c r="H19460" s="704" t="s">
        <v>12951</v>
      </c>
    </row>
    <row r="19461" spans="1:8" ht="15" x14ac:dyDescent="0.2">
      <c r="A19461" s="733">
        <v>45428</v>
      </c>
      <c r="B19461" s="40" t="s">
        <v>12410</v>
      </c>
      <c r="C19461" s="62" t="s">
        <v>10989</v>
      </c>
      <c r="D19461" s="107" t="s">
        <v>13090</v>
      </c>
      <c r="E19461" s="57">
        <v>25600</v>
      </c>
      <c r="F19461" s="57"/>
      <c r="G19461" s="125">
        <f t="shared" si="310"/>
        <v>-25600</v>
      </c>
      <c r="H19461" s="704" t="s">
        <v>12951</v>
      </c>
    </row>
    <row r="19462" spans="1:8" ht="15" x14ac:dyDescent="0.2">
      <c r="A19462" s="733">
        <v>45428</v>
      </c>
      <c r="B19462" s="40" t="s">
        <v>13017</v>
      </c>
      <c r="C19462" s="62" t="s">
        <v>5740</v>
      </c>
      <c r="D19462" s="107" t="s">
        <v>1156</v>
      </c>
      <c r="E19462" s="57">
        <v>300</v>
      </c>
      <c r="F19462" s="57"/>
      <c r="G19462" s="125">
        <f t="shared" si="310"/>
        <v>-300</v>
      </c>
      <c r="H19462" s="704" t="s">
        <v>12951</v>
      </c>
    </row>
    <row r="19463" spans="1:8" ht="15" x14ac:dyDescent="0.2">
      <c r="A19463" s="733">
        <v>45428</v>
      </c>
      <c r="B19463" s="40" t="s">
        <v>11883</v>
      </c>
      <c r="C19463" s="62" t="s">
        <v>10989</v>
      </c>
      <c r="D19463" s="107" t="s">
        <v>13091</v>
      </c>
      <c r="E19463" s="57">
        <v>10000</v>
      </c>
      <c r="F19463" s="57"/>
      <c r="G19463" s="125">
        <f t="shared" si="310"/>
        <v>-10000</v>
      </c>
      <c r="H19463" s="704" t="s">
        <v>12951</v>
      </c>
    </row>
    <row r="19464" spans="1:8" ht="15" x14ac:dyDescent="0.2">
      <c r="A19464" s="733">
        <v>45428</v>
      </c>
      <c r="B19464" s="40" t="s">
        <v>13017</v>
      </c>
      <c r="C19464" s="62" t="s">
        <v>10989</v>
      </c>
      <c r="D19464" s="107" t="s">
        <v>13106</v>
      </c>
      <c r="E19464" s="57">
        <v>23500</v>
      </c>
      <c r="F19464" s="57"/>
      <c r="G19464" s="125">
        <f t="shared" si="310"/>
        <v>-23500</v>
      </c>
      <c r="H19464" s="704" t="s">
        <v>12951</v>
      </c>
    </row>
    <row r="19465" spans="1:8" ht="15" x14ac:dyDescent="0.2">
      <c r="A19465" s="733">
        <v>45428</v>
      </c>
      <c r="B19465" s="40" t="s">
        <v>12410</v>
      </c>
      <c r="C19465" s="62" t="s">
        <v>5740</v>
      </c>
      <c r="D19465" s="107" t="s">
        <v>9605</v>
      </c>
      <c r="E19465" s="57">
        <v>2000</v>
      </c>
      <c r="F19465" s="57"/>
      <c r="G19465" s="125">
        <f t="shared" si="310"/>
        <v>-2000</v>
      </c>
      <c r="H19465" s="704" t="s">
        <v>12951</v>
      </c>
    </row>
    <row r="19466" spans="1:8" ht="15" x14ac:dyDescent="0.2">
      <c r="A19466" s="733">
        <v>45429</v>
      </c>
      <c r="B19466" s="40" t="s">
        <v>11726</v>
      </c>
      <c r="C19466" s="62" t="s">
        <v>10989</v>
      </c>
      <c r="D19466" s="107" t="s">
        <v>8526</v>
      </c>
      <c r="E19466" s="57">
        <v>25725</v>
      </c>
      <c r="F19466" s="57"/>
      <c r="G19466" s="125">
        <f t="shared" si="310"/>
        <v>-25725</v>
      </c>
      <c r="H19466" s="704" t="s">
        <v>12951</v>
      </c>
    </row>
    <row r="19467" spans="1:8" ht="15" x14ac:dyDescent="0.2">
      <c r="A19467" s="733">
        <v>45429</v>
      </c>
      <c r="B19467" s="40" t="s">
        <v>103</v>
      </c>
      <c r="C19467" s="62" t="s">
        <v>103</v>
      </c>
      <c r="D19467" s="107" t="s">
        <v>10209</v>
      </c>
      <c r="E19467" s="57">
        <v>3000</v>
      </c>
      <c r="F19467" s="57"/>
      <c r="G19467" s="125">
        <f t="shared" si="310"/>
        <v>-3000</v>
      </c>
      <c r="H19467" s="704" t="s">
        <v>12951</v>
      </c>
    </row>
    <row r="19468" spans="1:8" ht="15" x14ac:dyDescent="0.2">
      <c r="A19468" s="733">
        <v>45429</v>
      </c>
      <c r="B19468" s="40" t="s">
        <v>3944</v>
      </c>
      <c r="C19468" s="62"/>
      <c r="D19468" s="107" t="s">
        <v>13095</v>
      </c>
      <c r="E19468" s="57">
        <v>15000</v>
      </c>
      <c r="F19468" s="57"/>
      <c r="G19468" s="125">
        <f t="shared" si="310"/>
        <v>-15000</v>
      </c>
      <c r="H19468" s="704" t="s">
        <v>12951</v>
      </c>
    </row>
    <row r="19469" spans="1:8" ht="15" customHeight="1" x14ac:dyDescent="0.2">
      <c r="A19469" s="733">
        <v>45429</v>
      </c>
      <c r="B19469" s="40" t="s">
        <v>12356</v>
      </c>
      <c r="C19469" s="62" t="s">
        <v>13107</v>
      </c>
      <c r="D19469" s="107" t="s">
        <v>13108</v>
      </c>
      <c r="E19469" s="57">
        <v>5000</v>
      </c>
      <c r="F19469" s="57"/>
      <c r="G19469" s="125">
        <f t="shared" si="310"/>
        <v>-5000</v>
      </c>
      <c r="H19469" s="704" t="s">
        <v>12951</v>
      </c>
    </row>
    <row r="19470" spans="1:8" ht="15" customHeight="1" x14ac:dyDescent="0.2">
      <c r="A19470" s="733">
        <v>45429</v>
      </c>
      <c r="B19470" s="40" t="s">
        <v>12410</v>
      </c>
      <c r="C19470" s="62" t="s">
        <v>5740</v>
      </c>
      <c r="D19470" s="107" t="s">
        <v>9605</v>
      </c>
      <c r="E19470" s="57">
        <v>3000</v>
      </c>
      <c r="F19470" s="57"/>
      <c r="G19470" s="125">
        <f t="shared" si="310"/>
        <v>-3000</v>
      </c>
      <c r="H19470" s="704" t="s">
        <v>12951</v>
      </c>
    </row>
    <row r="19471" spans="1:8" ht="15" customHeight="1" x14ac:dyDescent="0.2">
      <c r="A19471" s="733">
        <v>45429</v>
      </c>
      <c r="B19471" s="40" t="s">
        <v>8557</v>
      </c>
      <c r="C19471" s="62" t="s">
        <v>12579</v>
      </c>
      <c r="D19471" s="107" t="s">
        <v>13096</v>
      </c>
      <c r="E19471" s="57">
        <v>15000</v>
      </c>
      <c r="F19471" s="57"/>
      <c r="G19471" s="125">
        <f t="shared" si="310"/>
        <v>-15000</v>
      </c>
      <c r="H19471" s="704" t="s">
        <v>12951</v>
      </c>
    </row>
    <row r="19472" spans="1:8" ht="15" customHeight="1" x14ac:dyDescent="0.2">
      <c r="A19472" s="733">
        <v>45429</v>
      </c>
      <c r="B19472" s="40" t="s">
        <v>12410</v>
      </c>
      <c r="C19472" s="62" t="s">
        <v>11287</v>
      </c>
      <c r="D19472" s="107" t="s">
        <v>13096</v>
      </c>
      <c r="E19472" s="57">
        <v>120000</v>
      </c>
      <c r="F19472" s="57"/>
      <c r="G19472" s="125">
        <f t="shared" si="310"/>
        <v>-120000</v>
      </c>
      <c r="H19472" s="704" t="s">
        <v>12951</v>
      </c>
    </row>
    <row r="19473" spans="1:8" ht="15" customHeight="1" x14ac:dyDescent="0.2">
      <c r="A19473" s="733">
        <v>45429</v>
      </c>
      <c r="B19473" s="40" t="s">
        <v>3945</v>
      </c>
      <c r="C19473" s="62" t="s">
        <v>12848</v>
      </c>
      <c r="D19473" s="107" t="s">
        <v>10719</v>
      </c>
      <c r="E19473" s="57">
        <v>100000</v>
      </c>
      <c r="F19473" s="57"/>
      <c r="G19473" s="125">
        <f t="shared" si="310"/>
        <v>-100000</v>
      </c>
      <c r="H19473" s="704" t="s">
        <v>12951</v>
      </c>
    </row>
    <row r="19474" spans="1:8" ht="15" customHeight="1" x14ac:dyDescent="0.2">
      <c r="A19474" s="733">
        <v>45429</v>
      </c>
      <c r="B19474" s="62" t="s">
        <v>12608</v>
      </c>
      <c r="C19474" s="62" t="s">
        <v>13097</v>
      </c>
      <c r="D19474" s="107" t="s">
        <v>10719</v>
      </c>
      <c r="E19474" s="57">
        <v>350000</v>
      </c>
      <c r="F19474" s="57"/>
      <c r="G19474" s="125">
        <f t="shared" si="310"/>
        <v>-350000</v>
      </c>
      <c r="H19474" s="704" t="s">
        <v>12951</v>
      </c>
    </row>
    <row r="19475" spans="1:8" ht="15" customHeight="1" x14ac:dyDescent="0.2">
      <c r="A19475" s="733">
        <v>45430</v>
      </c>
      <c r="B19475" s="40" t="s">
        <v>12410</v>
      </c>
      <c r="C19475" s="62" t="s">
        <v>10989</v>
      </c>
      <c r="D19475" s="107" t="s">
        <v>13098</v>
      </c>
      <c r="E19475" s="57">
        <v>35400</v>
      </c>
      <c r="F19475" s="57"/>
      <c r="G19475" s="125">
        <f t="shared" si="310"/>
        <v>-35400</v>
      </c>
      <c r="H19475" s="704" t="s">
        <v>12951</v>
      </c>
    </row>
    <row r="19476" spans="1:8" ht="15" customHeight="1" x14ac:dyDescent="0.2">
      <c r="A19476" s="733">
        <v>45430</v>
      </c>
      <c r="B19476" s="62" t="s">
        <v>13311</v>
      </c>
      <c r="C19476" s="62" t="s">
        <v>6422</v>
      </c>
      <c r="D19476" s="107" t="s">
        <v>13099</v>
      </c>
      <c r="E19476" s="57">
        <v>100000</v>
      </c>
      <c r="F19476" s="57"/>
      <c r="G19476" s="125">
        <f t="shared" si="310"/>
        <v>-100000</v>
      </c>
      <c r="H19476" s="704" t="s">
        <v>12951</v>
      </c>
    </row>
    <row r="19477" spans="1:8" ht="15" customHeight="1" x14ac:dyDescent="0.2">
      <c r="A19477" s="733">
        <v>45430</v>
      </c>
      <c r="B19477" s="62" t="s">
        <v>13311</v>
      </c>
      <c r="C19477" s="62" t="s">
        <v>391</v>
      </c>
      <c r="D19477" s="107" t="s">
        <v>13100</v>
      </c>
      <c r="E19477" s="57">
        <v>1000</v>
      </c>
      <c r="F19477" s="57"/>
      <c r="G19477" s="125">
        <f t="shared" si="310"/>
        <v>-1000</v>
      </c>
      <c r="H19477" s="704" t="s">
        <v>12951</v>
      </c>
    </row>
    <row r="19478" spans="1:8" ht="15" customHeight="1" x14ac:dyDescent="0.2">
      <c r="A19478" s="733">
        <v>45430</v>
      </c>
      <c r="B19478" s="40" t="s">
        <v>11726</v>
      </c>
      <c r="C19478" s="62" t="s">
        <v>391</v>
      </c>
      <c r="D19478" s="107" t="s">
        <v>6385</v>
      </c>
      <c r="E19478" s="57">
        <v>7200</v>
      </c>
      <c r="F19478" s="57"/>
      <c r="G19478" s="125">
        <f t="shared" si="310"/>
        <v>-7200</v>
      </c>
      <c r="H19478" s="704" t="s">
        <v>12951</v>
      </c>
    </row>
    <row r="19479" spans="1:8" ht="15" customHeight="1" x14ac:dyDescent="0.2">
      <c r="A19479" s="733">
        <v>45430</v>
      </c>
      <c r="B19479" s="40" t="s">
        <v>103</v>
      </c>
      <c r="C19479" s="62" t="s">
        <v>103</v>
      </c>
      <c r="D19479" s="107" t="s">
        <v>10209</v>
      </c>
      <c r="E19479" s="57">
        <v>3000</v>
      </c>
      <c r="F19479" s="57"/>
      <c r="G19479" s="125">
        <f t="shared" si="310"/>
        <v>-3000</v>
      </c>
      <c r="H19479" s="704" t="s">
        <v>12951</v>
      </c>
    </row>
    <row r="19480" spans="1:8" ht="15" customHeight="1" x14ac:dyDescent="0.2">
      <c r="A19480" s="733">
        <v>45430</v>
      </c>
      <c r="B19480" s="40" t="s">
        <v>11726</v>
      </c>
      <c r="C19480" s="62" t="s">
        <v>5740</v>
      </c>
      <c r="D19480" s="107" t="s">
        <v>13109</v>
      </c>
      <c r="E19480" s="57">
        <v>3700</v>
      </c>
      <c r="F19480" s="57"/>
      <c r="G19480" s="125">
        <f t="shared" si="310"/>
        <v>-3700</v>
      </c>
      <c r="H19480" s="704" t="s">
        <v>12951</v>
      </c>
    </row>
    <row r="19481" spans="1:8" ht="15" customHeight="1" x14ac:dyDescent="0.2">
      <c r="A19481" s="733">
        <v>45432</v>
      </c>
      <c r="B19481" s="40" t="s">
        <v>12618</v>
      </c>
      <c r="C19481" s="62" t="s">
        <v>13110</v>
      </c>
      <c r="D19481" s="107" t="s">
        <v>1156</v>
      </c>
      <c r="E19481" s="57">
        <v>2000</v>
      </c>
      <c r="F19481" s="57"/>
      <c r="G19481" s="125">
        <f t="shared" si="310"/>
        <v>-2000</v>
      </c>
      <c r="H19481" s="704" t="s">
        <v>12951</v>
      </c>
    </row>
    <row r="19482" spans="1:8" ht="15" customHeight="1" x14ac:dyDescent="0.2">
      <c r="A19482" s="733">
        <v>45432</v>
      </c>
      <c r="B19482" s="62" t="s">
        <v>13311</v>
      </c>
      <c r="C19482" s="62" t="s">
        <v>5740</v>
      </c>
      <c r="D19482" s="107" t="s">
        <v>13111</v>
      </c>
      <c r="E19482" s="57">
        <v>2000</v>
      </c>
      <c r="F19482" s="57"/>
      <c r="G19482" s="125">
        <f t="shared" si="310"/>
        <v>-2000</v>
      </c>
      <c r="H19482" s="704" t="s">
        <v>12951</v>
      </c>
    </row>
    <row r="19483" spans="1:8" ht="15" customHeight="1" x14ac:dyDescent="0.2">
      <c r="A19483" s="733">
        <v>45432</v>
      </c>
      <c r="B19483" s="40" t="s">
        <v>103</v>
      </c>
      <c r="C19483" s="62" t="s">
        <v>103</v>
      </c>
      <c r="D19483" s="107" t="s">
        <v>10209</v>
      </c>
      <c r="E19483" s="57">
        <v>5000</v>
      </c>
      <c r="F19483" s="57"/>
      <c r="G19483" s="125">
        <f t="shared" si="310"/>
        <v>-5000</v>
      </c>
      <c r="H19483" s="704" t="s">
        <v>12951</v>
      </c>
    </row>
    <row r="19484" spans="1:8" ht="15" customHeight="1" x14ac:dyDescent="0.2">
      <c r="A19484" s="733">
        <v>45432</v>
      </c>
      <c r="B19484" s="40" t="s">
        <v>11085</v>
      </c>
      <c r="C19484" s="62" t="s">
        <v>10989</v>
      </c>
      <c r="D19484" s="107" t="s">
        <v>13112</v>
      </c>
      <c r="E19484" s="57">
        <v>6000</v>
      </c>
      <c r="F19484" s="57"/>
      <c r="G19484" s="125">
        <f t="shared" si="310"/>
        <v>-6000</v>
      </c>
      <c r="H19484" s="704" t="s">
        <v>12951</v>
      </c>
    </row>
    <row r="19485" spans="1:8" ht="15" customHeight="1" x14ac:dyDescent="0.2">
      <c r="A19485" s="733">
        <v>45432</v>
      </c>
      <c r="B19485" s="40" t="s">
        <v>25</v>
      </c>
      <c r="C19485" s="62" t="s">
        <v>8148</v>
      </c>
      <c r="D19485" s="107" t="s">
        <v>6342</v>
      </c>
      <c r="E19485" s="57">
        <v>2915</v>
      </c>
      <c r="F19485" s="57"/>
      <c r="G19485" s="125">
        <f t="shared" si="310"/>
        <v>-2915</v>
      </c>
      <c r="H19485" s="704" t="s">
        <v>12951</v>
      </c>
    </row>
    <row r="19486" spans="1:8" ht="15" customHeight="1" x14ac:dyDescent="0.2">
      <c r="A19486" s="733">
        <v>45432</v>
      </c>
      <c r="B19486" s="40" t="s">
        <v>103</v>
      </c>
      <c r="C19486" s="62" t="s">
        <v>8148</v>
      </c>
      <c r="D19486" s="107" t="s">
        <v>6342</v>
      </c>
      <c r="E19486" s="57">
        <v>8550</v>
      </c>
      <c r="F19486" s="57"/>
      <c r="G19486" s="125">
        <f t="shared" si="310"/>
        <v>-8550</v>
      </c>
      <c r="H19486" s="704" t="s">
        <v>12951</v>
      </c>
    </row>
    <row r="19487" spans="1:8" ht="15" customHeight="1" x14ac:dyDescent="0.2">
      <c r="A19487" s="733">
        <v>45432</v>
      </c>
      <c r="B19487" s="40" t="s">
        <v>11883</v>
      </c>
      <c r="C19487" s="62" t="s">
        <v>13113</v>
      </c>
      <c r="D19487" s="107" t="s">
        <v>12287</v>
      </c>
      <c r="E19487" s="57">
        <v>174000</v>
      </c>
      <c r="F19487" s="57"/>
      <c r="G19487" s="125">
        <f t="shared" si="310"/>
        <v>-174000</v>
      </c>
      <c r="H19487" s="704" t="s">
        <v>12951</v>
      </c>
    </row>
    <row r="19488" spans="1:8" ht="15" customHeight="1" x14ac:dyDescent="0.2">
      <c r="A19488" s="733">
        <v>45432</v>
      </c>
      <c r="B19488" s="40" t="s">
        <v>11085</v>
      </c>
      <c r="C19488" s="62" t="s">
        <v>10989</v>
      </c>
      <c r="D19488" s="107" t="s">
        <v>13114</v>
      </c>
      <c r="E19488" s="57">
        <v>30960</v>
      </c>
      <c r="F19488" s="57"/>
      <c r="G19488" s="125">
        <f t="shared" si="310"/>
        <v>-30960</v>
      </c>
      <c r="H19488" s="704" t="s">
        <v>12951</v>
      </c>
    </row>
    <row r="19489" spans="1:8" ht="15" customHeight="1" x14ac:dyDescent="0.2">
      <c r="A19489" s="733">
        <v>45432</v>
      </c>
      <c r="B19489" s="40" t="s">
        <v>11085</v>
      </c>
      <c r="C19489" s="669" t="s">
        <v>255</v>
      </c>
      <c r="D19489" s="912" t="s">
        <v>13115</v>
      </c>
      <c r="E19489" s="584">
        <v>135900</v>
      </c>
      <c r="F19489" s="57"/>
      <c r="G19489" s="125">
        <f t="shared" si="310"/>
        <v>-135900</v>
      </c>
      <c r="H19489" s="704" t="s">
        <v>12951</v>
      </c>
    </row>
    <row r="19490" spans="1:8" ht="15" customHeight="1" x14ac:dyDescent="0.2">
      <c r="A19490" s="733">
        <v>45432</v>
      </c>
      <c r="B19490" s="40" t="s">
        <v>11883</v>
      </c>
      <c r="C19490" s="669" t="s">
        <v>255</v>
      </c>
      <c r="D19490" s="912" t="s">
        <v>13115</v>
      </c>
      <c r="E19490" s="584">
        <v>48390</v>
      </c>
      <c r="F19490" s="57"/>
      <c r="G19490" s="125">
        <f t="shared" si="310"/>
        <v>-48390</v>
      </c>
      <c r="H19490" s="704" t="s">
        <v>12951</v>
      </c>
    </row>
    <row r="19491" spans="1:8" ht="15" customHeight="1" x14ac:dyDescent="0.2">
      <c r="A19491" s="733">
        <v>45432</v>
      </c>
      <c r="B19491" s="40" t="s">
        <v>12350</v>
      </c>
      <c r="C19491" s="669" t="s">
        <v>255</v>
      </c>
      <c r="D19491" s="912" t="s">
        <v>13115</v>
      </c>
      <c r="E19491" s="584">
        <v>90710</v>
      </c>
      <c r="F19491" s="57"/>
      <c r="G19491" s="125">
        <f t="shared" si="310"/>
        <v>-90710</v>
      </c>
      <c r="H19491" s="704" t="s">
        <v>12951</v>
      </c>
    </row>
    <row r="19492" spans="1:8" ht="15" customHeight="1" x14ac:dyDescent="0.2">
      <c r="A19492" s="733">
        <v>45432</v>
      </c>
      <c r="B19492" s="40" t="s">
        <v>13017</v>
      </c>
      <c r="C19492" s="62" t="s">
        <v>11451</v>
      </c>
      <c r="D19492" s="107" t="s">
        <v>12320</v>
      </c>
      <c r="E19492" s="57">
        <v>96000</v>
      </c>
      <c r="F19492" s="57"/>
      <c r="G19492" s="125">
        <f t="shared" si="310"/>
        <v>-96000</v>
      </c>
      <c r="H19492" s="704" t="s">
        <v>12951</v>
      </c>
    </row>
    <row r="19493" spans="1:8" ht="15" customHeight="1" x14ac:dyDescent="0.2">
      <c r="A19493" s="733">
        <v>45432</v>
      </c>
      <c r="B19493" s="40" t="s">
        <v>11085</v>
      </c>
      <c r="C19493" s="62" t="s">
        <v>10989</v>
      </c>
      <c r="D19493" s="107" t="s">
        <v>13116</v>
      </c>
      <c r="E19493" s="57">
        <v>23500</v>
      </c>
      <c r="F19493" s="57"/>
      <c r="G19493" s="125">
        <f t="shared" si="310"/>
        <v>-23500</v>
      </c>
      <c r="H19493" s="704" t="s">
        <v>12951</v>
      </c>
    </row>
    <row r="19494" spans="1:8" ht="15" customHeight="1" x14ac:dyDescent="0.2">
      <c r="A19494" s="733">
        <v>45432</v>
      </c>
      <c r="B19494" s="40" t="s">
        <v>12516</v>
      </c>
      <c r="C19494" s="62" t="s">
        <v>10989</v>
      </c>
      <c r="D19494" s="107" t="s">
        <v>4451</v>
      </c>
      <c r="E19494" s="57">
        <v>6000</v>
      </c>
      <c r="F19494" s="57"/>
      <c r="G19494" s="125">
        <f t="shared" si="310"/>
        <v>-6000</v>
      </c>
      <c r="H19494" s="704" t="s">
        <v>12951</v>
      </c>
    </row>
    <row r="19495" spans="1:8" ht="15" customHeight="1" x14ac:dyDescent="0.2">
      <c r="A19495" s="733">
        <v>45432</v>
      </c>
      <c r="B19495" s="40" t="s">
        <v>11131</v>
      </c>
      <c r="C19495" s="62" t="s">
        <v>10989</v>
      </c>
      <c r="D19495" s="107" t="s">
        <v>4451</v>
      </c>
      <c r="E19495" s="57">
        <v>7500</v>
      </c>
      <c r="F19495" s="57"/>
      <c r="G19495" s="125">
        <f t="shared" si="310"/>
        <v>-7500</v>
      </c>
      <c r="H19495" s="704" t="s">
        <v>12951</v>
      </c>
    </row>
    <row r="19496" spans="1:8" ht="15" x14ac:dyDescent="0.2">
      <c r="A19496" s="733">
        <v>45432</v>
      </c>
      <c r="B19496" s="40" t="s">
        <v>8874</v>
      </c>
      <c r="C19496" s="62" t="s">
        <v>10989</v>
      </c>
      <c r="D19496" s="107" t="s">
        <v>4451</v>
      </c>
      <c r="E19496" s="57">
        <v>2000</v>
      </c>
      <c r="F19496" s="57"/>
      <c r="G19496" s="125">
        <f t="shared" si="310"/>
        <v>-2000</v>
      </c>
      <c r="H19496" s="704" t="s">
        <v>12951</v>
      </c>
    </row>
    <row r="19497" spans="1:8" ht="15" x14ac:dyDescent="0.2">
      <c r="A19497" s="733">
        <v>45432</v>
      </c>
      <c r="B19497" s="40" t="s">
        <v>37</v>
      </c>
      <c r="C19497" s="62" t="s">
        <v>10989</v>
      </c>
      <c r="D19497" s="107" t="s">
        <v>4451</v>
      </c>
      <c r="E19497" s="57">
        <v>2500</v>
      </c>
      <c r="F19497" s="57"/>
      <c r="G19497" s="125">
        <f t="shared" si="310"/>
        <v>-2500</v>
      </c>
      <c r="H19497" s="704" t="s">
        <v>12951</v>
      </c>
    </row>
    <row r="19498" spans="1:8" ht="15" x14ac:dyDescent="0.2">
      <c r="A19498" s="733">
        <v>45432</v>
      </c>
      <c r="B19498" s="40" t="s">
        <v>103</v>
      </c>
      <c r="C19498" s="62" t="s">
        <v>9034</v>
      </c>
      <c r="D19498" s="107" t="s">
        <v>13133</v>
      </c>
      <c r="E19498" s="57">
        <v>15000</v>
      </c>
      <c r="F19498" s="57"/>
      <c r="G19498" s="125">
        <f t="shared" si="310"/>
        <v>-15000</v>
      </c>
      <c r="H19498" s="704" t="s">
        <v>12951</v>
      </c>
    </row>
    <row r="19499" spans="1:8" ht="15" x14ac:dyDescent="0.2">
      <c r="A19499" s="733">
        <v>45433</v>
      </c>
      <c r="B19499" s="62" t="s">
        <v>13311</v>
      </c>
      <c r="C19499" s="62" t="s">
        <v>5740</v>
      </c>
      <c r="D19499" s="107" t="s">
        <v>13121</v>
      </c>
      <c r="E19499" s="57">
        <v>3500</v>
      </c>
      <c r="F19499" s="57"/>
      <c r="G19499" s="125">
        <f t="shared" si="310"/>
        <v>-3500</v>
      </c>
      <c r="H19499" s="704" t="s">
        <v>12951</v>
      </c>
    </row>
    <row r="19500" spans="1:8" ht="15" x14ac:dyDescent="0.2">
      <c r="A19500" s="733">
        <v>45433</v>
      </c>
      <c r="B19500" s="40" t="s">
        <v>3945</v>
      </c>
      <c r="C19500" s="62" t="s">
        <v>5740</v>
      </c>
      <c r="D19500" s="107" t="s">
        <v>369</v>
      </c>
      <c r="E19500" s="57">
        <v>1000</v>
      </c>
      <c r="F19500" s="57"/>
      <c r="G19500" s="125">
        <f t="shared" si="310"/>
        <v>-1000</v>
      </c>
      <c r="H19500" s="704" t="s">
        <v>12951</v>
      </c>
    </row>
    <row r="19501" spans="1:8" ht="15" x14ac:dyDescent="0.2">
      <c r="A19501" s="733">
        <v>45433</v>
      </c>
      <c r="B19501" s="40" t="s">
        <v>12696</v>
      </c>
      <c r="C19501" s="62" t="s">
        <v>5740</v>
      </c>
      <c r="D19501" s="107" t="s">
        <v>369</v>
      </c>
      <c r="E19501" s="57">
        <v>1000</v>
      </c>
      <c r="F19501" s="57"/>
      <c r="G19501" s="125">
        <f t="shared" si="310"/>
        <v>-1000</v>
      </c>
      <c r="H19501" s="704" t="s">
        <v>12951</v>
      </c>
    </row>
    <row r="19502" spans="1:8" ht="15" x14ac:dyDescent="0.2">
      <c r="A19502" s="733">
        <v>45433</v>
      </c>
      <c r="B19502" s="40" t="s">
        <v>11085</v>
      </c>
      <c r="C19502" s="62" t="s">
        <v>793</v>
      </c>
      <c r="D19502" s="107" t="s">
        <v>13122</v>
      </c>
      <c r="E19502" s="57">
        <v>6000</v>
      </c>
      <c r="F19502" s="57"/>
      <c r="G19502" s="125">
        <f t="shared" si="310"/>
        <v>-6000</v>
      </c>
      <c r="H19502" s="704" t="s">
        <v>12951</v>
      </c>
    </row>
    <row r="19503" spans="1:8" ht="15" x14ac:dyDescent="0.2">
      <c r="A19503" s="733">
        <v>45433</v>
      </c>
      <c r="B19503" s="40" t="s">
        <v>10906</v>
      </c>
      <c r="C19503" s="62" t="s">
        <v>12292</v>
      </c>
      <c r="D19503" s="107" t="s">
        <v>1156</v>
      </c>
      <c r="E19503" s="57">
        <v>10000</v>
      </c>
      <c r="F19503" s="57"/>
      <c r="G19503" s="125">
        <f t="shared" si="310"/>
        <v>-10000</v>
      </c>
      <c r="H19503" s="704" t="s">
        <v>12951</v>
      </c>
    </row>
    <row r="19504" spans="1:8" ht="15" x14ac:dyDescent="0.2">
      <c r="A19504" s="733">
        <v>45433</v>
      </c>
      <c r="B19504" s="40" t="s">
        <v>12350</v>
      </c>
      <c r="C19504" s="62" t="s">
        <v>11548</v>
      </c>
      <c r="D19504" s="107" t="s">
        <v>13123</v>
      </c>
      <c r="E19504" s="57">
        <v>151275</v>
      </c>
      <c r="F19504" s="57"/>
      <c r="G19504" s="125">
        <f t="shared" si="310"/>
        <v>-151275</v>
      </c>
      <c r="H19504" s="704" t="s">
        <v>12951</v>
      </c>
    </row>
    <row r="19505" spans="1:8" ht="15" x14ac:dyDescent="0.2">
      <c r="A19505" s="733">
        <v>45434</v>
      </c>
      <c r="B19505" s="40" t="s">
        <v>11089</v>
      </c>
      <c r="C19505" s="62" t="s">
        <v>5740</v>
      </c>
      <c r="D19505" s="107" t="s">
        <v>369</v>
      </c>
      <c r="E19505" s="57">
        <v>300</v>
      </c>
      <c r="F19505" s="57"/>
      <c r="G19505" s="125">
        <f t="shared" si="310"/>
        <v>-300</v>
      </c>
      <c r="H19505" s="704" t="s">
        <v>12951</v>
      </c>
    </row>
    <row r="19506" spans="1:8" ht="15" x14ac:dyDescent="0.2">
      <c r="A19506" s="733">
        <v>45434</v>
      </c>
      <c r="B19506" s="40" t="s">
        <v>103</v>
      </c>
      <c r="C19506" s="62" t="s">
        <v>103</v>
      </c>
      <c r="D19506" s="107" t="s">
        <v>10209</v>
      </c>
      <c r="E19506" s="57">
        <v>4000</v>
      </c>
      <c r="F19506" s="57"/>
      <c r="G19506" s="125">
        <f t="shared" si="310"/>
        <v>-4000</v>
      </c>
      <c r="H19506" s="704" t="s">
        <v>12951</v>
      </c>
    </row>
    <row r="19507" spans="1:8" ht="15" x14ac:dyDescent="0.2">
      <c r="A19507" s="733">
        <v>45434</v>
      </c>
      <c r="B19507" s="40" t="s">
        <v>12350</v>
      </c>
      <c r="C19507" s="62" t="s">
        <v>5740</v>
      </c>
      <c r="D19507" s="107" t="s">
        <v>369</v>
      </c>
      <c r="E19507" s="57">
        <v>1000</v>
      </c>
      <c r="F19507" s="57"/>
      <c r="G19507" s="125">
        <f t="shared" si="310"/>
        <v>-1000</v>
      </c>
      <c r="H19507" s="704" t="s">
        <v>12951</v>
      </c>
    </row>
    <row r="19508" spans="1:8" ht="15" x14ac:dyDescent="0.2">
      <c r="A19508" s="733">
        <v>45434</v>
      </c>
      <c r="B19508" s="40" t="s">
        <v>12696</v>
      </c>
      <c r="C19508" s="62" t="s">
        <v>13124</v>
      </c>
      <c r="D19508" s="107" t="s">
        <v>13125</v>
      </c>
      <c r="E19508" s="57">
        <v>50000</v>
      </c>
      <c r="F19508" s="57"/>
      <c r="G19508" s="125">
        <f t="shared" si="310"/>
        <v>-50000</v>
      </c>
      <c r="H19508" s="704" t="s">
        <v>12951</v>
      </c>
    </row>
    <row r="19509" spans="1:8" ht="15" x14ac:dyDescent="0.2">
      <c r="A19509" s="733">
        <v>45434</v>
      </c>
      <c r="B19509" s="40" t="s">
        <v>11726</v>
      </c>
      <c r="C19509" s="62" t="s">
        <v>391</v>
      </c>
      <c r="D19509" s="107" t="s">
        <v>13126</v>
      </c>
      <c r="E19509" s="57">
        <v>4000</v>
      </c>
      <c r="F19509" s="57"/>
      <c r="G19509" s="125">
        <f t="shared" si="310"/>
        <v>-4000</v>
      </c>
      <c r="H19509" s="704" t="s">
        <v>12951</v>
      </c>
    </row>
    <row r="19510" spans="1:8" ht="15" x14ac:dyDescent="0.2">
      <c r="A19510" s="733">
        <v>45434</v>
      </c>
      <c r="B19510" s="40" t="s">
        <v>12696</v>
      </c>
      <c r="C19510" s="62" t="s">
        <v>8370</v>
      </c>
      <c r="D19510" s="107" t="s">
        <v>9418</v>
      </c>
      <c r="E19510" s="57">
        <v>3150</v>
      </c>
      <c r="F19510" s="57"/>
      <c r="G19510" s="125">
        <f t="shared" si="310"/>
        <v>-3150</v>
      </c>
      <c r="H19510" s="704" t="s">
        <v>12951</v>
      </c>
    </row>
    <row r="19511" spans="1:8" ht="15" customHeight="1" x14ac:dyDescent="0.2">
      <c r="A19511" s="733">
        <v>45434</v>
      </c>
      <c r="B19511" s="40" t="s">
        <v>13127</v>
      </c>
      <c r="C19511" s="62" t="s">
        <v>8370</v>
      </c>
      <c r="D19511" s="107" t="s">
        <v>9418</v>
      </c>
      <c r="E19511" s="57">
        <v>3150</v>
      </c>
      <c r="F19511" s="57"/>
      <c r="G19511" s="125">
        <f t="shared" si="310"/>
        <v>-3150</v>
      </c>
      <c r="H19511" s="704" t="s">
        <v>12951</v>
      </c>
    </row>
    <row r="19512" spans="1:8" ht="15" x14ac:dyDescent="0.2">
      <c r="A19512" s="733">
        <v>45434</v>
      </c>
      <c r="B19512" s="40" t="s">
        <v>12618</v>
      </c>
      <c r="C19512" s="62" t="s">
        <v>9472</v>
      </c>
      <c r="D19512" s="107" t="s">
        <v>13128</v>
      </c>
      <c r="E19512" s="57">
        <v>6000</v>
      </c>
      <c r="F19512" s="57"/>
      <c r="G19512" s="125">
        <f t="shared" si="310"/>
        <v>-6000</v>
      </c>
      <c r="H19512" s="704" t="s">
        <v>12951</v>
      </c>
    </row>
    <row r="19513" spans="1:8" ht="15" x14ac:dyDescent="0.2">
      <c r="A19513" s="733">
        <v>45434</v>
      </c>
      <c r="B19513" s="40" t="s">
        <v>11883</v>
      </c>
      <c r="C19513" s="62" t="s">
        <v>9869</v>
      </c>
      <c r="D19513" s="107" t="s">
        <v>13129</v>
      </c>
      <c r="E19513" s="57">
        <v>7850</v>
      </c>
      <c r="F19513" s="57"/>
      <c r="G19513" s="125">
        <f t="shared" si="310"/>
        <v>-7850</v>
      </c>
      <c r="H19513" s="704" t="s">
        <v>12951</v>
      </c>
    </row>
    <row r="19514" spans="1:8" ht="15" x14ac:dyDescent="0.2">
      <c r="A19514" s="733">
        <v>45434</v>
      </c>
      <c r="B19514" s="40" t="s">
        <v>11883</v>
      </c>
      <c r="C19514" s="62" t="s">
        <v>5740</v>
      </c>
      <c r="D19514" s="107" t="s">
        <v>10335</v>
      </c>
      <c r="E19514" s="57">
        <v>300</v>
      </c>
      <c r="F19514" s="57"/>
      <c r="G19514" s="125">
        <f t="shared" si="310"/>
        <v>-300</v>
      </c>
      <c r="H19514" s="704" t="s">
        <v>12951</v>
      </c>
    </row>
    <row r="19515" spans="1:8" s="681" customFormat="1" ht="24" customHeight="1" x14ac:dyDescent="0.25">
      <c r="A19515" s="733">
        <v>45434</v>
      </c>
      <c r="B19515" s="62" t="s">
        <v>11726</v>
      </c>
      <c r="C19515" s="62" t="s">
        <v>10989</v>
      </c>
      <c r="D19515" s="182" t="s">
        <v>13082</v>
      </c>
      <c r="E19515" s="125">
        <v>39450</v>
      </c>
      <c r="F19515" s="125"/>
      <c r="G19515" s="125">
        <f t="shared" si="310"/>
        <v>-39450</v>
      </c>
      <c r="H19515" s="704" t="s">
        <v>12951</v>
      </c>
    </row>
    <row r="19516" spans="1:8" s="681" customFormat="1" ht="15" customHeight="1" x14ac:dyDescent="0.25">
      <c r="A19516" s="733">
        <v>45434</v>
      </c>
      <c r="B19516" s="62" t="s">
        <v>12608</v>
      </c>
      <c r="C19516" s="62" t="s">
        <v>10989</v>
      </c>
      <c r="D19516" s="790" t="s">
        <v>13131</v>
      </c>
      <c r="E19516" s="125">
        <v>50000</v>
      </c>
      <c r="F19516" s="125"/>
      <c r="G19516" s="125">
        <f t="shared" si="310"/>
        <v>-50000</v>
      </c>
      <c r="H19516" s="704" t="s">
        <v>12951</v>
      </c>
    </row>
    <row r="19517" spans="1:8" s="681" customFormat="1" ht="15" customHeight="1" x14ac:dyDescent="0.25">
      <c r="A19517" s="733">
        <v>45434</v>
      </c>
      <c r="B19517" s="62" t="s">
        <v>13127</v>
      </c>
      <c r="C19517" s="62" t="s">
        <v>8089</v>
      </c>
      <c r="D19517" s="790" t="s">
        <v>13130</v>
      </c>
      <c r="E19517" s="125">
        <v>1000000</v>
      </c>
      <c r="F19517" s="125"/>
      <c r="G19517" s="125">
        <f t="shared" si="310"/>
        <v>-1000000</v>
      </c>
      <c r="H19517" s="704" t="s">
        <v>12951</v>
      </c>
    </row>
    <row r="19518" spans="1:8" s="681" customFormat="1" ht="15" customHeight="1" x14ac:dyDescent="0.25">
      <c r="A19518" s="733">
        <v>45434</v>
      </c>
      <c r="B19518" s="62" t="s">
        <v>11085</v>
      </c>
      <c r="C19518" s="62" t="s">
        <v>10989</v>
      </c>
      <c r="D19518" s="790" t="s">
        <v>13132</v>
      </c>
      <c r="E19518" s="125">
        <v>15200</v>
      </c>
      <c r="F19518" s="125"/>
      <c r="G19518" s="125">
        <f t="shared" si="310"/>
        <v>-15200</v>
      </c>
      <c r="H19518" s="704" t="s">
        <v>12951</v>
      </c>
    </row>
    <row r="19519" spans="1:8" s="681" customFormat="1" ht="15" x14ac:dyDescent="0.25">
      <c r="A19519" s="733">
        <v>45434</v>
      </c>
      <c r="B19519" s="62" t="s">
        <v>13127</v>
      </c>
      <c r="C19519" s="62" t="s">
        <v>8089</v>
      </c>
      <c r="D19519" s="790" t="s">
        <v>13130</v>
      </c>
      <c r="E19519" s="125">
        <v>400000</v>
      </c>
      <c r="F19519" s="125"/>
      <c r="G19519" s="125">
        <f t="shared" ref="G19519:G19582" si="311">F19519-E19519</f>
        <v>-400000</v>
      </c>
      <c r="H19519" s="704" t="s">
        <v>12951</v>
      </c>
    </row>
    <row r="19520" spans="1:8" s="681" customFormat="1" ht="15" customHeight="1" x14ac:dyDescent="0.25">
      <c r="A19520" s="733">
        <v>45434</v>
      </c>
      <c r="B19520" s="62" t="s">
        <v>11883</v>
      </c>
      <c r="C19520" s="62" t="s">
        <v>4724</v>
      </c>
      <c r="D19520" s="790" t="s">
        <v>12287</v>
      </c>
      <c r="E19520" s="125">
        <v>450000</v>
      </c>
      <c r="F19520" s="125"/>
      <c r="G19520" s="125">
        <f t="shared" si="311"/>
        <v>-450000</v>
      </c>
      <c r="H19520" s="704" t="s">
        <v>12951</v>
      </c>
    </row>
    <row r="19521" spans="1:8" s="681" customFormat="1" ht="15" customHeight="1" x14ac:dyDescent="0.25">
      <c r="A19521" s="733">
        <v>45434</v>
      </c>
      <c r="B19521" s="62" t="s">
        <v>13127</v>
      </c>
      <c r="C19521" s="62" t="s">
        <v>8089</v>
      </c>
      <c r="D19521" s="790" t="s">
        <v>13138</v>
      </c>
      <c r="E19521" s="125">
        <v>995000</v>
      </c>
      <c r="F19521" s="125"/>
      <c r="G19521" s="125">
        <f t="shared" si="311"/>
        <v>-995000</v>
      </c>
      <c r="H19521" s="704" t="s">
        <v>12951</v>
      </c>
    </row>
    <row r="19522" spans="1:8" s="681" customFormat="1" ht="15" customHeight="1" x14ac:dyDescent="0.25">
      <c r="A19522" s="733">
        <v>45435</v>
      </c>
      <c r="B19522" s="62" t="s">
        <v>103</v>
      </c>
      <c r="C19522" s="62" t="s">
        <v>103</v>
      </c>
      <c r="D19522" s="790" t="s">
        <v>11184</v>
      </c>
      <c r="E19522" s="125">
        <v>21215</v>
      </c>
      <c r="F19522" s="125"/>
      <c r="G19522" s="125">
        <f t="shared" si="311"/>
        <v>-21215</v>
      </c>
      <c r="H19522" s="704" t="s">
        <v>12951</v>
      </c>
    </row>
    <row r="19523" spans="1:8" s="681" customFormat="1" ht="15" customHeight="1" x14ac:dyDescent="0.25">
      <c r="A19523" s="733">
        <v>45435</v>
      </c>
      <c r="B19523" s="62" t="s">
        <v>11085</v>
      </c>
      <c r="C19523" s="62" t="s">
        <v>12629</v>
      </c>
      <c r="D19523" s="790" t="s">
        <v>13134</v>
      </c>
      <c r="E19523" s="125">
        <v>35000</v>
      </c>
      <c r="F19523" s="125"/>
      <c r="G19523" s="125">
        <f t="shared" si="311"/>
        <v>-35000</v>
      </c>
      <c r="H19523" s="704" t="s">
        <v>12951</v>
      </c>
    </row>
    <row r="19524" spans="1:8" s="681" customFormat="1" ht="15" customHeight="1" x14ac:dyDescent="0.25">
      <c r="A19524" s="733">
        <v>45435</v>
      </c>
      <c r="B19524" s="62" t="s">
        <v>12810</v>
      </c>
      <c r="C19524" s="62" t="s">
        <v>5740</v>
      </c>
      <c r="D19524" s="790" t="s">
        <v>369</v>
      </c>
      <c r="E19524" s="125">
        <v>1000</v>
      </c>
      <c r="F19524" s="125"/>
      <c r="G19524" s="125">
        <f t="shared" si="311"/>
        <v>-1000</v>
      </c>
      <c r="H19524" s="704" t="s">
        <v>12951</v>
      </c>
    </row>
    <row r="19525" spans="1:8" ht="15" x14ac:dyDescent="0.2">
      <c r="A19525" s="733">
        <v>45435</v>
      </c>
      <c r="B19525" s="40" t="s">
        <v>12810</v>
      </c>
      <c r="C19525" s="62" t="s">
        <v>391</v>
      </c>
      <c r="D19525" s="107" t="s">
        <v>13135</v>
      </c>
      <c r="E19525" s="57">
        <v>5000</v>
      </c>
      <c r="F19525" s="57"/>
      <c r="G19525" s="125">
        <f t="shared" si="311"/>
        <v>-5000</v>
      </c>
      <c r="H19525" s="704" t="s">
        <v>12951</v>
      </c>
    </row>
    <row r="19526" spans="1:8" ht="15" x14ac:dyDescent="0.2">
      <c r="A19526" s="733">
        <v>45435</v>
      </c>
      <c r="B19526" s="40" t="s">
        <v>12696</v>
      </c>
      <c r="C19526" s="62" t="s">
        <v>5740</v>
      </c>
      <c r="D19526" s="107" t="s">
        <v>1156</v>
      </c>
      <c r="E19526" s="57">
        <v>300</v>
      </c>
      <c r="F19526" s="57"/>
      <c r="G19526" s="125">
        <f t="shared" si="311"/>
        <v>-300</v>
      </c>
      <c r="H19526" s="704" t="s">
        <v>12951</v>
      </c>
    </row>
    <row r="19527" spans="1:8" ht="15" x14ac:dyDescent="0.2">
      <c r="A19527" s="733">
        <v>45435</v>
      </c>
      <c r="B19527" s="40" t="s">
        <v>11303</v>
      </c>
      <c r="C19527" s="62" t="s">
        <v>5740</v>
      </c>
      <c r="D19527" s="107" t="s">
        <v>369</v>
      </c>
      <c r="E19527" s="57">
        <v>2000</v>
      </c>
      <c r="F19527" s="57"/>
      <c r="G19527" s="125">
        <f t="shared" si="311"/>
        <v>-2000</v>
      </c>
      <c r="H19527" s="704" t="s">
        <v>12951</v>
      </c>
    </row>
    <row r="19528" spans="1:8" ht="15" x14ac:dyDescent="0.2">
      <c r="A19528" s="733">
        <v>45435</v>
      </c>
      <c r="B19528" s="40" t="s">
        <v>11085</v>
      </c>
      <c r="C19528" s="62" t="s">
        <v>5740</v>
      </c>
      <c r="D19528" s="107" t="s">
        <v>13136</v>
      </c>
      <c r="E19528" s="57">
        <v>1200</v>
      </c>
      <c r="F19528" s="57"/>
      <c r="G19528" s="125">
        <f t="shared" si="311"/>
        <v>-1200</v>
      </c>
      <c r="H19528" s="704" t="s">
        <v>12951</v>
      </c>
    </row>
    <row r="19529" spans="1:8" ht="15" x14ac:dyDescent="0.2">
      <c r="A19529" s="733">
        <v>45435</v>
      </c>
      <c r="B19529" s="40" t="s">
        <v>12410</v>
      </c>
      <c r="C19529" s="62" t="s">
        <v>5740</v>
      </c>
      <c r="D19529" s="107" t="s">
        <v>369</v>
      </c>
      <c r="E19529" s="57">
        <v>600</v>
      </c>
      <c r="F19529" s="57"/>
      <c r="G19529" s="125">
        <f t="shared" si="311"/>
        <v>-600</v>
      </c>
      <c r="H19529" s="704" t="s">
        <v>12951</v>
      </c>
    </row>
    <row r="19530" spans="1:8" ht="15" x14ac:dyDescent="0.2">
      <c r="A19530" s="733">
        <v>45435</v>
      </c>
      <c r="B19530" s="40" t="s">
        <v>103</v>
      </c>
      <c r="C19530" s="62" t="s">
        <v>103</v>
      </c>
      <c r="D19530" s="107" t="s">
        <v>10209</v>
      </c>
      <c r="E19530" s="57">
        <v>3000</v>
      </c>
      <c r="F19530" s="57"/>
      <c r="G19530" s="125">
        <f t="shared" si="311"/>
        <v>-3000</v>
      </c>
      <c r="H19530" s="704" t="s">
        <v>12951</v>
      </c>
    </row>
    <row r="19531" spans="1:8" ht="15" x14ac:dyDescent="0.2">
      <c r="A19531" s="733">
        <v>45435</v>
      </c>
      <c r="B19531" s="40" t="s">
        <v>12516</v>
      </c>
      <c r="C19531" s="62" t="s">
        <v>12789</v>
      </c>
      <c r="D19531" s="107" t="s">
        <v>13032</v>
      </c>
      <c r="E19531" s="57">
        <v>20000</v>
      </c>
      <c r="F19531" s="57"/>
      <c r="G19531" s="125">
        <f t="shared" si="311"/>
        <v>-20000</v>
      </c>
      <c r="H19531" s="704" t="s">
        <v>12951</v>
      </c>
    </row>
    <row r="19532" spans="1:8" ht="15" x14ac:dyDescent="0.2">
      <c r="A19532" s="733">
        <v>45435</v>
      </c>
      <c r="B19532" s="40" t="s">
        <v>6503</v>
      </c>
      <c r="C19532" s="62" t="s">
        <v>10989</v>
      </c>
      <c r="D19532" s="107" t="s">
        <v>4449</v>
      </c>
      <c r="E19532" s="57">
        <v>60250</v>
      </c>
      <c r="F19532" s="57"/>
      <c r="G19532" s="125">
        <f t="shared" si="311"/>
        <v>-60250</v>
      </c>
      <c r="H19532" s="704" t="s">
        <v>12951</v>
      </c>
    </row>
    <row r="19533" spans="1:8" ht="15" x14ac:dyDescent="0.2">
      <c r="A19533" s="733">
        <v>45435</v>
      </c>
      <c r="B19533" s="40" t="s">
        <v>12356</v>
      </c>
      <c r="C19533" s="62" t="s">
        <v>10989</v>
      </c>
      <c r="D19533" s="107" t="s">
        <v>4449</v>
      </c>
      <c r="E19533" s="57">
        <v>44030</v>
      </c>
      <c r="F19533" s="57"/>
      <c r="G19533" s="125">
        <f t="shared" si="311"/>
        <v>-44030</v>
      </c>
      <c r="H19533" s="704" t="s">
        <v>12951</v>
      </c>
    </row>
    <row r="19534" spans="1:8" ht="15" x14ac:dyDescent="0.2">
      <c r="A19534" s="733">
        <v>45435</v>
      </c>
      <c r="B19534" s="40" t="s">
        <v>10574</v>
      </c>
      <c r="C19534" s="62" t="s">
        <v>430</v>
      </c>
      <c r="D19534" s="107" t="s">
        <v>10719</v>
      </c>
      <c r="E19534" s="57">
        <v>200000</v>
      </c>
      <c r="F19534" s="57"/>
      <c r="G19534" s="125">
        <f t="shared" si="311"/>
        <v>-200000</v>
      </c>
      <c r="H19534" s="704" t="s">
        <v>12951</v>
      </c>
    </row>
    <row r="19535" spans="1:8" ht="15" x14ac:dyDescent="0.2">
      <c r="A19535" s="733">
        <v>45435</v>
      </c>
      <c r="B19535" s="40" t="s">
        <v>12696</v>
      </c>
      <c r="C19535" s="62" t="s">
        <v>10989</v>
      </c>
      <c r="D19535" s="107" t="s">
        <v>13139</v>
      </c>
      <c r="E19535" s="57">
        <v>96000</v>
      </c>
      <c r="F19535" s="57"/>
      <c r="G19535" s="125">
        <f t="shared" si="311"/>
        <v>-96000</v>
      </c>
      <c r="H19535" s="704" t="s">
        <v>12951</v>
      </c>
    </row>
    <row r="19536" spans="1:8" ht="15" x14ac:dyDescent="0.2">
      <c r="A19536" s="733">
        <v>45435</v>
      </c>
      <c r="B19536" s="40" t="s">
        <v>12618</v>
      </c>
      <c r="C19536" s="62" t="s">
        <v>11713</v>
      </c>
      <c r="D19536" s="107" t="s">
        <v>13162</v>
      </c>
      <c r="E19536" s="57">
        <v>23000</v>
      </c>
      <c r="F19536" s="57"/>
      <c r="G19536" s="125">
        <f t="shared" si="311"/>
        <v>-23000</v>
      </c>
      <c r="H19536" s="704" t="s">
        <v>12951</v>
      </c>
    </row>
    <row r="19537" spans="1:8" ht="15" x14ac:dyDescent="0.2">
      <c r="A19537" s="733">
        <v>45436</v>
      </c>
      <c r="B19537" s="40" t="s">
        <v>12618</v>
      </c>
      <c r="C19537" s="62" t="s">
        <v>10989</v>
      </c>
      <c r="D19537" s="107" t="s">
        <v>7474</v>
      </c>
      <c r="E19537" s="57">
        <v>54700</v>
      </c>
      <c r="F19537" s="57"/>
      <c r="G19537" s="125">
        <f t="shared" si="311"/>
        <v>-54700</v>
      </c>
      <c r="H19537" s="704" t="s">
        <v>12951</v>
      </c>
    </row>
    <row r="19538" spans="1:8" ht="15" x14ac:dyDescent="0.2">
      <c r="A19538" s="733">
        <v>45436</v>
      </c>
      <c r="B19538" s="40" t="s">
        <v>12618</v>
      </c>
      <c r="C19538" s="62" t="s">
        <v>10989</v>
      </c>
      <c r="D19538" s="107" t="s">
        <v>7474</v>
      </c>
      <c r="E19538" s="57">
        <v>149717</v>
      </c>
      <c r="F19538" s="57"/>
      <c r="G19538" s="125">
        <f t="shared" si="311"/>
        <v>-149717</v>
      </c>
      <c r="H19538" s="704" t="s">
        <v>12951</v>
      </c>
    </row>
    <row r="19539" spans="1:8" ht="15" x14ac:dyDescent="0.2">
      <c r="A19539" s="733">
        <v>45436</v>
      </c>
      <c r="B19539" s="40" t="s">
        <v>12618</v>
      </c>
      <c r="C19539" s="62" t="s">
        <v>10989</v>
      </c>
      <c r="D19539" s="107" t="s">
        <v>7474</v>
      </c>
      <c r="E19539" s="57">
        <v>49879</v>
      </c>
      <c r="F19539" s="57"/>
      <c r="G19539" s="125">
        <f t="shared" si="311"/>
        <v>-49879</v>
      </c>
      <c r="H19539" s="704" t="s">
        <v>12951</v>
      </c>
    </row>
    <row r="19540" spans="1:8" ht="15" x14ac:dyDescent="0.2">
      <c r="A19540" s="733">
        <v>45436</v>
      </c>
      <c r="B19540" s="40" t="s">
        <v>12618</v>
      </c>
      <c r="C19540" s="62" t="s">
        <v>10989</v>
      </c>
      <c r="D19540" s="107" t="s">
        <v>13140</v>
      </c>
      <c r="E19540" s="57">
        <v>71000</v>
      </c>
      <c r="F19540" s="57"/>
      <c r="G19540" s="125">
        <f t="shared" si="311"/>
        <v>-71000</v>
      </c>
      <c r="H19540" s="704" t="s">
        <v>12951</v>
      </c>
    </row>
    <row r="19541" spans="1:8" ht="15" x14ac:dyDescent="0.2">
      <c r="A19541" s="733">
        <v>45436</v>
      </c>
      <c r="B19541" s="40" t="s">
        <v>12618</v>
      </c>
      <c r="C19541" s="62" t="s">
        <v>10989</v>
      </c>
      <c r="D19541" s="107" t="s">
        <v>7474</v>
      </c>
      <c r="E19541" s="57">
        <v>83250</v>
      </c>
      <c r="F19541" s="57"/>
      <c r="G19541" s="125">
        <f t="shared" si="311"/>
        <v>-83250</v>
      </c>
      <c r="H19541" s="704" t="s">
        <v>12951</v>
      </c>
    </row>
    <row r="19542" spans="1:8" ht="15" x14ac:dyDescent="0.2">
      <c r="A19542" s="733">
        <v>45436</v>
      </c>
      <c r="B19542" s="40" t="s">
        <v>11883</v>
      </c>
      <c r="C19542" s="62" t="s">
        <v>391</v>
      </c>
      <c r="D19542" s="107" t="s">
        <v>10304</v>
      </c>
      <c r="E19542" s="57">
        <v>1300</v>
      </c>
      <c r="F19542" s="57"/>
      <c r="G19542" s="125">
        <f t="shared" si="311"/>
        <v>-1300</v>
      </c>
      <c r="H19542" s="704" t="s">
        <v>12951</v>
      </c>
    </row>
    <row r="19543" spans="1:8" ht="15" x14ac:dyDescent="0.2">
      <c r="A19543" s="733">
        <v>45436</v>
      </c>
      <c r="B19543" s="40" t="s">
        <v>13127</v>
      </c>
      <c r="C19543" s="62" t="s">
        <v>5409</v>
      </c>
      <c r="D19543" s="107" t="s">
        <v>13210</v>
      </c>
      <c r="E19543" s="57">
        <v>5000</v>
      </c>
      <c r="F19543" s="57"/>
      <c r="G19543" s="125">
        <f t="shared" si="311"/>
        <v>-5000</v>
      </c>
      <c r="H19543" s="704" t="s">
        <v>12951</v>
      </c>
    </row>
    <row r="19544" spans="1:8" ht="15" x14ac:dyDescent="0.2">
      <c r="A19544" s="733">
        <v>45436</v>
      </c>
      <c r="B19544" s="40" t="s">
        <v>8557</v>
      </c>
      <c r="C19544" s="62" t="s">
        <v>3103</v>
      </c>
      <c r="D19544" s="107" t="s">
        <v>1156</v>
      </c>
      <c r="E19544" s="57">
        <v>3000</v>
      </c>
      <c r="F19544" s="57"/>
      <c r="G19544" s="125">
        <f t="shared" si="311"/>
        <v>-3000</v>
      </c>
      <c r="H19544" s="704" t="s">
        <v>12951</v>
      </c>
    </row>
    <row r="19545" spans="1:8" ht="15" x14ac:dyDescent="0.2">
      <c r="A19545" s="733">
        <v>45436</v>
      </c>
      <c r="B19545" s="40" t="s">
        <v>13127</v>
      </c>
      <c r="C19545" s="62" t="s">
        <v>10989</v>
      </c>
      <c r="D19545" s="107" t="s">
        <v>13149</v>
      </c>
      <c r="E19545" s="57">
        <v>5000</v>
      </c>
      <c r="F19545" s="57"/>
      <c r="G19545" s="125">
        <f t="shared" si="311"/>
        <v>-5000</v>
      </c>
      <c r="H19545" s="704" t="s">
        <v>12951</v>
      </c>
    </row>
    <row r="19546" spans="1:8" ht="15" x14ac:dyDescent="0.2">
      <c r="A19546" s="733">
        <v>45436</v>
      </c>
      <c r="B19546" s="40" t="s">
        <v>12410</v>
      </c>
      <c r="C19546" s="62" t="s">
        <v>5740</v>
      </c>
      <c r="D19546" s="107" t="s">
        <v>369</v>
      </c>
      <c r="E19546" s="57">
        <v>600</v>
      </c>
      <c r="F19546" s="57"/>
      <c r="G19546" s="125">
        <f t="shared" si="311"/>
        <v>-600</v>
      </c>
      <c r="H19546" s="704" t="s">
        <v>12951</v>
      </c>
    </row>
    <row r="19547" spans="1:8" ht="15" x14ac:dyDescent="0.2">
      <c r="A19547" s="733">
        <v>45436</v>
      </c>
      <c r="B19547" s="40" t="s">
        <v>12410</v>
      </c>
      <c r="C19547" s="62" t="s">
        <v>285</v>
      </c>
      <c r="D19547" s="107" t="s">
        <v>9893</v>
      </c>
      <c r="E19547" s="57">
        <v>300</v>
      </c>
      <c r="F19547" s="57"/>
      <c r="G19547" s="125">
        <f t="shared" si="311"/>
        <v>-300</v>
      </c>
      <c r="H19547" s="704" t="s">
        <v>12951</v>
      </c>
    </row>
    <row r="19548" spans="1:8" ht="15" x14ac:dyDescent="0.2">
      <c r="A19548" s="733">
        <v>45436</v>
      </c>
      <c r="B19548" s="40" t="s">
        <v>12356</v>
      </c>
      <c r="C19548" s="62" t="s">
        <v>13107</v>
      </c>
      <c r="D19548" s="107" t="s">
        <v>13150</v>
      </c>
      <c r="E19548" s="57">
        <v>7000</v>
      </c>
      <c r="F19548" s="57"/>
      <c r="G19548" s="125">
        <f t="shared" si="311"/>
        <v>-7000</v>
      </c>
      <c r="H19548" s="704" t="s">
        <v>12951</v>
      </c>
    </row>
    <row r="19549" spans="1:8" ht="15" x14ac:dyDescent="0.2">
      <c r="A19549" s="733">
        <v>45437</v>
      </c>
      <c r="B19549" s="40" t="s">
        <v>103</v>
      </c>
      <c r="C19549" s="62" t="s">
        <v>13167</v>
      </c>
      <c r="D19549" s="107" t="s">
        <v>13163</v>
      </c>
      <c r="E19549" s="57">
        <v>57000</v>
      </c>
      <c r="F19549" s="57"/>
      <c r="G19549" s="125">
        <f t="shared" si="311"/>
        <v>-57000</v>
      </c>
      <c r="H19549" s="704" t="s">
        <v>12951</v>
      </c>
    </row>
    <row r="19550" spans="1:8" ht="15" x14ac:dyDescent="0.2">
      <c r="A19550" s="733">
        <v>45437</v>
      </c>
      <c r="B19550" s="40" t="s">
        <v>103</v>
      </c>
      <c r="C19550" s="62" t="s">
        <v>103</v>
      </c>
      <c r="D19550" s="107" t="s">
        <v>10209</v>
      </c>
      <c r="E19550" s="57">
        <v>4000</v>
      </c>
      <c r="F19550" s="57"/>
      <c r="G19550" s="125">
        <f t="shared" si="311"/>
        <v>-4000</v>
      </c>
      <c r="H19550" s="704" t="s">
        <v>12951</v>
      </c>
    </row>
    <row r="19551" spans="1:8" ht="15" x14ac:dyDescent="0.2">
      <c r="A19551" s="733">
        <v>45437</v>
      </c>
      <c r="B19551" s="40" t="s">
        <v>12696</v>
      </c>
      <c r="C19551" s="62" t="s">
        <v>5740</v>
      </c>
      <c r="D19551" s="107" t="s">
        <v>369</v>
      </c>
      <c r="E19551" s="57">
        <v>1500</v>
      </c>
      <c r="F19551" s="57"/>
      <c r="G19551" s="125">
        <f t="shared" si="311"/>
        <v>-1500</v>
      </c>
      <c r="H19551" s="704" t="s">
        <v>12951</v>
      </c>
    </row>
    <row r="19552" spans="1:8" ht="15" x14ac:dyDescent="0.2">
      <c r="A19552" s="733">
        <v>45437</v>
      </c>
      <c r="B19552" s="40" t="s">
        <v>103</v>
      </c>
      <c r="C19552" s="62" t="s">
        <v>103</v>
      </c>
      <c r="D19552" s="107" t="s">
        <v>10209</v>
      </c>
      <c r="E19552" s="57">
        <v>4000</v>
      </c>
      <c r="F19552" s="57"/>
      <c r="G19552" s="125">
        <f t="shared" si="311"/>
        <v>-4000</v>
      </c>
      <c r="H19552" s="704" t="s">
        <v>12951</v>
      </c>
    </row>
    <row r="19553" spans="1:8" ht="15" x14ac:dyDescent="0.2">
      <c r="A19553" s="733">
        <v>45439</v>
      </c>
      <c r="B19553" s="40" t="s">
        <v>12350</v>
      </c>
      <c r="C19553" s="62" t="s">
        <v>5740</v>
      </c>
      <c r="D19553" s="107" t="s">
        <v>369</v>
      </c>
      <c r="E19553" s="57">
        <v>1000</v>
      </c>
      <c r="F19553" s="57"/>
      <c r="G19553" s="125">
        <f t="shared" si="311"/>
        <v>-1000</v>
      </c>
      <c r="H19553" s="704" t="s">
        <v>12951</v>
      </c>
    </row>
    <row r="19554" spans="1:8" ht="15" x14ac:dyDescent="0.2">
      <c r="A19554" s="733">
        <v>45439</v>
      </c>
      <c r="B19554" s="40" t="s">
        <v>12801</v>
      </c>
      <c r="C19554" s="62" t="s">
        <v>5740</v>
      </c>
      <c r="D19554" s="107" t="s">
        <v>369</v>
      </c>
      <c r="E19554" s="57">
        <v>600</v>
      </c>
      <c r="F19554" s="57"/>
      <c r="G19554" s="125">
        <f t="shared" si="311"/>
        <v>-600</v>
      </c>
      <c r="H19554" s="704" t="s">
        <v>12951</v>
      </c>
    </row>
    <row r="19555" spans="1:8" ht="15" x14ac:dyDescent="0.2">
      <c r="A19555" s="733">
        <v>45439</v>
      </c>
      <c r="B19555" s="40" t="s">
        <v>12696</v>
      </c>
      <c r="C19555" s="62" t="s">
        <v>10989</v>
      </c>
      <c r="D19555" s="107" t="s">
        <v>13151</v>
      </c>
      <c r="E19555" s="57">
        <v>6700</v>
      </c>
      <c r="F19555" s="57"/>
      <c r="G19555" s="125">
        <f t="shared" si="311"/>
        <v>-6700</v>
      </c>
      <c r="H19555" s="704" t="s">
        <v>12951</v>
      </c>
    </row>
    <row r="19556" spans="1:8" ht="15" x14ac:dyDescent="0.2">
      <c r="A19556" s="733">
        <v>45439</v>
      </c>
      <c r="B19556" s="40" t="s">
        <v>12696</v>
      </c>
      <c r="C19556" s="62" t="s">
        <v>285</v>
      </c>
      <c r="D19556" s="107" t="s">
        <v>8661</v>
      </c>
      <c r="E19556" s="57">
        <v>1000</v>
      </c>
      <c r="F19556" s="57"/>
      <c r="G19556" s="125">
        <f t="shared" si="311"/>
        <v>-1000</v>
      </c>
      <c r="H19556" s="704" t="s">
        <v>12951</v>
      </c>
    </row>
    <row r="19557" spans="1:8" ht="15" x14ac:dyDescent="0.2">
      <c r="A19557" s="733">
        <v>45439</v>
      </c>
      <c r="B19557" s="40" t="s">
        <v>25</v>
      </c>
      <c r="C19557" s="62" t="s">
        <v>8148</v>
      </c>
      <c r="D19557" s="107" t="s">
        <v>6336</v>
      </c>
      <c r="E19557" s="57">
        <v>57681</v>
      </c>
      <c r="F19557" s="57"/>
      <c r="G19557" s="125">
        <f t="shared" si="311"/>
        <v>-57681</v>
      </c>
      <c r="H19557" s="704" t="s">
        <v>12951</v>
      </c>
    </row>
    <row r="19558" spans="1:8" ht="15" x14ac:dyDescent="0.2">
      <c r="A19558" s="733">
        <v>45439</v>
      </c>
      <c r="B19558" s="40" t="s">
        <v>103</v>
      </c>
      <c r="C19558" s="62" t="s">
        <v>8148</v>
      </c>
      <c r="D19558" s="107" t="s">
        <v>6336</v>
      </c>
      <c r="E19558" s="57">
        <v>31010</v>
      </c>
      <c r="F19558" s="57"/>
      <c r="G19558" s="125">
        <f t="shared" si="311"/>
        <v>-31010</v>
      </c>
      <c r="H19558" s="704" t="s">
        <v>12951</v>
      </c>
    </row>
    <row r="19559" spans="1:8" ht="15" x14ac:dyDescent="0.2">
      <c r="A19559" s="733">
        <v>45439</v>
      </c>
      <c r="B19559" s="40" t="s">
        <v>12356</v>
      </c>
      <c r="C19559" s="62" t="s">
        <v>285</v>
      </c>
      <c r="D19559" s="107" t="s">
        <v>13152</v>
      </c>
      <c r="E19559" s="57">
        <v>5000</v>
      </c>
      <c r="F19559" s="57"/>
      <c r="G19559" s="125">
        <f t="shared" si="311"/>
        <v>-5000</v>
      </c>
      <c r="H19559" s="704" t="s">
        <v>12951</v>
      </c>
    </row>
    <row r="19560" spans="1:8" ht="15" x14ac:dyDescent="0.2">
      <c r="A19560" s="733">
        <v>45439</v>
      </c>
      <c r="B19560" s="40" t="s">
        <v>11085</v>
      </c>
      <c r="C19560" s="62" t="s">
        <v>10989</v>
      </c>
      <c r="D19560" s="107" t="s">
        <v>13171</v>
      </c>
      <c r="E19560" s="57">
        <v>50000</v>
      </c>
      <c r="F19560" s="57"/>
      <c r="G19560" s="125">
        <f t="shared" si="311"/>
        <v>-50000</v>
      </c>
      <c r="H19560" s="704" t="s">
        <v>12951</v>
      </c>
    </row>
    <row r="19561" spans="1:8" ht="15" x14ac:dyDescent="0.2">
      <c r="A19561" s="733">
        <v>45441</v>
      </c>
      <c r="B19561" s="40" t="s">
        <v>12608</v>
      </c>
      <c r="C19561" s="62" t="s">
        <v>11884</v>
      </c>
      <c r="D19561" s="107" t="s">
        <v>13164</v>
      </c>
      <c r="E19561" s="57">
        <v>50000</v>
      </c>
      <c r="F19561" s="57"/>
      <c r="G19561" s="125">
        <f t="shared" si="311"/>
        <v>-50000</v>
      </c>
      <c r="H19561" s="704" t="s">
        <v>12951</v>
      </c>
    </row>
    <row r="19562" spans="1:8" ht="15" x14ac:dyDescent="0.2">
      <c r="A19562" s="733">
        <v>45441</v>
      </c>
      <c r="B19562" s="40" t="s">
        <v>13017</v>
      </c>
      <c r="C19562" s="62" t="s">
        <v>10989</v>
      </c>
      <c r="D19562" s="107" t="s">
        <v>13153</v>
      </c>
      <c r="E19562" s="57">
        <v>4870</v>
      </c>
      <c r="F19562" s="57"/>
      <c r="G19562" s="125">
        <f t="shared" si="311"/>
        <v>-4870</v>
      </c>
      <c r="H19562" s="704" t="s">
        <v>12951</v>
      </c>
    </row>
    <row r="19563" spans="1:8" ht="15" x14ac:dyDescent="0.2">
      <c r="A19563" s="733">
        <v>45441</v>
      </c>
      <c r="B19563" s="40" t="s">
        <v>12608</v>
      </c>
      <c r="C19563" s="62" t="s">
        <v>5740</v>
      </c>
      <c r="D19563" s="107" t="s">
        <v>369</v>
      </c>
      <c r="E19563" s="57">
        <v>200</v>
      </c>
      <c r="F19563" s="57"/>
      <c r="G19563" s="125">
        <f t="shared" si="311"/>
        <v>-200</v>
      </c>
      <c r="H19563" s="704" t="s">
        <v>12951</v>
      </c>
    </row>
    <row r="19564" spans="1:8" ht="15" x14ac:dyDescent="0.2">
      <c r="A19564" s="733">
        <v>45441</v>
      </c>
      <c r="B19564" s="40" t="s">
        <v>103</v>
      </c>
      <c r="C19564" s="62" t="s">
        <v>103</v>
      </c>
      <c r="D19564" s="107" t="s">
        <v>10209</v>
      </c>
      <c r="E19564" s="57">
        <v>3000</v>
      </c>
      <c r="F19564" s="57"/>
      <c r="G19564" s="125">
        <f t="shared" si="311"/>
        <v>-3000</v>
      </c>
      <c r="H19564" s="704" t="s">
        <v>12951</v>
      </c>
    </row>
    <row r="19565" spans="1:8" ht="15" x14ac:dyDescent="0.2">
      <c r="A19565" s="733">
        <v>45441</v>
      </c>
      <c r="B19565" s="40" t="s">
        <v>12810</v>
      </c>
      <c r="C19565" s="62" t="s">
        <v>1508</v>
      </c>
      <c r="D19565" s="107" t="s">
        <v>1156</v>
      </c>
      <c r="E19565" s="57">
        <v>10000</v>
      </c>
      <c r="F19565" s="57"/>
      <c r="G19565" s="125">
        <f t="shared" si="311"/>
        <v>-10000</v>
      </c>
      <c r="H19565" s="704" t="s">
        <v>12951</v>
      </c>
    </row>
    <row r="19566" spans="1:8" ht="15" x14ac:dyDescent="0.2">
      <c r="A19566" s="733">
        <v>45441</v>
      </c>
      <c r="B19566" s="40" t="s">
        <v>103</v>
      </c>
      <c r="C19566" s="62" t="s">
        <v>2995</v>
      </c>
      <c r="D19566" s="107" t="s">
        <v>1156</v>
      </c>
      <c r="E19566" s="57">
        <v>5330</v>
      </c>
      <c r="F19566" s="57"/>
      <c r="G19566" s="125">
        <f t="shared" si="311"/>
        <v>-5330</v>
      </c>
      <c r="H19566" s="704" t="s">
        <v>12951</v>
      </c>
    </row>
    <row r="19567" spans="1:8" ht="15" x14ac:dyDescent="0.2">
      <c r="A19567" s="733">
        <v>45441</v>
      </c>
      <c r="B19567" s="40" t="s">
        <v>12350</v>
      </c>
      <c r="C19567" s="62" t="s">
        <v>8392</v>
      </c>
      <c r="D19567" s="107" t="s">
        <v>13157</v>
      </c>
      <c r="E19567" s="57">
        <v>500000</v>
      </c>
      <c r="F19567" s="57"/>
      <c r="G19567" s="125">
        <f t="shared" si="311"/>
        <v>-500000</v>
      </c>
      <c r="H19567" s="704" t="s">
        <v>12951</v>
      </c>
    </row>
    <row r="19568" spans="1:8" ht="15" x14ac:dyDescent="0.2">
      <c r="A19568" s="733">
        <v>45441</v>
      </c>
      <c r="B19568" s="40" t="s">
        <v>10469</v>
      </c>
      <c r="C19568" s="62" t="s">
        <v>13158</v>
      </c>
      <c r="D19568" s="107" t="s">
        <v>13159</v>
      </c>
      <c r="E19568" s="57">
        <v>370000</v>
      </c>
      <c r="F19568" s="57"/>
      <c r="G19568" s="125">
        <f t="shared" si="311"/>
        <v>-370000</v>
      </c>
      <c r="H19568" s="704" t="s">
        <v>12951</v>
      </c>
    </row>
    <row r="19569" spans="1:8" ht="24" x14ac:dyDescent="0.2">
      <c r="A19569" s="733">
        <v>45441</v>
      </c>
      <c r="B19569" s="40" t="s">
        <v>11605</v>
      </c>
      <c r="C19569" s="62" t="s">
        <v>10905</v>
      </c>
      <c r="D19569" s="128" t="s">
        <v>13146</v>
      </c>
      <c r="E19569" s="125">
        <v>2000000</v>
      </c>
      <c r="F19569" s="125"/>
      <c r="G19569" s="125">
        <f t="shared" si="311"/>
        <v>-2000000</v>
      </c>
      <c r="H19569" s="704" t="s">
        <v>12951</v>
      </c>
    </row>
    <row r="19570" spans="1:8" ht="24" x14ac:dyDescent="0.2">
      <c r="A19570" s="733">
        <v>45441</v>
      </c>
      <c r="B19570" s="62" t="s">
        <v>11085</v>
      </c>
      <c r="C19570" s="62" t="s">
        <v>11740</v>
      </c>
      <c r="D19570" s="182" t="s">
        <v>13148</v>
      </c>
      <c r="E19570" s="125">
        <v>600000</v>
      </c>
      <c r="F19570" s="125"/>
      <c r="G19570" s="125">
        <f t="shared" si="311"/>
        <v>-600000</v>
      </c>
      <c r="H19570" s="704" t="s">
        <v>12951</v>
      </c>
    </row>
    <row r="19571" spans="1:8" ht="24" x14ac:dyDescent="0.2">
      <c r="A19571" s="733">
        <v>45441</v>
      </c>
      <c r="B19571" s="62" t="s">
        <v>11883</v>
      </c>
      <c r="C19571" s="62" t="s">
        <v>11740</v>
      </c>
      <c r="D19571" s="182" t="s">
        <v>13148</v>
      </c>
      <c r="E19571" s="125">
        <v>400000</v>
      </c>
      <c r="F19571" s="125"/>
      <c r="G19571" s="125">
        <f t="shared" si="311"/>
        <v>-400000</v>
      </c>
      <c r="H19571" s="704" t="s">
        <v>12951</v>
      </c>
    </row>
    <row r="19572" spans="1:8" ht="15" x14ac:dyDescent="0.2">
      <c r="A19572" s="733">
        <v>45442</v>
      </c>
      <c r="B19572" s="40" t="s">
        <v>12608</v>
      </c>
      <c r="C19572" s="62" t="s">
        <v>5740</v>
      </c>
      <c r="D19572" s="107" t="s">
        <v>369</v>
      </c>
      <c r="E19572" s="57">
        <v>400</v>
      </c>
      <c r="F19572" s="57"/>
      <c r="G19572" s="125">
        <f t="shared" si="311"/>
        <v>-400</v>
      </c>
      <c r="H19572" s="704" t="s">
        <v>12951</v>
      </c>
    </row>
    <row r="19573" spans="1:8" ht="15" x14ac:dyDescent="0.2">
      <c r="A19573" s="733">
        <v>45442</v>
      </c>
      <c r="B19573" s="40" t="s">
        <v>8557</v>
      </c>
      <c r="C19573" s="62" t="s">
        <v>11961</v>
      </c>
      <c r="D19573" s="107" t="s">
        <v>13154</v>
      </c>
      <c r="E19573" s="57">
        <v>26000</v>
      </c>
      <c r="F19573" s="57"/>
      <c r="G19573" s="125">
        <f t="shared" si="311"/>
        <v>-26000</v>
      </c>
      <c r="H19573" s="704" t="s">
        <v>12951</v>
      </c>
    </row>
    <row r="19574" spans="1:8" ht="15" x14ac:dyDescent="0.2">
      <c r="A19574" s="733">
        <v>45442</v>
      </c>
      <c r="B19574" s="40" t="s">
        <v>11085</v>
      </c>
      <c r="C19574" s="62" t="s">
        <v>13117</v>
      </c>
      <c r="D19574" s="107" t="s">
        <v>13155</v>
      </c>
      <c r="E19574" s="57">
        <v>7000</v>
      </c>
      <c r="F19574" s="57"/>
      <c r="G19574" s="125">
        <f t="shared" si="311"/>
        <v>-7000</v>
      </c>
      <c r="H19574" s="704" t="s">
        <v>12951</v>
      </c>
    </row>
    <row r="19575" spans="1:8" ht="15" x14ac:dyDescent="0.2">
      <c r="A19575" s="733">
        <v>45442</v>
      </c>
      <c r="B19575" s="40" t="s">
        <v>12608</v>
      </c>
      <c r="C19575" s="62" t="s">
        <v>5740</v>
      </c>
      <c r="D19575" s="107" t="s">
        <v>1156</v>
      </c>
      <c r="E19575" s="57">
        <v>1100</v>
      </c>
      <c r="F19575" s="57"/>
      <c r="G19575" s="125">
        <f t="shared" si="311"/>
        <v>-1100</v>
      </c>
      <c r="H19575" s="704" t="s">
        <v>12951</v>
      </c>
    </row>
    <row r="19576" spans="1:8" ht="15" x14ac:dyDescent="0.2">
      <c r="A19576" s="733">
        <v>45442</v>
      </c>
      <c r="B19576" s="40" t="s">
        <v>12350</v>
      </c>
      <c r="C19576" s="62" t="s">
        <v>10989</v>
      </c>
      <c r="D19576" s="107" t="s">
        <v>13156</v>
      </c>
      <c r="E19576" s="57">
        <v>47620</v>
      </c>
      <c r="F19576" s="57"/>
      <c r="G19576" s="125">
        <f t="shared" si="311"/>
        <v>-47620</v>
      </c>
      <c r="H19576" s="704" t="s">
        <v>12951</v>
      </c>
    </row>
    <row r="19577" spans="1:8" ht="15" x14ac:dyDescent="0.2">
      <c r="A19577" s="733">
        <v>45442</v>
      </c>
      <c r="B19577" s="40" t="s">
        <v>10907</v>
      </c>
      <c r="C19577" s="62" t="s">
        <v>12284</v>
      </c>
      <c r="D19577" s="107" t="s">
        <v>13160</v>
      </c>
      <c r="E19577" s="57">
        <v>100000</v>
      </c>
      <c r="F19577" s="57"/>
      <c r="G19577" s="125">
        <f t="shared" si="311"/>
        <v>-100000</v>
      </c>
      <c r="H19577" s="704" t="s">
        <v>12951</v>
      </c>
    </row>
    <row r="19578" spans="1:8" ht="15" x14ac:dyDescent="0.2">
      <c r="A19578" s="733">
        <v>45442</v>
      </c>
      <c r="B19578" s="40" t="s">
        <v>11085</v>
      </c>
      <c r="C19578" s="62" t="s">
        <v>13117</v>
      </c>
      <c r="D19578" s="107" t="s">
        <v>13161</v>
      </c>
      <c r="E19578" s="57">
        <v>309000</v>
      </c>
      <c r="F19578" s="57"/>
      <c r="G19578" s="125">
        <f t="shared" si="311"/>
        <v>-309000</v>
      </c>
      <c r="H19578" s="704" t="s">
        <v>12951</v>
      </c>
    </row>
    <row r="19579" spans="1:8" ht="15" x14ac:dyDescent="0.2">
      <c r="A19579" s="733">
        <v>45442</v>
      </c>
      <c r="B19579" s="40" t="s">
        <v>11085</v>
      </c>
      <c r="C19579" s="62" t="s">
        <v>10989</v>
      </c>
      <c r="D19579" s="107" t="s">
        <v>13165</v>
      </c>
      <c r="E19579" s="57">
        <v>18960</v>
      </c>
      <c r="F19579" s="57"/>
      <c r="G19579" s="125">
        <f t="shared" si="311"/>
        <v>-18960</v>
      </c>
      <c r="H19579" s="704" t="s">
        <v>12951</v>
      </c>
    </row>
    <row r="19580" spans="1:8" ht="15" x14ac:dyDescent="0.2">
      <c r="A19580" s="733">
        <v>45442</v>
      </c>
      <c r="B19580" s="40" t="s">
        <v>11085</v>
      </c>
      <c r="C19580" s="62" t="s">
        <v>10989</v>
      </c>
      <c r="D19580" s="107" t="s">
        <v>13166</v>
      </c>
      <c r="E19580" s="57">
        <v>10000</v>
      </c>
      <c r="F19580" s="57"/>
      <c r="G19580" s="125">
        <f t="shared" si="311"/>
        <v>-10000</v>
      </c>
      <c r="H19580" s="704" t="s">
        <v>12951</v>
      </c>
    </row>
    <row r="19581" spans="1:8" ht="15" x14ac:dyDescent="0.2">
      <c r="A19581" s="733">
        <v>45442</v>
      </c>
      <c r="B19581" s="40" t="s">
        <v>11085</v>
      </c>
      <c r="C19581" s="62" t="s">
        <v>10989</v>
      </c>
      <c r="D19581" s="107" t="s">
        <v>13172</v>
      </c>
      <c r="E19581" s="57">
        <v>7500</v>
      </c>
      <c r="F19581" s="57"/>
      <c r="G19581" s="125">
        <f t="shared" si="311"/>
        <v>-7500</v>
      </c>
      <c r="H19581" s="704" t="s">
        <v>12951</v>
      </c>
    </row>
    <row r="19582" spans="1:8" ht="15" x14ac:dyDescent="0.2">
      <c r="A19582" s="733">
        <v>45442</v>
      </c>
      <c r="B19582" s="40" t="s">
        <v>103</v>
      </c>
      <c r="C19582" s="62" t="s">
        <v>103</v>
      </c>
      <c r="D19582" s="107" t="s">
        <v>10209</v>
      </c>
      <c r="E19582" s="57">
        <v>5000</v>
      </c>
      <c r="F19582" s="57"/>
      <c r="G19582" s="125">
        <f t="shared" si="311"/>
        <v>-5000</v>
      </c>
      <c r="H19582" s="704" t="s">
        <v>12951</v>
      </c>
    </row>
    <row r="19583" spans="1:8" ht="15" x14ac:dyDescent="0.2">
      <c r="A19583" s="733">
        <v>45443</v>
      </c>
      <c r="B19583" s="40" t="s">
        <v>11085</v>
      </c>
      <c r="C19583" s="62" t="s">
        <v>5740</v>
      </c>
      <c r="D19583" s="107" t="s">
        <v>369</v>
      </c>
      <c r="E19583" s="57">
        <v>1500</v>
      </c>
      <c r="F19583" s="57"/>
      <c r="G19583" s="125">
        <f t="shared" ref="G19583:G19647" si="312">F19583-E19583</f>
        <v>-1500</v>
      </c>
      <c r="H19583" s="704" t="s">
        <v>12951</v>
      </c>
    </row>
    <row r="19584" spans="1:8" ht="15" x14ac:dyDescent="0.2">
      <c r="A19584" s="733">
        <v>45443</v>
      </c>
      <c r="B19584" s="40" t="s">
        <v>10469</v>
      </c>
      <c r="C19584" s="62" t="s">
        <v>10989</v>
      </c>
      <c r="D19584" s="107" t="s">
        <v>13173</v>
      </c>
      <c r="E19584" s="57">
        <v>4600</v>
      </c>
      <c r="F19584" s="57"/>
      <c r="G19584" s="125">
        <f t="shared" si="312"/>
        <v>-4600</v>
      </c>
      <c r="H19584" s="704" t="s">
        <v>12951</v>
      </c>
    </row>
    <row r="19585" spans="1:8" ht="15" x14ac:dyDescent="0.2">
      <c r="A19585" s="733">
        <v>45443</v>
      </c>
      <c r="B19585" s="40" t="s">
        <v>12356</v>
      </c>
      <c r="C19585" s="62" t="s">
        <v>13174</v>
      </c>
      <c r="D19585" s="107" t="s">
        <v>13175</v>
      </c>
      <c r="E19585" s="57">
        <v>10000</v>
      </c>
      <c r="F19585" s="57"/>
      <c r="G19585" s="125">
        <f t="shared" si="312"/>
        <v>-10000</v>
      </c>
      <c r="H19585" s="704" t="s">
        <v>12951</v>
      </c>
    </row>
    <row r="19586" spans="1:8" ht="15" x14ac:dyDescent="0.2">
      <c r="A19586" s="733">
        <v>45443</v>
      </c>
      <c r="B19586" s="40" t="s">
        <v>103</v>
      </c>
      <c r="C19586" s="62" t="s">
        <v>103</v>
      </c>
      <c r="D19586" s="107" t="s">
        <v>10209</v>
      </c>
      <c r="E19586" s="57">
        <v>5000</v>
      </c>
      <c r="F19586" s="57"/>
      <c r="G19586" s="125">
        <f t="shared" si="312"/>
        <v>-5000</v>
      </c>
      <c r="H19586" s="704" t="s">
        <v>12951</v>
      </c>
    </row>
    <row r="19587" spans="1:8" ht="15" x14ac:dyDescent="0.2">
      <c r="A19587" s="733">
        <v>45443</v>
      </c>
      <c r="B19587" s="40" t="s">
        <v>12801</v>
      </c>
      <c r="C19587" s="62" t="s">
        <v>5740</v>
      </c>
      <c r="D19587" s="107" t="s">
        <v>369</v>
      </c>
      <c r="E19587" s="57">
        <v>1200</v>
      </c>
      <c r="F19587" s="57"/>
      <c r="G19587" s="125">
        <f t="shared" si="312"/>
        <v>-1200</v>
      </c>
      <c r="H19587" s="704" t="s">
        <v>12951</v>
      </c>
    </row>
    <row r="19588" spans="1:8" ht="15" x14ac:dyDescent="0.2">
      <c r="A19588" s="733">
        <v>45443</v>
      </c>
      <c r="B19588" s="40" t="s">
        <v>103</v>
      </c>
      <c r="C19588" s="62" t="s">
        <v>391</v>
      </c>
      <c r="D19588" s="107" t="s">
        <v>13176</v>
      </c>
      <c r="E19588" s="57">
        <v>380</v>
      </c>
      <c r="F19588" s="57"/>
      <c r="G19588" s="125">
        <f t="shared" si="312"/>
        <v>-380</v>
      </c>
      <c r="H19588" s="704" t="s">
        <v>12951</v>
      </c>
    </row>
    <row r="19589" spans="1:8" ht="15" x14ac:dyDescent="0.2">
      <c r="A19589" s="733">
        <v>45443</v>
      </c>
      <c r="B19589" s="40" t="s">
        <v>11085</v>
      </c>
      <c r="C19589" s="62" t="s">
        <v>10989</v>
      </c>
      <c r="D19589" s="107" t="s">
        <v>13177</v>
      </c>
      <c r="E19589" s="57">
        <v>150000</v>
      </c>
      <c r="F19589" s="57"/>
      <c r="G19589" s="125">
        <f t="shared" si="312"/>
        <v>-150000</v>
      </c>
      <c r="H19589" s="704" t="s">
        <v>12951</v>
      </c>
    </row>
    <row r="19590" spans="1:8" ht="15" x14ac:dyDescent="0.2">
      <c r="A19590" s="733">
        <v>45443</v>
      </c>
      <c r="B19590" s="40" t="s">
        <v>25</v>
      </c>
      <c r="C19590" s="62" t="s">
        <v>8148</v>
      </c>
      <c r="D19590" s="107" t="s">
        <v>6309</v>
      </c>
      <c r="E19590" s="57">
        <v>1110</v>
      </c>
      <c r="F19590" s="57"/>
      <c r="G19590" s="125">
        <f t="shared" si="312"/>
        <v>-1110</v>
      </c>
      <c r="H19590" s="704" t="s">
        <v>12951</v>
      </c>
    </row>
    <row r="19591" spans="1:8" ht="15" x14ac:dyDescent="0.2">
      <c r="A19591" s="733">
        <v>45443</v>
      </c>
      <c r="B19591" s="40" t="s">
        <v>103</v>
      </c>
      <c r="C19591" s="62" t="s">
        <v>8148</v>
      </c>
      <c r="D19591" s="107" t="s">
        <v>6309</v>
      </c>
      <c r="E19591" s="57">
        <v>1380</v>
      </c>
      <c r="F19591" s="57"/>
      <c r="G19591" s="125">
        <f t="shared" si="312"/>
        <v>-1380</v>
      </c>
      <c r="H19591" s="704" t="s">
        <v>12951</v>
      </c>
    </row>
    <row r="19592" spans="1:8" ht="15" x14ac:dyDescent="0.2">
      <c r="A19592" s="733">
        <v>45443</v>
      </c>
      <c r="B19592" s="40" t="s">
        <v>12693</v>
      </c>
      <c r="C19592" s="62" t="s">
        <v>13189</v>
      </c>
      <c r="D19592" s="107" t="s">
        <v>13190</v>
      </c>
      <c r="E19592" s="57">
        <v>25000</v>
      </c>
      <c r="F19592" s="57"/>
      <c r="G19592" s="125">
        <f t="shared" si="312"/>
        <v>-25000</v>
      </c>
      <c r="H19592" s="704" t="s">
        <v>12951</v>
      </c>
    </row>
    <row r="19593" spans="1:8" ht="15" x14ac:dyDescent="0.2">
      <c r="A19593" s="733">
        <v>45443</v>
      </c>
      <c r="B19593" s="40" t="s">
        <v>13127</v>
      </c>
      <c r="C19593" s="62" t="s">
        <v>391</v>
      </c>
      <c r="D19593" s="107" t="s">
        <v>13191</v>
      </c>
      <c r="E19593" s="57">
        <v>10000</v>
      </c>
      <c r="F19593" s="57"/>
      <c r="G19593" s="125">
        <f t="shared" si="312"/>
        <v>-10000</v>
      </c>
      <c r="H19593" s="704" t="s">
        <v>12951</v>
      </c>
    </row>
    <row r="19594" spans="1:8" ht="15" x14ac:dyDescent="0.2">
      <c r="A19594" s="733">
        <v>45443</v>
      </c>
      <c r="B19594" s="40" t="s">
        <v>12410</v>
      </c>
      <c r="C19594" s="62" t="s">
        <v>391</v>
      </c>
      <c r="D19594" s="107" t="s">
        <v>4308</v>
      </c>
      <c r="E19594" s="57">
        <v>4870</v>
      </c>
      <c r="F19594" s="57"/>
      <c r="G19594" s="125">
        <f t="shared" si="312"/>
        <v>-4870</v>
      </c>
      <c r="H19594" s="704" t="s">
        <v>12951</v>
      </c>
    </row>
    <row r="19595" spans="1:8" ht="24" x14ac:dyDescent="0.2">
      <c r="A19595" s="732">
        <v>45418</v>
      </c>
      <c r="B19595" s="173" t="s">
        <v>10230</v>
      </c>
      <c r="C19595" s="173" t="s">
        <v>11736</v>
      </c>
      <c r="D19595" s="227" t="s">
        <v>12962</v>
      </c>
      <c r="E19595" s="235">
        <v>120000</v>
      </c>
      <c r="F19595" s="235"/>
      <c r="G19595" s="235">
        <f t="shared" si="312"/>
        <v>-120000</v>
      </c>
      <c r="H19595" s="708" t="s">
        <v>12951</v>
      </c>
    </row>
    <row r="19596" spans="1:8" ht="24" x14ac:dyDescent="0.2">
      <c r="A19596" s="732">
        <v>45418</v>
      </c>
      <c r="B19596" s="173" t="s">
        <v>9505</v>
      </c>
      <c r="C19596" s="173" t="s">
        <v>11736</v>
      </c>
      <c r="D19596" s="227" t="s">
        <v>12963</v>
      </c>
      <c r="E19596" s="235">
        <v>69932</v>
      </c>
      <c r="F19596" s="235"/>
      <c r="G19596" s="235">
        <f t="shared" si="312"/>
        <v>-69932</v>
      </c>
      <c r="H19596" s="708" t="s">
        <v>12951</v>
      </c>
    </row>
    <row r="19597" spans="1:8" ht="15" x14ac:dyDescent="0.2">
      <c r="A19597" s="732">
        <v>45418</v>
      </c>
      <c r="B19597" s="173" t="s">
        <v>11883</v>
      </c>
      <c r="C19597" s="173" t="s">
        <v>7465</v>
      </c>
      <c r="D19597" s="227" t="s">
        <v>12938</v>
      </c>
      <c r="E19597" s="235">
        <v>900000</v>
      </c>
      <c r="F19597" s="235"/>
      <c r="G19597" s="235">
        <f t="shared" si="312"/>
        <v>-900000</v>
      </c>
      <c r="H19597" s="708" t="s">
        <v>12951</v>
      </c>
    </row>
    <row r="19598" spans="1:8" ht="15" x14ac:dyDescent="0.2">
      <c r="A19598" s="732">
        <v>45418</v>
      </c>
      <c r="B19598" s="173" t="s">
        <v>11883</v>
      </c>
      <c r="C19598" s="173" t="s">
        <v>7465</v>
      </c>
      <c r="D19598" s="227" t="s">
        <v>12938</v>
      </c>
      <c r="E19598" s="235">
        <v>924000</v>
      </c>
      <c r="F19598" s="235"/>
      <c r="G19598" s="235">
        <f t="shared" si="312"/>
        <v>-924000</v>
      </c>
      <c r="H19598" s="708" t="s">
        <v>12951</v>
      </c>
    </row>
    <row r="19599" spans="1:8" ht="15" x14ac:dyDescent="0.2">
      <c r="A19599" s="732">
        <v>45420</v>
      </c>
      <c r="B19599" s="173" t="s">
        <v>37</v>
      </c>
      <c r="C19599" s="550" t="s">
        <v>3002</v>
      </c>
      <c r="D19599" s="739" t="s">
        <v>12965</v>
      </c>
      <c r="E19599" s="551">
        <v>20525</v>
      </c>
      <c r="F19599" s="235"/>
      <c r="G19599" s="235">
        <f t="shared" si="312"/>
        <v>-20525</v>
      </c>
      <c r="H19599" s="708" t="s">
        <v>12951</v>
      </c>
    </row>
    <row r="19600" spans="1:8" ht="15" x14ac:dyDescent="0.2">
      <c r="A19600" s="732">
        <v>45420</v>
      </c>
      <c r="B19600" s="173" t="s">
        <v>3944</v>
      </c>
      <c r="C19600" s="550" t="s">
        <v>3002</v>
      </c>
      <c r="D19600" s="739" t="s">
        <v>12965</v>
      </c>
      <c r="E19600" s="551">
        <v>35364</v>
      </c>
      <c r="F19600" s="235"/>
      <c r="G19600" s="235">
        <f t="shared" si="312"/>
        <v>-35364</v>
      </c>
      <c r="H19600" s="708" t="s">
        <v>12951</v>
      </c>
    </row>
    <row r="19601" spans="1:8" ht="15" x14ac:dyDescent="0.2">
      <c r="A19601" s="732">
        <v>45420</v>
      </c>
      <c r="B19601" s="173" t="s">
        <v>3945</v>
      </c>
      <c r="C19601" s="550" t="s">
        <v>3002</v>
      </c>
      <c r="D19601" s="739" t="s">
        <v>12965</v>
      </c>
      <c r="E19601" s="551">
        <v>32760</v>
      </c>
      <c r="F19601" s="235"/>
      <c r="G19601" s="235">
        <f t="shared" si="312"/>
        <v>-32760</v>
      </c>
      <c r="H19601" s="708" t="s">
        <v>12951</v>
      </c>
    </row>
    <row r="19602" spans="1:8" ht="15" x14ac:dyDescent="0.2">
      <c r="A19602" s="732">
        <v>45425</v>
      </c>
      <c r="B19602" s="173" t="s">
        <v>10907</v>
      </c>
      <c r="C19602" s="173" t="s">
        <v>4321</v>
      </c>
      <c r="D19602" s="227" t="s">
        <v>13073</v>
      </c>
      <c r="E19602" s="235">
        <v>640444</v>
      </c>
      <c r="F19602" s="235"/>
      <c r="G19602" s="235">
        <f t="shared" si="312"/>
        <v>-640444</v>
      </c>
      <c r="H19602" s="708" t="s">
        <v>12951</v>
      </c>
    </row>
    <row r="19603" spans="1:8" ht="15" x14ac:dyDescent="0.2">
      <c r="A19603" s="732">
        <v>45436</v>
      </c>
      <c r="B19603" s="173" t="s">
        <v>11085</v>
      </c>
      <c r="C19603" s="550" t="s">
        <v>12036</v>
      </c>
      <c r="D19603" s="739" t="s">
        <v>13137</v>
      </c>
      <c r="E19603" s="551">
        <v>90000</v>
      </c>
      <c r="F19603" s="235"/>
      <c r="G19603" s="235">
        <f t="shared" si="312"/>
        <v>-90000</v>
      </c>
      <c r="H19603" s="708" t="s">
        <v>12951</v>
      </c>
    </row>
    <row r="19604" spans="1:8" ht="15" x14ac:dyDescent="0.2">
      <c r="A19604" s="732">
        <v>45436</v>
      </c>
      <c r="B19604" s="173" t="s">
        <v>11726</v>
      </c>
      <c r="C19604" s="550" t="s">
        <v>12036</v>
      </c>
      <c r="D19604" s="739" t="s">
        <v>13137</v>
      </c>
      <c r="E19604" s="551">
        <v>10000</v>
      </c>
      <c r="F19604" s="235"/>
      <c r="G19604" s="235">
        <f t="shared" si="312"/>
        <v>-10000</v>
      </c>
      <c r="H19604" s="708" t="s">
        <v>12951</v>
      </c>
    </row>
    <row r="19605" spans="1:8" ht="15" x14ac:dyDescent="0.2">
      <c r="A19605" s="732">
        <v>45436</v>
      </c>
      <c r="B19605" s="173" t="s">
        <v>13311</v>
      </c>
      <c r="C19605" s="550" t="s">
        <v>12036</v>
      </c>
      <c r="D19605" s="739" t="s">
        <v>13137</v>
      </c>
      <c r="E19605" s="551">
        <v>200000</v>
      </c>
      <c r="F19605" s="235"/>
      <c r="G19605" s="235">
        <f t="shared" si="312"/>
        <v>-200000</v>
      </c>
      <c r="H19605" s="708" t="s">
        <v>12951</v>
      </c>
    </row>
    <row r="19606" spans="1:8" ht="15" x14ac:dyDescent="0.2">
      <c r="A19606" s="732">
        <v>45441</v>
      </c>
      <c r="B19606" s="173" t="s">
        <v>10230</v>
      </c>
      <c r="C19606" s="173" t="s">
        <v>12284</v>
      </c>
      <c r="D19606" s="227" t="s">
        <v>13170</v>
      </c>
      <c r="E19606" s="235">
        <v>22000</v>
      </c>
      <c r="F19606" s="235"/>
      <c r="G19606" s="235">
        <f t="shared" si="312"/>
        <v>-22000</v>
      </c>
      <c r="H19606" s="708" t="s">
        <v>12951</v>
      </c>
    </row>
    <row r="19607" spans="1:8" ht="15" x14ac:dyDescent="0.2">
      <c r="A19607" s="732">
        <v>45443</v>
      </c>
      <c r="B19607" s="173" t="s">
        <v>12350</v>
      </c>
      <c r="C19607" s="173" t="s">
        <v>12292</v>
      </c>
      <c r="D19607" s="227" t="s">
        <v>13178</v>
      </c>
      <c r="E19607" s="235">
        <v>150000</v>
      </c>
      <c r="F19607" s="235"/>
      <c r="G19607" s="235">
        <f t="shared" si="312"/>
        <v>-150000</v>
      </c>
      <c r="H19607" s="708" t="s">
        <v>12951</v>
      </c>
    </row>
    <row r="19608" spans="1:8" ht="24" x14ac:dyDescent="0.2">
      <c r="A19608" s="732">
        <v>45443</v>
      </c>
      <c r="B19608" s="173" t="s">
        <v>3945</v>
      </c>
      <c r="C19608" s="173" t="s">
        <v>13179</v>
      </c>
      <c r="D19608" s="227" t="s">
        <v>13180</v>
      </c>
      <c r="E19608" s="235">
        <v>600000</v>
      </c>
      <c r="F19608" s="235"/>
      <c r="G19608" s="235">
        <f t="shared" si="312"/>
        <v>-600000</v>
      </c>
      <c r="H19608" s="708" t="s">
        <v>12951</v>
      </c>
    </row>
    <row r="19609" spans="1:8" ht="24" x14ac:dyDescent="0.2">
      <c r="A19609" s="729">
        <v>45414</v>
      </c>
      <c r="B19609" s="93" t="s">
        <v>11085</v>
      </c>
      <c r="C19609" s="93" t="s">
        <v>558</v>
      </c>
      <c r="D19609" s="801" t="s">
        <v>12961</v>
      </c>
      <c r="E19609" s="175"/>
      <c r="F19609" s="175">
        <v>1000000</v>
      </c>
      <c r="G19609" s="175">
        <f t="shared" si="312"/>
        <v>1000000</v>
      </c>
      <c r="H19609" s="701" t="s">
        <v>12951</v>
      </c>
    </row>
    <row r="19610" spans="1:8" ht="24" x14ac:dyDescent="0.2">
      <c r="A19610" s="729">
        <v>45414</v>
      </c>
      <c r="B19610" s="93" t="s">
        <v>11085</v>
      </c>
      <c r="C19610" s="93" t="s">
        <v>558</v>
      </c>
      <c r="D19610" s="801" t="s">
        <v>12961</v>
      </c>
      <c r="E19610" s="175"/>
      <c r="F19610" s="175">
        <v>1000000</v>
      </c>
      <c r="G19610" s="175">
        <f t="shared" si="312"/>
        <v>1000000</v>
      </c>
      <c r="H19610" s="701" t="s">
        <v>12951</v>
      </c>
    </row>
    <row r="19611" spans="1:8" ht="15" x14ac:dyDescent="0.2">
      <c r="A19611" s="729">
        <v>45414</v>
      </c>
      <c r="B19611" s="90" t="s">
        <v>11131</v>
      </c>
      <c r="C19611" s="93" t="s">
        <v>558</v>
      </c>
      <c r="D19611" s="800" t="s">
        <v>12938</v>
      </c>
      <c r="E19611" s="91"/>
      <c r="F19611" s="91">
        <v>900000</v>
      </c>
      <c r="G19611" s="91">
        <f t="shared" si="312"/>
        <v>900000</v>
      </c>
      <c r="H19611" s="701" t="s">
        <v>12951</v>
      </c>
    </row>
    <row r="19612" spans="1:8" ht="15" x14ac:dyDescent="0.2">
      <c r="A19612" s="729">
        <v>45414</v>
      </c>
      <c r="B19612" s="90" t="s">
        <v>11131</v>
      </c>
      <c r="C19612" s="93" t="s">
        <v>558</v>
      </c>
      <c r="D19612" s="800" t="s">
        <v>12938</v>
      </c>
      <c r="E19612" s="91"/>
      <c r="F19612" s="91">
        <v>924000</v>
      </c>
      <c r="G19612" s="91">
        <f t="shared" si="312"/>
        <v>924000</v>
      </c>
      <c r="H19612" s="701" t="s">
        <v>12951</v>
      </c>
    </row>
    <row r="19613" spans="1:8" ht="15" x14ac:dyDescent="0.2">
      <c r="A19613" s="729">
        <v>45421</v>
      </c>
      <c r="B19613" s="93" t="s">
        <v>3944</v>
      </c>
      <c r="C19613" s="93" t="s">
        <v>558</v>
      </c>
      <c r="D19613" s="891" t="s">
        <v>12974</v>
      </c>
      <c r="E19613" s="175"/>
      <c r="F19613" s="175">
        <v>333522</v>
      </c>
      <c r="G19613" s="91">
        <f t="shared" si="312"/>
        <v>333522</v>
      </c>
      <c r="H19613" s="701" t="s">
        <v>12951</v>
      </c>
    </row>
    <row r="19614" spans="1:8" ht="15" x14ac:dyDescent="0.2">
      <c r="A19614" s="729">
        <v>45421</v>
      </c>
      <c r="B19614" s="93" t="s">
        <v>3944</v>
      </c>
      <c r="C19614" s="93" t="s">
        <v>558</v>
      </c>
      <c r="D19614" s="891" t="s">
        <v>12975</v>
      </c>
      <c r="E19614" s="175"/>
      <c r="F19614" s="175">
        <v>333522</v>
      </c>
      <c r="G19614" s="91">
        <f t="shared" si="312"/>
        <v>333522</v>
      </c>
      <c r="H19614" s="701" t="s">
        <v>12951</v>
      </c>
    </row>
    <row r="19615" spans="1:8" ht="15" x14ac:dyDescent="0.2">
      <c r="A19615" s="729">
        <v>45421</v>
      </c>
      <c r="B19615" s="93" t="s">
        <v>3944</v>
      </c>
      <c r="C19615" s="93" t="s">
        <v>558</v>
      </c>
      <c r="D19615" s="891" t="s">
        <v>12976</v>
      </c>
      <c r="E19615" s="175"/>
      <c r="F19615" s="175">
        <v>333522</v>
      </c>
      <c r="G19615" s="91">
        <f t="shared" si="312"/>
        <v>333522</v>
      </c>
      <c r="H19615" s="701" t="s">
        <v>12951</v>
      </c>
    </row>
    <row r="19616" spans="1:8" ht="15" x14ac:dyDescent="0.2">
      <c r="A19616" s="729">
        <v>45422</v>
      </c>
      <c r="B19616" s="93" t="s">
        <v>10574</v>
      </c>
      <c r="C19616" s="93" t="s">
        <v>558</v>
      </c>
      <c r="D19616" s="891" t="s">
        <v>13048</v>
      </c>
      <c r="E19616" s="175"/>
      <c r="F19616" s="175">
        <v>10328660</v>
      </c>
      <c r="G19616" s="91">
        <f t="shared" si="312"/>
        <v>10328660</v>
      </c>
      <c r="H19616" s="701" t="s">
        <v>12951</v>
      </c>
    </row>
    <row r="19617" spans="1:8" ht="15" x14ac:dyDescent="0.2">
      <c r="A19617" s="729">
        <v>45422</v>
      </c>
      <c r="B19617" s="93" t="s">
        <v>3945</v>
      </c>
      <c r="C19617" s="93" t="s">
        <v>558</v>
      </c>
      <c r="D19617" s="891" t="s">
        <v>13050</v>
      </c>
      <c r="E19617" s="175"/>
      <c r="F19617" s="175">
        <v>359992</v>
      </c>
      <c r="G19617" s="91">
        <f t="shared" si="312"/>
        <v>359992</v>
      </c>
      <c r="H19617" s="701" t="s">
        <v>12951</v>
      </c>
    </row>
    <row r="19618" spans="1:8" ht="15" x14ac:dyDescent="0.2">
      <c r="A19618" s="729">
        <v>45423</v>
      </c>
      <c r="B19618" s="93" t="s">
        <v>3945</v>
      </c>
      <c r="C19618" s="93" t="s">
        <v>558</v>
      </c>
      <c r="D19618" s="891" t="s">
        <v>13051</v>
      </c>
      <c r="E19618" s="175"/>
      <c r="F19618" s="175">
        <v>93000</v>
      </c>
      <c r="G19618" s="91">
        <f t="shared" si="312"/>
        <v>93000</v>
      </c>
      <c r="H19618" s="701" t="s">
        <v>12951</v>
      </c>
    </row>
    <row r="19619" spans="1:8" ht="15" x14ac:dyDescent="0.2">
      <c r="A19619" s="729">
        <v>45425</v>
      </c>
      <c r="B19619" s="93" t="s">
        <v>13017</v>
      </c>
      <c r="C19619" s="93" t="s">
        <v>558</v>
      </c>
      <c r="D19619" s="891" t="s">
        <v>13052</v>
      </c>
      <c r="E19619" s="175"/>
      <c r="F19619" s="175">
        <v>200000</v>
      </c>
      <c r="G19619" s="91">
        <f t="shared" si="312"/>
        <v>200000</v>
      </c>
      <c r="H19619" s="701" t="s">
        <v>12951</v>
      </c>
    </row>
    <row r="19620" spans="1:8" ht="15" x14ac:dyDescent="0.2">
      <c r="A19620" s="729">
        <v>45426</v>
      </c>
      <c r="B19620" s="93" t="s">
        <v>10907</v>
      </c>
      <c r="C19620" s="93" t="s">
        <v>558</v>
      </c>
      <c r="D19620" s="891" t="s">
        <v>13072</v>
      </c>
      <c r="E19620" s="175"/>
      <c r="F19620" s="175">
        <v>640444</v>
      </c>
      <c r="G19620" s="91">
        <f t="shared" si="312"/>
        <v>640444</v>
      </c>
      <c r="H19620" s="701" t="s">
        <v>12951</v>
      </c>
    </row>
    <row r="19621" spans="1:8" ht="17.25" customHeight="1" x14ac:dyDescent="0.2">
      <c r="A19621" s="729">
        <v>45430</v>
      </c>
      <c r="B19621" s="93" t="s">
        <v>11085</v>
      </c>
      <c r="C19621" s="93" t="s">
        <v>558</v>
      </c>
      <c r="D19621" s="801" t="s">
        <v>12961</v>
      </c>
      <c r="E19621" s="175"/>
      <c r="F19621" s="175">
        <v>400000</v>
      </c>
      <c r="G19621" s="175">
        <f t="shared" si="312"/>
        <v>400000</v>
      </c>
      <c r="H19621" s="701" t="s">
        <v>12951</v>
      </c>
    </row>
    <row r="19622" spans="1:8" ht="17.25" customHeight="1" x14ac:dyDescent="0.2">
      <c r="A19622" s="729">
        <v>45430</v>
      </c>
      <c r="B19622" s="93" t="s">
        <v>11085</v>
      </c>
      <c r="C19622" s="93" t="s">
        <v>558</v>
      </c>
      <c r="D19622" s="801" t="s">
        <v>12961</v>
      </c>
      <c r="E19622" s="175"/>
      <c r="F19622" s="175">
        <v>154000</v>
      </c>
      <c r="G19622" s="175">
        <f t="shared" si="312"/>
        <v>154000</v>
      </c>
      <c r="H19622" s="701" t="s">
        <v>12951</v>
      </c>
    </row>
    <row r="19623" spans="1:8" ht="24" x14ac:dyDescent="0.2">
      <c r="A19623" s="729">
        <v>45430</v>
      </c>
      <c r="B19623" s="93" t="s">
        <v>11085</v>
      </c>
      <c r="C19623" s="93" t="s">
        <v>558</v>
      </c>
      <c r="D19623" s="801" t="s">
        <v>12961</v>
      </c>
      <c r="E19623" s="175"/>
      <c r="F19623" s="175">
        <v>200000</v>
      </c>
      <c r="G19623" s="175">
        <f t="shared" si="312"/>
        <v>200000</v>
      </c>
      <c r="H19623" s="701" t="s">
        <v>12951</v>
      </c>
    </row>
    <row r="19624" spans="1:8" ht="24" x14ac:dyDescent="0.2">
      <c r="A19624" s="729">
        <v>45430</v>
      </c>
      <c r="B19624" s="93" t="s">
        <v>11085</v>
      </c>
      <c r="C19624" s="93" t="s">
        <v>558</v>
      </c>
      <c r="D19624" s="801" t="s">
        <v>12961</v>
      </c>
      <c r="E19624" s="175"/>
      <c r="F19624" s="175">
        <v>22000</v>
      </c>
      <c r="G19624" s="175">
        <f t="shared" si="312"/>
        <v>22000</v>
      </c>
      <c r="H19624" s="701" t="s">
        <v>12951</v>
      </c>
    </row>
    <row r="19625" spans="1:8" ht="15" x14ac:dyDescent="0.2">
      <c r="A19625" s="729">
        <v>45434</v>
      </c>
      <c r="B19625" s="93" t="s">
        <v>10907</v>
      </c>
      <c r="C19625" s="93" t="s">
        <v>558</v>
      </c>
      <c r="D19625" s="801" t="s">
        <v>13169</v>
      </c>
      <c r="E19625" s="175"/>
      <c r="F19625" s="175">
        <v>300000</v>
      </c>
      <c r="G19625" s="175">
        <f t="shared" si="312"/>
        <v>300000</v>
      </c>
      <c r="H19625" s="701" t="s">
        <v>12951</v>
      </c>
    </row>
    <row r="19626" spans="1:8" ht="24" x14ac:dyDescent="0.2">
      <c r="A19626" s="729">
        <v>45434</v>
      </c>
      <c r="B19626" s="93" t="s">
        <v>8041</v>
      </c>
      <c r="C19626" s="93" t="s">
        <v>558</v>
      </c>
      <c r="D19626" s="801" t="s">
        <v>13118</v>
      </c>
      <c r="E19626" s="175"/>
      <c r="F19626" s="175">
        <v>670318</v>
      </c>
      <c r="G19626" s="175">
        <f t="shared" si="312"/>
        <v>670318</v>
      </c>
      <c r="H19626" s="701" t="s">
        <v>12951</v>
      </c>
    </row>
    <row r="19627" spans="1:8" ht="15" x14ac:dyDescent="0.2">
      <c r="A19627" s="729">
        <v>45434</v>
      </c>
      <c r="B19627" s="93" t="s">
        <v>8041</v>
      </c>
      <c r="C19627" s="1088" t="s">
        <v>558</v>
      </c>
      <c r="D19627" s="897" t="s">
        <v>12026</v>
      </c>
      <c r="E19627" s="642">
        <v>6700</v>
      </c>
      <c r="F19627" s="175"/>
      <c r="G19627" s="175">
        <f t="shared" si="312"/>
        <v>-6700</v>
      </c>
      <c r="H19627" s="701" t="s">
        <v>12951</v>
      </c>
    </row>
    <row r="19628" spans="1:8" ht="15" x14ac:dyDescent="0.2">
      <c r="A19628" s="729">
        <v>45436</v>
      </c>
      <c r="B19628" s="93" t="s">
        <v>13120</v>
      </c>
      <c r="C19628" s="93" t="s">
        <v>558</v>
      </c>
      <c r="D19628" s="801" t="s">
        <v>13119</v>
      </c>
      <c r="E19628" s="175"/>
      <c r="F19628" s="175">
        <v>1520392</v>
      </c>
      <c r="G19628" s="175">
        <f t="shared" si="312"/>
        <v>1520392</v>
      </c>
      <c r="H19628" s="701" t="s">
        <v>12951</v>
      </c>
    </row>
    <row r="19629" spans="1:8" ht="15" x14ac:dyDescent="0.2">
      <c r="A19629" s="729">
        <v>45441</v>
      </c>
      <c r="B19629" s="93" t="s">
        <v>37</v>
      </c>
      <c r="C19629" s="93" t="s">
        <v>558</v>
      </c>
      <c r="D19629" s="891" t="s">
        <v>13142</v>
      </c>
      <c r="E19629" s="175"/>
      <c r="F19629" s="175">
        <v>246087</v>
      </c>
      <c r="G19629" s="175">
        <f t="shared" si="312"/>
        <v>246087</v>
      </c>
      <c r="H19629" s="701" t="s">
        <v>12951</v>
      </c>
    </row>
    <row r="19630" spans="1:8" ht="15" x14ac:dyDescent="0.2">
      <c r="A19630" s="729">
        <v>45441</v>
      </c>
      <c r="B19630" s="93" t="s">
        <v>37</v>
      </c>
      <c r="C19630" s="93" t="s">
        <v>558</v>
      </c>
      <c r="D19630" s="891" t="s">
        <v>13143</v>
      </c>
      <c r="E19630" s="175"/>
      <c r="F19630" s="175">
        <v>246087</v>
      </c>
      <c r="G19630" s="175">
        <f t="shared" si="312"/>
        <v>246087</v>
      </c>
      <c r="H19630" s="701" t="s">
        <v>12951</v>
      </c>
    </row>
    <row r="19631" spans="1:8" ht="15" x14ac:dyDescent="0.2">
      <c r="A19631" s="729">
        <v>45441</v>
      </c>
      <c r="B19631" s="93" t="s">
        <v>37</v>
      </c>
      <c r="C19631" s="93" t="s">
        <v>558</v>
      </c>
      <c r="D19631" s="891" t="s">
        <v>13144</v>
      </c>
      <c r="E19631" s="175"/>
      <c r="F19631" s="175">
        <v>246087</v>
      </c>
      <c r="G19631" s="175">
        <f t="shared" si="312"/>
        <v>246087</v>
      </c>
      <c r="H19631" s="701" t="s">
        <v>12951</v>
      </c>
    </row>
    <row r="19632" spans="1:8" ht="24" x14ac:dyDescent="0.2">
      <c r="A19632" s="729">
        <v>45441</v>
      </c>
      <c r="B19632" s="93" t="s">
        <v>11085</v>
      </c>
      <c r="C19632" s="93" t="s">
        <v>558</v>
      </c>
      <c r="D19632" s="801" t="s">
        <v>13147</v>
      </c>
      <c r="E19632" s="175"/>
      <c r="F19632" s="175">
        <v>1400000</v>
      </c>
      <c r="G19632" s="175">
        <f t="shared" si="312"/>
        <v>1400000</v>
      </c>
      <c r="H19632" s="701" t="s">
        <v>12951</v>
      </c>
    </row>
    <row r="19633" spans="1:8" ht="24" customHeight="1" x14ac:dyDescent="0.2">
      <c r="A19633" s="729">
        <v>45441</v>
      </c>
      <c r="B19633" s="93" t="s">
        <v>11085</v>
      </c>
      <c r="C19633" s="93" t="s">
        <v>558</v>
      </c>
      <c r="D19633" s="801" t="s">
        <v>13148</v>
      </c>
      <c r="E19633" s="175"/>
      <c r="F19633" s="175">
        <v>1000000</v>
      </c>
      <c r="G19633" s="175">
        <f t="shared" si="312"/>
        <v>1000000</v>
      </c>
      <c r="H19633" s="701" t="s">
        <v>12951</v>
      </c>
    </row>
    <row r="19634" spans="1:8" ht="15" customHeight="1" x14ac:dyDescent="0.2">
      <c r="A19634" s="733">
        <v>45444</v>
      </c>
      <c r="B19634" s="40" t="s">
        <v>13194</v>
      </c>
      <c r="C19634" s="62" t="s">
        <v>13195</v>
      </c>
      <c r="D19634" s="107" t="s">
        <v>13196</v>
      </c>
      <c r="E19634" s="57">
        <v>40000</v>
      </c>
      <c r="F19634" s="57"/>
      <c r="G19634" s="125">
        <f t="shared" si="312"/>
        <v>-40000</v>
      </c>
      <c r="H19634" s="704" t="s">
        <v>13187</v>
      </c>
    </row>
    <row r="19635" spans="1:8" ht="15" customHeight="1" x14ac:dyDescent="0.2">
      <c r="A19635" s="733">
        <v>45444</v>
      </c>
      <c r="B19635" s="40" t="s">
        <v>11623</v>
      </c>
      <c r="C19635" s="62" t="s">
        <v>391</v>
      </c>
      <c r="D19635" s="107" t="s">
        <v>13197</v>
      </c>
      <c r="E19635" s="57">
        <v>35000</v>
      </c>
      <c r="F19635" s="57"/>
      <c r="G19635" s="125">
        <f t="shared" si="312"/>
        <v>-35000</v>
      </c>
      <c r="H19635" s="704" t="s">
        <v>13187</v>
      </c>
    </row>
    <row r="19636" spans="1:8" ht="15" x14ac:dyDescent="0.2">
      <c r="A19636" s="733">
        <v>45444</v>
      </c>
      <c r="B19636" s="40" t="s">
        <v>10177</v>
      </c>
      <c r="C19636" s="62" t="s">
        <v>13198</v>
      </c>
      <c r="D19636" s="107" t="s">
        <v>13254</v>
      </c>
      <c r="E19636" s="57">
        <v>14000</v>
      </c>
      <c r="F19636" s="57"/>
      <c r="G19636" s="125">
        <f t="shared" si="312"/>
        <v>-14000</v>
      </c>
      <c r="H19636" s="704" t="s">
        <v>13187</v>
      </c>
    </row>
    <row r="19637" spans="1:8" ht="15" x14ac:dyDescent="0.2">
      <c r="A19637" s="733">
        <v>45444</v>
      </c>
      <c r="B19637" s="40" t="s">
        <v>12356</v>
      </c>
      <c r="C19637" s="62" t="s">
        <v>13198</v>
      </c>
      <c r="D19637" s="107" t="s">
        <v>13254</v>
      </c>
      <c r="E19637" s="57">
        <v>15000</v>
      </c>
      <c r="F19637" s="57"/>
      <c r="G19637" s="125">
        <f t="shared" si="312"/>
        <v>-15000</v>
      </c>
      <c r="H19637" s="704" t="s">
        <v>13187</v>
      </c>
    </row>
    <row r="19638" spans="1:8" ht="15" x14ac:dyDescent="0.2">
      <c r="A19638" s="733">
        <v>45444</v>
      </c>
      <c r="B19638" s="40" t="s">
        <v>11726</v>
      </c>
      <c r="C19638" s="62" t="s">
        <v>13198</v>
      </c>
      <c r="D19638" s="107" t="s">
        <v>13254</v>
      </c>
      <c r="E19638" s="57">
        <v>4000</v>
      </c>
      <c r="F19638" s="57"/>
      <c r="G19638" s="125">
        <f t="shared" si="312"/>
        <v>-4000</v>
      </c>
      <c r="H19638" s="704" t="s">
        <v>13187</v>
      </c>
    </row>
    <row r="19639" spans="1:8" ht="15" x14ac:dyDescent="0.2">
      <c r="A19639" s="733">
        <v>45444</v>
      </c>
      <c r="B19639" s="40" t="s">
        <v>3945</v>
      </c>
      <c r="C19639" s="62" t="s">
        <v>6422</v>
      </c>
      <c r="D19639" s="107" t="s">
        <v>13199</v>
      </c>
      <c r="E19639" s="57">
        <v>50000</v>
      </c>
      <c r="F19639" s="57"/>
      <c r="G19639" s="125">
        <f t="shared" si="312"/>
        <v>-50000</v>
      </c>
      <c r="H19639" s="704" t="s">
        <v>13187</v>
      </c>
    </row>
    <row r="19640" spans="1:8" ht="15" x14ac:dyDescent="0.2">
      <c r="A19640" s="733">
        <v>45444</v>
      </c>
      <c r="B19640" s="40" t="s">
        <v>3945</v>
      </c>
      <c r="C19640" s="62" t="s">
        <v>13200</v>
      </c>
      <c r="D19640" s="107" t="s">
        <v>13201</v>
      </c>
      <c r="E19640" s="57">
        <v>235000</v>
      </c>
      <c r="F19640" s="57"/>
      <c r="G19640" s="125">
        <f t="shared" si="312"/>
        <v>-235000</v>
      </c>
      <c r="H19640" s="704" t="s">
        <v>13187</v>
      </c>
    </row>
    <row r="19641" spans="1:8" ht="15" x14ac:dyDescent="0.2">
      <c r="A19641" s="733">
        <v>45444</v>
      </c>
      <c r="B19641" s="40" t="s">
        <v>12410</v>
      </c>
      <c r="C19641" s="62" t="s">
        <v>8370</v>
      </c>
      <c r="D19641" s="107" t="s">
        <v>369</v>
      </c>
      <c r="E19641" s="57">
        <v>5000</v>
      </c>
      <c r="F19641" s="57"/>
      <c r="G19641" s="125">
        <f t="shared" si="312"/>
        <v>-5000</v>
      </c>
      <c r="H19641" s="704" t="s">
        <v>13187</v>
      </c>
    </row>
    <row r="19642" spans="1:8" ht="15" x14ac:dyDescent="0.2">
      <c r="A19642" s="733">
        <v>45444</v>
      </c>
      <c r="B19642" s="1105" t="s">
        <v>11085</v>
      </c>
      <c r="C19642" s="1082" t="s">
        <v>793</v>
      </c>
      <c r="D19642" s="1106" t="s">
        <v>12817</v>
      </c>
      <c r="E19642" s="1107">
        <v>50000</v>
      </c>
      <c r="F19642" s="57"/>
      <c r="G19642" s="125">
        <f t="shared" si="312"/>
        <v>-50000</v>
      </c>
      <c r="H19642" s="704" t="s">
        <v>13187</v>
      </c>
    </row>
    <row r="19643" spans="1:8" ht="15" x14ac:dyDescent="0.2">
      <c r="A19643" s="733">
        <v>45444</v>
      </c>
      <c r="B19643" s="1105" t="s">
        <v>10177</v>
      </c>
      <c r="C19643" s="1082" t="s">
        <v>793</v>
      </c>
      <c r="D19643" s="1106" t="s">
        <v>8429</v>
      </c>
      <c r="E19643" s="1107">
        <v>5000</v>
      </c>
      <c r="F19643" s="57"/>
      <c r="G19643" s="125">
        <f t="shared" si="312"/>
        <v>-5000</v>
      </c>
      <c r="H19643" s="704" t="s">
        <v>13187</v>
      </c>
    </row>
    <row r="19644" spans="1:8" ht="15" x14ac:dyDescent="0.2">
      <c r="A19644" s="733">
        <v>45444</v>
      </c>
      <c r="B19644" s="1105" t="s">
        <v>12410</v>
      </c>
      <c r="C19644" s="1082" t="s">
        <v>793</v>
      </c>
      <c r="D19644" s="1106" t="s">
        <v>12204</v>
      </c>
      <c r="E19644" s="1107">
        <v>50000</v>
      </c>
      <c r="F19644" s="57"/>
      <c r="G19644" s="125">
        <f t="shared" si="312"/>
        <v>-50000</v>
      </c>
      <c r="H19644" s="704" t="s">
        <v>13187</v>
      </c>
    </row>
    <row r="19645" spans="1:8" ht="15" x14ac:dyDescent="0.2">
      <c r="A19645" s="733">
        <v>45444</v>
      </c>
      <c r="B19645" s="1105" t="s">
        <v>103</v>
      </c>
      <c r="C19645" s="1082" t="s">
        <v>793</v>
      </c>
      <c r="D19645" s="1106" t="s">
        <v>12818</v>
      </c>
      <c r="E19645" s="1107">
        <v>105000</v>
      </c>
      <c r="F19645" s="57"/>
      <c r="G19645" s="125">
        <f t="shared" si="312"/>
        <v>-105000</v>
      </c>
      <c r="H19645" s="704" t="s">
        <v>13187</v>
      </c>
    </row>
    <row r="19646" spans="1:8" ht="15" x14ac:dyDescent="0.2">
      <c r="A19646" s="733">
        <v>45444</v>
      </c>
      <c r="B19646" s="1105" t="s">
        <v>12410</v>
      </c>
      <c r="C19646" s="1082" t="s">
        <v>793</v>
      </c>
      <c r="D19646" s="1106" t="s">
        <v>10747</v>
      </c>
      <c r="E19646" s="1107">
        <v>79000</v>
      </c>
      <c r="F19646" s="57"/>
      <c r="G19646" s="125">
        <f t="shared" si="312"/>
        <v>-79000</v>
      </c>
      <c r="H19646" s="704" t="s">
        <v>13187</v>
      </c>
    </row>
    <row r="19647" spans="1:8" ht="15" x14ac:dyDescent="0.2">
      <c r="A19647" s="733">
        <v>45444</v>
      </c>
      <c r="B19647" s="1105" t="s">
        <v>103</v>
      </c>
      <c r="C19647" s="1082" t="s">
        <v>793</v>
      </c>
      <c r="D19647" s="1106" t="s">
        <v>10135</v>
      </c>
      <c r="E19647" s="1107">
        <v>278330</v>
      </c>
      <c r="F19647" s="57"/>
      <c r="G19647" s="125">
        <f t="shared" si="312"/>
        <v>-278330</v>
      </c>
      <c r="H19647" s="704" t="s">
        <v>13187</v>
      </c>
    </row>
    <row r="19648" spans="1:8" ht="15" x14ac:dyDescent="0.2">
      <c r="A19648" s="733">
        <v>45444</v>
      </c>
      <c r="B19648" s="1105" t="s">
        <v>11085</v>
      </c>
      <c r="C19648" s="1082" t="s">
        <v>793</v>
      </c>
      <c r="D19648" s="1106" t="s">
        <v>12834</v>
      </c>
      <c r="E19648" s="1107">
        <v>45900</v>
      </c>
      <c r="F19648" s="57"/>
      <c r="G19648" s="125">
        <f t="shared" ref="G19648:G19711" si="313">F19648-E19648</f>
        <v>-45900</v>
      </c>
      <c r="H19648" s="704" t="s">
        <v>13187</v>
      </c>
    </row>
    <row r="19649" spans="1:8" ht="15" x14ac:dyDescent="0.2">
      <c r="A19649" s="733">
        <v>45444</v>
      </c>
      <c r="B19649" s="1105" t="s">
        <v>12410</v>
      </c>
      <c r="C19649" s="1082" t="s">
        <v>793</v>
      </c>
      <c r="D19649" s="1106" t="s">
        <v>13193</v>
      </c>
      <c r="E19649" s="1107">
        <v>50330</v>
      </c>
      <c r="F19649" s="57"/>
      <c r="G19649" s="125">
        <f t="shared" si="313"/>
        <v>-50330</v>
      </c>
      <c r="H19649" s="704" t="s">
        <v>13187</v>
      </c>
    </row>
    <row r="19650" spans="1:8" ht="15" x14ac:dyDescent="0.2">
      <c r="A19650" s="733">
        <v>45446</v>
      </c>
      <c r="B19650" s="1105" t="s">
        <v>12356</v>
      </c>
      <c r="C19650" s="1082" t="s">
        <v>793</v>
      </c>
      <c r="D19650" s="1106" t="s">
        <v>13203</v>
      </c>
      <c r="E19650" s="1107">
        <v>166630</v>
      </c>
      <c r="F19650" s="57"/>
      <c r="G19650" s="125">
        <f t="shared" si="313"/>
        <v>-166630</v>
      </c>
      <c r="H19650" s="704" t="s">
        <v>13187</v>
      </c>
    </row>
    <row r="19651" spans="1:8" ht="15" x14ac:dyDescent="0.2">
      <c r="A19651" s="733">
        <v>45446</v>
      </c>
      <c r="B19651" s="1105" t="s">
        <v>11085</v>
      </c>
      <c r="C19651" s="1082" t="s">
        <v>793</v>
      </c>
      <c r="D19651" s="1106" t="s">
        <v>13204</v>
      </c>
      <c r="E19651" s="1107">
        <v>70770</v>
      </c>
      <c r="F19651" s="57"/>
      <c r="G19651" s="125">
        <f t="shared" si="313"/>
        <v>-70770</v>
      </c>
      <c r="H19651" s="704" t="s">
        <v>13187</v>
      </c>
    </row>
    <row r="19652" spans="1:8" ht="15" x14ac:dyDescent="0.2">
      <c r="A19652" s="733">
        <v>45447</v>
      </c>
      <c r="B19652" s="1105" t="s">
        <v>12410</v>
      </c>
      <c r="C19652" s="1082" t="s">
        <v>793</v>
      </c>
      <c r="D19652" s="1106" t="s">
        <v>13207</v>
      </c>
      <c r="E19652" s="1107">
        <v>174970</v>
      </c>
      <c r="F19652" s="57"/>
      <c r="G19652" s="125">
        <f t="shared" si="313"/>
        <v>-174970</v>
      </c>
      <c r="H19652" s="704" t="s">
        <v>13187</v>
      </c>
    </row>
    <row r="19653" spans="1:8" ht="15" x14ac:dyDescent="0.2">
      <c r="A19653" s="733">
        <v>45447</v>
      </c>
      <c r="B19653" s="1105" t="s">
        <v>37</v>
      </c>
      <c r="C19653" s="1082" t="s">
        <v>793</v>
      </c>
      <c r="D19653" s="1106" t="s">
        <v>11832</v>
      </c>
      <c r="E19653" s="1107">
        <v>187830</v>
      </c>
      <c r="F19653" s="57"/>
      <c r="G19653" s="125">
        <f t="shared" si="313"/>
        <v>-187830</v>
      </c>
      <c r="H19653" s="704" t="s">
        <v>13187</v>
      </c>
    </row>
    <row r="19654" spans="1:8" ht="15" x14ac:dyDescent="0.2">
      <c r="A19654" s="733">
        <v>45447</v>
      </c>
      <c r="B19654" s="1105" t="s">
        <v>11883</v>
      </c>
      <c r="C19654" s="1082" t="s">
        <v>793</v>
      </c>
      <c r="D19654" s="1106" t="s">
        <v>13208</v>
      </c>
      <c r="E19654" s="1107">
        <v>62710</v>
      </c>
      <c r="F19654" s="57"/>
      <c r="G19654" s="125">
        <f t="shared" si="313"/>
        <v>-62710</v>
      </c>
      <c r="H19654" s="704" t="s">
        <v>13187</v>
      </c>
    </row>
    <row r="19655" spans="1:8" ht="15" x14ac:dyDescent="0.2">
      <c r="A19655" s="733">
        <v>45447</v>
      </c>
      <c r="B19655" s="1105" t="s">
        <v>3945</v>
      </c>
      <c r="C19655" s="1082" t="s">
        <v>793</v>
      </c>
      <c r="D19655" s="1106" t="s">
        <v>12091</v>
      </c>
      <c r="E19655" s="1107">
        <v>137420</v>
      </c>
      <c r="F19655" s="57"/>
      <c r="G19655" s="125">
        <f t="shared" si="313"/>
        <v>-137420</v>
      </c>
      <c r="H19655" s="704" t="s">
        <v>13187</v>
      </c>
    </row>
    <row r="19656" spans="1:8" ht="15" x14ac:dyDescent="0.2">
      <c r="A19656" s="733">
        <v>45447</v>
      </c>
      <c r="B19656" s="1105" t="s">
        <v>3944</v>
      </c>
      <c r="C19656" s="1082" t="s">
        <v>793</v>
      </c>
      <c r="D19656" s="1106" t="s">
        <v>12399</v>
      </c>
      <c r="E19656" s="1107">
        <v>134710</v>
      </c>
      <c r="F19656" s="57"/>
      <c r="G19656" s="125">
        <f t="shared" si="313"/>
        <v>-134710</v>
      </c>
      <c r="H19656" s="704" t="s">
        <v>13187</v>
      </c>
    </row>
    <row r="19657" spans="1:8" ht="15" x14ac:dyDescent="0.2">
      <c r="A19657" s="733">
        <v>45447</v>
      </c>
      <c r="B19657" s="1105" t="s">
        <v>11085</v>
      </c>
      <c r="C19657" s="1082" t="s">
        <v>793</v>
      </c>
      <c r="D19657" s="1106" t="s">
        <v>11834</v>
      </c>
      <c r="E19657" s="1107">
        <v>41820</v>
      </c>
      <c r="F19657" s="57"/>
      <c r="G19657" s="125">
        <f t="shared" si="313"/>
        <v>-41820</v>
      </c>
      <c r="H19657" s="704" t="s">
        <v>13187</v>
      </c>
    </row>
    <row r="19658" spans="1:8" ht="15" x14ac:dyDescent="0.2">
      <c r="A19658" s="733">
        <v>45447</v>
      </c>
      <c r="B19658" s="1105" t="s">
        <v>11726</v>
      </c>
      <c r="C19658" s="1082" t="s">
        <v>793</v>
      </c>
      <c r="D19658" s="1106" t="s">
        <v>13211</v>
      </c>
      <c r="E19658" s="1107">
        <v>52660</v>
      </c>
      <c r="F19658" s="57"/>
      <c r="G19658" s="125">
        <f t="shared" si="313"/>
        <v>-52660</v>
      </c>
      <c r="H19658" s="704" t="s">
        <v>13187</v>
      </c>
    </row>
    <row r="19659" spans="1:8" ht="15" x14ac:dyDescent="0.2">
      <c r="A19659" s="733">
        <v>45447</v>
      </c>
      <c r="B19659" s="1105" t="s">
        <v>12356</v>
      </c>
      <c r="C19659" s="1082" t="s">
        <v>793</v>
      </c>
      <c r="D19659" s="1106" t="s">
        <v>3065</v>
      </c>
      <c r="E19659" s="1107">
        <v>21000</v>
      </c>
      <c r="F19659" s="57"/>
      <c r="G19659" s="125">
        <f t="shared" si="313"/>
        <v>-21000</v>
      </c>
      <c r="H19659" s="704" t="s">
        <v>13187</v>
      </c>
    </row>
    <row r="19660" spans="1:8" ht="15" x14ac:dyDescent="0.2">
      <c r="A19660" s="733">
        <v>45447</v>
      </c>
      <c r="B19660" s="1105" t="s">
        <v>3945</v>
      </c>
      <c r="C19660" s="1082" t="s">
        <v>793</v>
      </c>
      <c r="D19660" s="1106" t="s">
        <v>8428</v>
      </c>
      <c r="E19660" s="1107">
        <v>28000</v>
      </c>
      <c r="F19660" s="57"/>
      <c r="G19660" s="125">
        <f t="shared" si="313"/>
        <v>-28000</v>
      </c>
      <c r="H19660" s="704" t="s">
        <v>13187</v>
      </c>
    </row>
    <row r="19661" spans="1:8" ht="15" x14ac:dyDescent="0.2">
      <c r="A19661" s="733">
        <v>45447</v>
      </c>
      <c r="B19661" s="1105" t="s">
        <v>12618</v>
      </c>
      <c r="C19661" s="1082" t="s">
        <v>793</v>
      </c>
      <c r="D19661" s="1106" t="s">
        <v>13212</v>
      </c>
      <c r="E19661" s="1107">
        <v>108860</v>
      </c>
      <c r="F19661" s="57"/>
      <c r="G19661" s="125">
        <f t="shared" si="313"/>
        <v>-108860</v>
      </c>
      <c r="H19661" s="704" t="s">
        <v>13187</v>
      </c>
    </row>
    <row r="19662" spans="1:8" ht="15" x14ac:dyDescent="0.2">
      <c r="A19662" s="733">
        <v>45448</v>
      </c>
      <c r="B19662" s="1105" t="s">
        <v>11726</v>
      </c>
      <c r="C19662" s="1082" t="s">
        <v>793</v>
      </c>
      <c r="D19662" s="1106" t="s">
        <v>12395</v>
      </c>
      <c r="E19662" s="1107">
        <v>663140</v>
      </c>
      <c r="F19662" s="57"/>
      <c r="G19662" s="125">
        <f t="shared" si="313"/>
        <v>-663140</v>
      </c>
      <c r="H19662" s="704" t="s">
        <v>13187</v>
      </c>
    </row>
    <row r="19663" spans="1:8" ht="15" x14ac:dyDescent="0.2">
      <c r="A19663" s="733">
        <v>45449</v>
      </c>
      <c r="B19663" s="1105" t="s">
        <v>11085</v>
      </c>
      <c r="C19663" s="1082" t="s">
        <v>793</v>
      </c>
      <c r="D19663" s="1106" t="s">
        <v>10745</v>
      </c>
      <c r="E19663" s="1107">
        <v>51600</v>
      </c>
      <c r="F19663" s="57"/>
      <c r="G19663" s="125">
        <f t="shared" si="313"/>
        <v>-51600</v>
      </c>
      <c r="H19663" s="704" t="s">
        <v>13187</v>
      </c>
    </row>
    <row r="19664" spans="1:8" ht="15" x14ac:dyDescent="0.2">
      <c r="A19664" s="733">
        <v>45450</v>
      </c>
      <c r="B19664" s="1105" t="s">
        <v>13311</v>
      </c>
      <c r="C19664" s="1082" t="s">
        <v>793</v>
      </c>
      <c r="D19664" s="1106" t="s">
        <v>13226</v>
      </c>
      <c r="E19664" s="1107">
        <v>58050</v>
      </c>
      <c r="F19664" s="57"/>
      <c r="G19664" s="125">
        <f t="shared" si="313"/>
        <v>-58050</v>
      </c>
      <c r="H19664" s="704" t="s">
        <v>13187</v>
      </c>
    </row>
    <row r="19665" spans="1:8" ht="15" x14ac:dyDescent="0.2">
      <c r="A19665" s="733">
        <v>45449</v>
      </c>
      <c r="B19665" s="1105" t="s">
        <v>12410</v>
      </c>
      <c r="C19665" s="1082" t="s">
        <v>793</v>
      </c>
      <c r="D19665" s="1106" t="s">
        <v>13224</v>
      </c>
      <c r="E19665" s="1107">
        <v>70000</v>
      </c>
      <c r="F19665" s="57"/>
      <c r="G19665" s="125">
        <f t="shared" si="313"/>
        <v>-70000</v>
      </c>
      <c r="H19665" s="704" t="s">
        <v>13187</v>
      </c>
    </row>
    <row r="19666" spans="1:8" ht="15" x14ac:dyDescent="0.2">
      <c r="A19666" s="733">
        <v>45451</v>
      </c>
      <c r="B19666" s="1105" t="s">
        <v>11726</v>
      </c>
      <c r="C19666" s="1082" t="s">
        <v>793</v>
      </c>
      <c r="D19666" s="1106" t="s">
        <v>13228</v>
      </c>
      <c r="E19666" s="1107">
        <v>61350</v>
      </c>
      <c r="F19666" s="57"/>
      <c r="G19666" s="125">
        <f t="shared" si="313"/>
        <v>-61350</v>
      </c>
      <c r="H19666" s="704" t="s">
        <v>13187</v>
      </c>
    </row>
    <row r="19667" spans="1:8" ht="15" x14ac:dyDescent="0.2">
      <c r="A19667" s="733">
        <v>45451</v>
      </c>
      <c r="B19667" s="1105" t="s">
        <v>11726</v>
      </c>
      <c r="C19667" s="1082" t="s">
        <v>793</v>
      </c>
      <c r="D19667" s="1106" t="s">
        <v>13229</v>
      </c>
      <c r="E19667" s="1107">
        <v>27100</v>
      </c>
      <c r="F19667" s="57"/>
      <c r="G19667" s="125">
        <f t="shared" si="313"/>
        <v>-27100</v>
      </c>
      <c r="H19667" s="704" t="s">
        <v>13187</v>
      </c>
    </row>
    <row r="19668" spans="1:8" ht="15" x14ac:dyDescent="0.2">
      <c r="A19668" s="733">
        <v>45453</v>
      </c>
      <c r="B19668" s="1082" t="s">
        <v>3945</v>
      </c>
      <c r="C19668" s="1082" t="s">
        <v>793</v>
      </c>
      <c r="D19668" s="1106" t="s">
        <v>13232</v>
      </c>
      <c r="E19668" s="1107">
        <v>20000</v>
      </c>
      <c r="F19668" s="57"/>
      <c r="G19668" s="125">
        <f t="shared" si="313"/>
        <v>-20000</v>
      </c>
      <c r="H19668" s="704" t="s">
        <v>13187</v>
      </c>
    </row>
    <row r="19669" spans="1:8" ht="15" x14ac:dyDescent="0.2">
      <c r="A19669" s="733">
        <v>45457</v>
      </c>
      <c r="B19669" s="1105" t="s">
        <v>11085</v>
      </c>
      <c r="C19669" s="1082" t="s">
        <v>793</v>
      </c>
      <c r="D19669" s="1106" t="s">
        <v>13305</v>
      </c>
      <c r="E19669" s="1107">
        <v>18500</v>
      </c>
      <c r="F19669" s="57"/>
      <c r="G19669" s="125">
        <f t="shared" si="313"/>
        <v>-18500</v>
      </c>
      <c r="H19669" s="704" t="s">
        <v>13187</v>
      </c>
    </row>
    <row r="19670" spans="1:8" ht="15" customHeight="1" x14ac:dyDescent="0.2">
      <c r="A19670" s="733">
        <v>45444</v>
      </c>
      <c r="B19670" s="40" t="s">
        <v>11085</v>
      </c>
      <c r="C19670" s="62" t="s">
        <v>391</v>
      </c>
      <c r="D19670" s="107" t="s">
        <v>13192</v>
      </c>
      <c r="E19670" s="57">
        <v>1500</v>
      </c>
      <c r="F19670" s="57"/>
      <c r="G19670" s="125">
        <f t="shared" si="313"/>
        <v>-1500</v>
      </c>
      <c r="H19670" s="704" t="s">
        <v>13187</v>
      </c>
    </row>
    <row r="19671" spans="1:8" ht="15" x14ac:dyDescent="0.2">
      <c r="A19671" s="733">
        <v>45444</v>
      </c>
      <c r="B19671" s="40" t="s">
        <v>103</v>
      </c>
      <c r="C19671" s="62" t="s">
        <v>2671</v>
      </c>
      <c r="D19671" s="107" t="s">
        <v>8115</v>
      </c>
      <c r="E19671" s="57">
        <v>2000</v>
      </c>
      <c r="F19671" s="57"/>
      <c r="G19671" s="125">
        <f t="shared" si="313"/>
        <v>-2000</v>
      </c>
      <c r="H19671" s="704" t="s">
        <v>13187</v>
      </c>
    </row>
    <row r="19672" spans="1:8" ht="15" x14ac:dyDescent="0.2">
      <c r="A19672" s="733">
        <v>45444</v>
      </c>
      <c r="B19672" s="40" t="s">
        <v>103</v>
      </c>
      <c r="C19672" s="62" t="s">
        <v>103</v>
      </c>
      <c r="D19672" s="107" t="s">
        <v>10209</v>
      </c>
      <c r="E19672" s="57">
        <v>2000</v>
      </c>
      <c r="F19672" s="57"/>
      <c r="G19672" s="125">
        <f t="shared" si="313"/>
        <v>-2000</v>
      </c>
      <c r="H19672" s="704" t="s">
        <v>13187</v>
      </c>
    </row>
    <row r="19673" spans="1:8" ht="15" x14ac:dyDescent="0.2">
      <c r="A19673" s="733">
        <v>45444</v>
      </c>
      <c r="B19673" s="40" t="s">
        <v>12608</v>
      </c>
      <c r="C19673" s="62" t="s">
        <v>10989</v>
      </c>
      <c r="D19673" s="107" t="s">
        <v>13131</v>
      </c>
      <c r="E19673" s="57">
        <v>50000</v>
      </c>
      <c r="F19673" s="57"/>
      <c r="G19673" s="125">
        <f t="shared" si="313"/>
        <v>-50000</v>
      </c>
      <c r="H19673" s="704" t="s">
        <v>13187</v>
      </c>
    </row>
    <row r="19674" spans="1:8" ht="15" x14ac:dyDescent="0.2">
      <c r="A19674" s="733">
        <v>45444</v>
      </c>
      <c r="B19674" s="40" t="s">
        <v>12350</v>
      </c>
      <c r="C19674" s="62" t="s">
        <v>391</v>
      </c>
      <c r="D19674" s="107" t="s">
        <v>13262</v>
      </c>
      <c r="E19674" s="57">
        <v>200000</v>
      </c>
      <c r="F19674" s="57"/>
      <c r="G19674" s="125">
        <f t="shared" si="313"/>
        <v>-200000</v>
      </c>
      <c r="H19674" s="704" t="s">
        <v>13187</v>
      </c>
    </row>
    <row r="19675" spans="1:8" ht="15" x14ac:dyDescent="0.2">
      <c r="A19675" s="733">
        <v>45445</v>
      </c>
      <c r="B19675" s="40" t="s">
        <v>103</v>
      </c>
      <c r="C19675" s="62" t="s">
        <v>391</v>
      </c>
      <c r="D19675" s="107" t="s">
        <v>13205</v>
      </c>
      <c r="E19675" s="57">
        <v>40000</v>
      </c>
      <c r="F19675" s="57"/>
      <c r="G19675" s="125">
        <f t="shared" si="313"/>
        <v>-40000</v>
      </c>
      <c r="H19675" s="704" t="s">
        <v>13187</v>
      </c>
    </row>
    <row r="19676" spans="1:8" ht="15" x14ac:dyDescent="0.2">
      <c r="A19676" s="733">
        <v>45446</v>
      </c>
      <c r="B19676" s="40" t="s">
        <v>37</v>
      </c>
      <c r="C19676" s="62" t="s">
        <v>3840</v>
      </c>
      <c r="D19676" s="107" t="s">
        <v>13202</v>
      </c>
      <c r="E19676" s="57">
        <v>50000</v>
      </c>
      <c r="F19676" s="57"/>
      <c r="G19676" s="125">
        <f t="shared" si="313"/>
        <v>-50000</v>
      </c>
      <c r="H19676" s="704" t="s">
        <v>13187</v>
      </c>
    </row>
    <row r="19677" spans="1:8" ht="15" x14ac:dyDescent="0.2">
      <c r="A19677" s="733">
        <v>45446</v>
      </c>
      <c r="B19677" s="40" t="s">
        <v>11726</v>
      </c>
      <c r="C19677" s="62" t="s">
        <v>5740</v>
      </c>
      <c r="D19677" s="107" t="s">
        <v>369</v>
      </c>
      <c r="E19677" s="57">
        <v>1000</v>
      </c>
      <c r="F19677" s="57"/>
      <c r="G19677" s="125">
        <f t="shared" si="313"/>
        <v>-1000</v>
      </c>
      <c r="H19677" s="704" t="s">
        <v>13187</v>
      </c>
    </row>
    <row r="19678" spans="1:8" ht="15" x14ac:dyDescent="0.2">
      <c r="A19678" s="733">
        <v>45446</v>
      </c>
      <c r="B19678" s="40" t="s">
        <v>11726</v>
      </c>
      <c r="C19678" s="62" t="s">
        <v>13007</v>
      </c>
      <c r="D19678" s="107" t="s">
        <v>13128</v>
      </c>
      <c r="E19678" s="57">
        <v>37000</v>
      </c>
      <c r="F19678" s="57"/>
      <c r="G19678" s="125">
        <f t="shared" si="313"/>
        <v>-37000</v>
      </c>
      <c r="H19678" s="704" t="s">
        <v>13187</v>
      </c>
    </row>
    <row r="19679" spans="1:8" ht="15" x14ac:dyDescent="0.2">
      <c r="A19679" s="733">
        <v>45446</v>
      </c>
      <c r="B19679" s="40" t="s">
        <v>103</v>
      </c>
      <c r="C19679" s="62" t="s">
        <v>103</v>
      </c>
      <c r="D19679" s="107" t="s">
        <v>10209</v>
      </c>
      <c r="E19679" s="57">
        <v>5000</v>
      </c>
      <c r="F19679" s="57"/>
      <c r="G19679" s="125">
        <f t="shared" si="313"/>
        <v>-5000</v>
      </c>
      <c r="H19679" s="704" t="s">
        <v>13187</v>
      </c>
    </row>
    <row r="19680" spans="1:8" ht="15" customHeight="1" x14ac:dyDescent="0.2">
      <c r="A19680" s="733">
        <v>45446</v>
      </c>
      <c r="B19680" s="40" t="s">
        <v>12350</v>
      </c>
      <c r="C19680" s="62" t="s">
        <v>391</v>
      </c>
      <c r="D19680" s="107" t="s">
        <v>13206</v>
      </c>
      <c r="E19680" s="57">
        <v>35000</v>
      </c>
      <c r="F19680" s="57"/>
      <c r="G19680" s="125">
        <f t="shared" si="313"/>
        <v>-35000</v>
      </c>
      <c r="H19680" s="704" t="s">
        <v>13187</v>
      </c>
    </row>
    <row r="19681" spans="1:8" ht="15" x14ac:dyDescent="0.2">
      <c r="A19681" s="733">
        <v>45447</v>
      </c>
      <c r="B19681" s="40" t="s">
        <v>37</v>
      </c>
      <c r="C19681" s="62" t="s">
        <v>391</v>
      </c>
      <c r="D19681" s="107" t="s">
        <v>6696</v>
      </c>
      <c r="E19681" s="57">
        <v>3000</v>
      </c>
      <c r="F19681" s="57"/>
      <c r="G19681" s="125">
        <f t="shared" si="313"/>
        <v>-3000</v>
      </c>
      <c r="H19681" s="704" t="s">
        <v>13187</v>
      </c>
    </row>
    <row r="19682" spans="1:8" ht="15" x14ac:dyDescent="0.2">
      <c r="A19682" s="733">
        <v>45447</v>
      </c>
      <c r="B19682" s="40" t="s">
        <v>37</v>
      </c>
      <c r="C19682" s="62" t="s">
        <v>391</v>
      </c>
      <c r="D19682" s="107" t="s">
        <v>13209</v>
      </c>
      <c r="E19682" s="57">
        <v>2000</v>
      </c>
      <c r="F19682" s="57"/>
      <c r="G19682" s="125">
        <f t="shared" si="313"/>
        <v>-2000</v>
      </c>
      <c r="H19682" s="704" t="s">
        <v>13187</v>
      </c>
    </row>
    <row r="19683" spans="1:8" ht="15" customHeight="1" x14ac:dyDescent="0.2">
      <c r="A19683" s="733">
        <v>45447</v>
      </c>
      <c r="B19683" s="40" t="s">
        <v>103</v>
      </c>
      <c r="C19683" s="62" t="s">
        <v>103</v>
      </c>
      <c r="D19683" s="107" t="s">
        <v>10209</v>
      </c>
      <c r="E19683" s="57">
        <v>3000</v>
      </c>
      <c r="F19683" s="57"/>
      <c r="G19683" s="125">
        <f t="shared" si="313"/>
        <v>-3000</v>
      </c>
      <c r="H19683" s="704" t="s">
        <v>13187</v>
      </c>
    </row>
    <row r="19684" spans="1:8" ht="15" x14ac:dyDescent="0.2">
      <c r="A19684" s="733">
        <v>45447</v>
      </c>
      <c r="B19684" s="40" t="s">
        <v>9513</v>
      </c>
      <c r="C19684" s="62" t="s">
        <v>13213</v>
      </c>
      <c r="D19684" s="107" t="s">
        <v>13214</v>
      </c>
      <c r="E19684" s="57">
        <v>37000</v>
      </c>
      <c r="F19684" s="57"/>
      <c r="G19684" s="125">
        <f t="shared" si="313"/>
        <v>-37000</v>
      </c>
      <c r="H19684" s="704" t="s">
        <v>13187</v>
      </c>
    </row>
    <row r="19685" spans="1:8" ht="15" x14ac:dyDescent="0.2">
      <c r="A19685" s="733">
        <v>45447</v>
      </c>
      <c r="B19685" s="40" t="s">
        <v>3945</v>
      </c>
      <c r="C19685" s="62" t="s">
        <v>285</v>
      </c>
      <c r="D19685" s="107" t="s">
        <v>13215</v>
      </c>
      <c r="E19685" s="57">
        <v>500</v>
      </c>
      <c r="F19685" s="57"/>
      <c r="G19685" s="125">
        <f t="shared" si="313"/>
        <v>-500</v>
      </c>
      <c r="H19685" s="704" t="s">
        <v>13187</v>
      </c>
    </row>
    <row r="19686" spans="1:8" ht="15" x14ac:dyDescent="0.2">
      <c r="A19686" s="733">
        <v>45447</v>
      </c>
      <c r="B19686" s="40" t="s">
        <v>10907</v>
      </c>
      <c r="C19686" s="62" t="s">
        <v>7221</v>
      </c>
      <c r="D19686" s="107" t="s">
        <v>13217</v>
      </c>
      <c r="E19686" s="57">
        <v>250000</v>
      </c>
      <c r="F19686" s="57"/>
      <c r="G19686" s="125">
        <f t="shared" si="313"/>
        <v>-250000</v>
      </c>
      <c r="H19686" s="704" t="s">
        <v>13187</v>
      </c>
    </row>
    <row r="19687" spans="1:8" ht="15" x14ac:dyDescent="0.2">
      <c r="A19687" s="733">
        <v>45447</v>
      </c>
      <c r="B19687" s="40" t="s">
        <v>13127</v>
      </c>
      <c r="C19687" s="62" t="s">
        <v>7221</v>
      </c>
      <c r="D19687" s="107" t="s">
        <v>13217</v>
      </c>
      <c r="E19687" s="57">
        <v>250000</v>
      </c>
      <c r="F19687" s="57"/>
      <c r="G19687" s="125">
        <f t="shared" si="313"/>
        <v>-250000</v>
      </c>
      <c r="H19687" s="704" t="s">
        <v>13187</v>
      </c>
    </row>
    <row r="19688" spans="1:8" ht="15" x14ac:dyDescent="0.2">
      <c r="A19688" s="733">
        <v>45447</v>
      </c>
      <c r="B19688" s="40" t="s">
        <v>10230</v>
      </c>
      <c r="C19688" s="62" t="s">
        <v>13216</v>
      </c>
      <c r="D19688" s="107" t="s">
        <v>12445</v>
      </c>
      <c r="E19688" s="57">
        <v>132500</v>
      </c>
      <c r="F19688" s="57"/>
      <c r="G19688" s="125">
        <f t="shared" si="313"/>
        <v>-132500</v>
      </c>
      <c r="H19688" s="704" t="s">
        <v>13187</v>
      </c>
    </row>
    <row r="19689" spans="1:8" ht="15" x14ac:dyDescent="0.2">
      <c r="A19689" s="733">
        <v>45447</v>
      </c>
      <c r="B19689" s="40" t="s">
        <v>11085</v>
      </c>
      <c r="C19689" s="62" t="s">
        <v>391</v>
      </c>
      <c r="D19689" s="107" t="s">
        <v>9915</v>
      </c>
      <c r="E19689" s="57">
        <v>15540</v>
      </c>
      <c r="F19689" s="57"/>
      <c r="G19689" s="125">
        <f t="shared" si="313"/>
        <v>-15540</v>
      </c>
      <c r="H19689" s="704" t="s">
        <v>13187</v>
      </c>
    </row>
    <row r="19690" spans="1:8" ht="15" x14ac:dyDescent="0.2">
      <c r="A19690" s="733">
        <v>45448</v>
      </c>
      <c r="B19690" s="40" t="s">
        <v>25</v>
      </c>
      <c r="C19690" s="62" t="s">
        <v>4064</v>
      </c>
      <c r="D19690" s="107" t="s">
        <v>9684</v>
      </c>
      <c r="E19690" s="57">
        <v>2500</v>
      </c>
      <c r="F19690" s="57"/>
      <c r="G19690" s="125">
        <f t="shared" si="313"/>
        <v>-2500</v>
      </c>
      <c r="H19690" s="704" t="s">
        <v>13187</v>
      </c>
    </row>
    <row r="19691" spans="1:8" ht="15" x14ac:dyDescent="0.2">
      <c r="A19691" s="733">
        <v>45448</v>
      </c>
      <c r="B19691" s="40" t="s">
        <v>10230</v>
      </c>
      <c r="C19691" s="669" t="s">
        <v>2189</v>
      </c>
      <c r="D19691" s="912" t="s">
        <v>13302</v>
      </c>
      <c r="E19691" s="584">
        <v>5000</v>
      </c>
      <c r="F19691" s="57"/>
      <c r="G19691" s="125">
        <f t="shared" si="313"/>
        <v>-5000</v>
      </c>
      <c r="H19691" s="704" t="s">
        <v>13187</v>
      </c>
    </row>
    <row r="19692" spans="1:8" ht="15" x14ac:dyDescent="0.2">
      <c r="A19692" s="733">
        <v>45448</v>
      </c>
      <c r="B19692" s="40" t="s">
        <v>12410</v>
      </c>
      <c r="C19692" s="669" t="s">
        <v>2189</v>
      </c>
      <c r="D19692" s="912" t="s">
        <v>13302</v>
      </c>
      <c r="E19692" s="584">
        <v>3000</v>
      </c>
      <c r="F19692" s="57"/>
      <c r="G19692" s="125">
        <f t="shared" si="313"/>
        <v>-3000</v>
      </c>
      <c r="H19692" s="704" t="s">
        <v>13187</v>
      </c>
    </row>
    <row r="19693" spans="1:8" ht="15" x14ac:dyDescent="0.2">
      <c r="A19693" s="733">
        <v>45448</v>
      </c>
      <c r="B19693" s="40" t="s">
        <v>11131</v>
      </c>
      <c r="C19693" s="669" t="s">
        <v>2189</v>
      </c>
      <c r="D19693" s="912" t="s">
        <v>13302</v>
      </c>
      <c r="E19693" s="584">
        <v>4000</v>
      </c>
      <c r="F19693" s="57"/>
      <c r="G19693" s="125">
        <f t="shared" si="313"/>
        <v>-4000</v>
      </c>
      <c r="H19693" s="704" t="s">
        <v>13187</v>
      </c>
    </row>
    <row r="19694" spans="1:8" ht="15" x14ac:dyDescent="0.2">
      <c r="A19694" s="733">
        <v>45448</v>
      </c>
      <c r="B19694" s="40" t="s">
        <v>13127</v>
      </c>
      <c r="C19694" s="669" t="s">
        <v>2189</v>
      </c>
      <c r="D19694" s="912" t="s">
        <v>13302</v>
      </c>
      <c r="E19694" s="584">
        <v>3000</v>
      </c>
      <c r="F19694" s="57"/>
      <c r="G19694" s="125">
        <f t="shared" si="313"/>
        <v>-3000</v>
      </c>
      <c r="H19694" s="704" t="s">
        <v>13187</v>
      </c>
    </row>
    <row r="19695" spans="1:8" ht="15" x14ac:dyDescent="0.2">
      <c r="A19695" s="733">
        <v>45448</v>
      </c>
      <c r="B19695" s="40" t="s">
        <v>10177</v>
      </c>
      <c r="C19695" s="62" t="s">
        <v>9762</v>
      </c>
      <c r="D19695" s="107" t="s">
        <v>13218</v>
      </c>
      <c r="E19695" s="57">
        <v>3800</v>
      </c>
      <c r="F19695" s="57"/>
      <c r="G19695" s="125">
        <f t="shared" si="313"/>
        <v>-3800</v>
      </c>
      <c r="H19695" s="704" t="s">
        <v>13187</v>
      </c>
    </row>
    <row r="19696" spans="1:8" ht="15" x14ac:dyDescent="0.2">
      <c r="A19696" s="733">
        <v>45448</v>
      </c>
      <c r="B19696" s="40" t="s">
        <v>10906</v>
      </c>
      <c r="C19696" s="62" t="s">
        <v>5740</v>
      </c>
      <c r="D19696" s="107" t="s">
        <v>369</v>
      </c>
      <c r="E19696" s="57">
        <v>1300</v>
      </c>
      <c r="F19696" s="57"/>
      <c r="G19696" s="125">
        <f t="shared" si="313"/>
        <v>-1300</v>
      </c>
      <c r="H19696" s="704" t="s">
        <v>13187</v>
      </c>
    </row>
    <row r="19697" spans="1:8" ht="15" x14ac:dyDescent="0.2">
      <c r="A19697" s="733">
        <v>45449</v>
      </c>
      <c r="B19697" s="40" t="s">
        <v>11726</v>
      </c>
      <c r="C19697" s="62" t="s">
        <v>1494</v>
      </c>
      <c r="D19697" s="107" t="s">
        <v>13225</v>
      </c>
      <c r="E19697" s="57">
        <v>9180</v>
      </c>
      <c r="F19697" s="57"/>
      <c r="G19697" s="125">
        <f t="shared" si="313"/>
        <v>-9180</v>
      </c>
      <c r="H19697" s="704" t="s">
        <v>13187</v>
      </c>
    </row>
    <row r="19698" spans="1:8" ht="15" x14ac:dyDescent="0.2">
      <c r="A19698" s="733">
        <v>45449</v>
      </c>
      <c r="B19698" s="40" t="s">
        <v>13127</v>
      </c>
      <c r="C19698" s="62" t="s">
        <v>5409</v>
      </c>
      <c r="D19698" s="107" t="s">
        <v>12408</v>
      </c>
      <c r="E19698" s="57">
        <v>5000</v>
      </c>
      <c r="F19698" s="57"/>
      <c r="G19698" s="125">
        <f t="shared" si="313"/>
        <v>-5000</v>
      </c>
      <c r="H19698" s="704" t="s">
        <v>13187</v>
      </c>
    </row>
    <row r="19699" spans="1:8" ht="15" x14ac:dyDescent="0.2">
      <c r="A19699" s="733">
        <v>45450</v>
      </c>
      <c r="B19699" s="62" t="s">
        <v>13311</v>
      </c>
      <c r="C19699" s="62" t="s">
        <v>5740</v>
      </c>
      <c r="D19699" s="107" t="s">
        <v>369</v>
      </c>
      <c r="E19699" s="57">
        <v>1500</v>
      </c>
      <c r="F19699" s="57"/>
      <c r="G19699" s="125">
        <f t="shared" si="313"/>
        <v>-1500</v>
      </c>
      <c r="H19699" s="704" t="s">
        <v>13187</v>
      </c>
    </row>
    <row r="19700" spans="1:8" ht="15" x14ac:dyDescent="0.2">
      <c r="A19700" s="733">
        <v>45450</v>
      </c>
      <c r="B19700" s="40" t="s">
        <v>13127</v>
      </c>
      <c r="C19700" s="62" t="s">
        <v>391</v>
      </c>
      <c r="D19700" s="107" t="s">
        <v>13227</v>
      </c>
      <c r="E19700" s="57">
        <v>3000</v>
      </c>
      <c r="F19700" s="57"/>
      <c r="G19700" s="125">
        <f t="shared" si="313"/>
        <v>-3000</v>
      </c>
      <c r="H19700" s="704" t="s">
        <v>13187</v>
      </c>
    </row>
    <row r="19701" spans="1:8" ht="15" x14ac:dyDescent="0.2">
      <c r="A19701" s="733">
        <v>45450</v>
      </c>
      <c r="B19701" s="40" t="s">
        <v>103</v>
      </c>
      <c r="C19701" s="62" t="s">
        <v>103</v>
      </c>
      <c r="D19701" s="107" t="s">
        <v>10209</v>
      </c>
      <c r="E19701" s="57">
        <v>2000</v>
      </c>
      <c r="F19701" s="57"/>
      <c r="G19701" s="125">
        <f t="shared" si="313"/>
        <v>-2000</v>
      </c>
      <c r="H19701" s="704" t="s">
        <v>13187</v>
      </c>
    </row>
    <row r="19702" spans="1:8" ht="15" x14ac:dyDescent="0.2">
      <c r="A19702" s="733">
        <v>45450</v>
      </c>
      <c r="B19702" s="40" t="s">
        <v>11883</v>
      </c>
      <c r="C19702" s="62" t="s">
        <v>5740</v>
      </c>
      <c r="D19702" s="107" t="s">
        <v>369</v>
      </c>
      <c r="E19702" s="57">
        <v>3000</v>
      </c>
      <c r="F19702" s="57"/>
      <c r="G19702" s="125">
        <f t="shared" si="313"/>
        <v>-3000</v>
      </c>
      <c r="H19702" s="704" t="s">
        <v>13187</v>
      </c>
    </row>
    <row r="19703" spans="1:8" ht="15" x14ac:dyDescent="0.2">
      <c r="A19703" s="733">
        <v>45450</v>
      </c>
      <c r="B19703" s="40" t="s">
        <v>13272</v>
      </c>
      <c r="C19703" s="62" t="s">
        <v>5409</v>
      </c>
      <c r="D19703" s="107" t="s">
        <v>369</v>
      </c>
      <c r="E19703" s="57">
        <v>10000</v>
      </c>
      <c r="F19703" s="57"/>
      <c r="G19703" s="125">
        <f t="shared" si="313"/>
        <v>-10000</v>
      </c>
      <c r="H19703" s="704" t="s">
        <v>13187</v>
      </c>
    </row>
    <row r="19704" spans="1:8" ht="15" x14ac:dyDescent="0.2">
      <c r="A19704" s="733">
        <v>45451</v>
      </c>
      <c r="B19704" s="40" t="s">
        <v>103</v>
      </c>
      <c r="C19704" s="62" t="s">
        <v>103</v>
      </c>
      <c r="D19704" s="107" t="s">
        <v>10209</v>
      </c>
      <c r="E19704" s="57">
        <v>2000</v>
      </c>
      <c r="F19704" s="57"/>
      <c r="G19704" s="125">
        <f t="shared" si="313"/>
        <v>-2000</v>
      </c>
      <c r="H19704" s="704" t="s">
        <v>13187</v>
      </c>
    </row>
    <row r="19705" spans="1:8" ht="15" x14ac:dyDescent="0.2">
      <c r="A19705" s="733">
        <v>45451</v>
      </c>
      <c r="B19705" s="40" t="s">
        <v>11726</v>
      </c>
      <c r="C19705" s="62" t="s">
        <v>13230</v>
      </c>
      <c r="D19705" s="107" t="s">
        <v>13231</v>
      </c>
      <c r="E19705" s="57">
        <v>5000</v>
      </c>
      <c r="F19705" s="57"/>
      <c r="G19705" s="125">
        <f t="shared" si="313"/>
        <v>-5000</v>
      </c>
      <c r="H19705" s="704" t="s">
        <v>13187</v>
      </c>
    </row>
    <row r="19706" spans="1:8" ht="15" x14ac:dyDescent="0.2">
      <c r="A19706" s="733">
        <v>45451</v>
      </c>
      <c r="B19706" s="40" t="s">
        <v>103</v>
      </c>
      <c r="C19706" s="62" t="s">
        <v>1494</v>
      </c>
      <c r="D19706" s="107" t="s">
        <v>369</v>
      </c>
      <c r="E19706" s="57">
        <v>2750</v>
      </c>
      <c r="F19706" s="57"/>
      <c r="G19706" s="125">
        <f t="shared" si="313"/>
        <v>-2750</v>
      </c>
      <c r="H19706" s="704" t="s">
        <v>13187</v>
      </c>
    </row>
    <row r="19707" spans="1:8" ht="15" x14ac:dyDescent="0.2">
      <c r="A19707" s="733">
        <v>45450</v>
      </c>
      <c r="B19707" s="40" t="s">
        <v>103</v>
      </c>
      <c r="C19707" s="62" t="s">
        <v>13264</v>
      </c>
      <c r="D19707" s="107" t="s">
        <v>10719</v>
      </c>
      <c r="E19707" s="57">
        <v>250000</v>
      </c>
      <c r="F19707" s="57"/>
      <c r="G19707" s="125">
        <f t="shared" si="313"/>
        <v>-250000</v>
      </c>
      <c r="H19707" s="704" t="s">
        <v>13187</v>
      </c>
    </row>
    <row r="19708" spans="1:8" ht="15" x14ac:dyDescent="0.2">
      <c r="A19708" s="733">
        <v>45451</v>
      </c>
      <c r="B19708" s="40" t="s">
        <v>11085</v>
      </c>
      <c r="C19708" s="62" t="s">
        <v>10989</v>
      </c>
      <c r="D19708" s="107" t="s">
        <v>13250</v>
      </c>
      <c r="E19708" s="57">
        <v>83000</v>
      </c>
      <c r="F19708" s="57"/>
      <c r="G19708" s="125">
        <f t="shared" si="313"/>
        <v>-83000</v>
      </c>
      <c r="H19708" s="704" t="s">
        <v>13187</v>
      </c>
    </row>
    <row r="19709" spans="1:8" ht="15" x14ac:dyDescent="0.2">
      <c r="A19709" s="733">
        <v>45453</v>
      </c>
      <c r="B19709" s="40" t="s">
        <v>103</v>
      </c>
      <c r="C19709" s="62" t="s">
        <v>103</v>
      </c>
      <c r="D19709" s="107" t="s">
        <v>10209</v>
      </c>
      <c r="E19709" s="57">
        <v>3500</v>
      </c>
      <c r="F19709" s="57"/>
      <c r="G19709" s="125">
        <f t="shared" si="313"/>
        <v>-3500</v>
      </c>
      <c r="H19709" s="704" t="s">
        <v>13187</v>
      </c>
    </row>
    <row r="19710" spans="1:8" ht="15" x14ac:dyDescent="0.2">
      <c r="A19710" s="733">
        <v>45453</v>
      </c>
      <c r="B19710" s="62" t="s">
        <v>10469</v>
      </c>
      <c r="C19710" s="62" t="s">
        <v>12292</v>
      </c>
      <c r="D19710" s="107" t="s">
        <v>1156</v>
      </c>
      <c r="E19710" s="57">
        <v>10000</v>
      </c>
      <c r="F19710" s="57"/>
      <c r="G19710" s="125">
        <f t="shared" si="313"/>
        <v>-10000</v>
      </c>
      <c r="H19710" s="704" t="s">
        <v>13187</v>
      </c>
    </row>
    <row r="19711" spans="1:8" ht="15" x14ac:dyDescent="0.2">
      <c r="A19711" s="733">
        <v>45453</v>
      </c>
      <c r="B19711" s="62" t="s">
        <v>25</v>
      </c>
      <c r="C19711" s="62" t="s">
        <v>212</v>
      </c>
      <c r="D19711" s="107" t="s">
        <v>13233</v>
      </c>
      <c r="E19711" s="57">
        <v>7900</v>
      </c>
      <c r="F19711" s="57"/>
      <c r="G19711" s="125">
        <f t="shared" si="313"/>
        <v>-7900</v>
      </c>
      <c r="H19711" s="704" t="s">
        <v>13187</v>
      </c>
    </row>
    <row r="19712" spans="1:8" ht="15" x14ac:dyDescent="0.2">
      <c r="A19712" s="733">
        <v>45453</v>
      </c>
      <c r="B19712" s="62" t="s">
        <v>11883</v>
      </c>
      <c r="C19712" s="62" t="s">
        <v>12292</v>
      </c>
      <c r="D19712" s="107" t="s">
        <v>13235</v>
      </c>
      <c r="E19712" s="57">
        <v>40000</v>
      </c>
      <c r="F19712" s="57"/>
      <c r="G19712" s="125">
        <f t="shared" ref="G19712:G19775" si="314">F19712-E19712</f>
        <v>-40000</v>
      </c>
      <c r="H19712" s="704" t="s">
        <v>13187</v>
      </c>
    </row>
    <row r="19713" spans="1:8" ht="15" x14ac:dyDescent="0.2">
      <c r="A19713" s="733">
        <v>45453</v>
      </c>
      <c r="B19713" s="40" t="s">
        <v>12350</v>
      </c>
      <c r="C19713" s="62" t="s">
        <v>12090</v>
      </c>
      <c r="D19713" s="107" t="s">
        <v>13236</v>
      </c>
      <c r="E19713" s="57">
        <v>247325</v>
      </c>
      <c r="F19713" s="57"/>
      <c r="G19713" s="125">
        <f t="shared" si="314"/>
        <v>-247325</v>
      </c>
      <c r="H19713" s="704" t="s">
        <v>13187</v>
      </c>
    </row>
    <row r="19714" spans="1:8" ht="15" x14ac:dyDescent="0.2">
      <c r="A19714" s="733">
        <v>45453</v>
      </c>
      <c r="B19714" s="40" t="s">
        <v>12769</v>
      </c>
      <c r="C19714" s="62" t="s">
        <v>12090</v>
      </c>
      <c r="D19714" s="107" t="s">
        <v>13237</v>
      </c>
      <c r="E19714" s="57">
        <v>288500</v>
      </c>
      <c r="F19714" s="57"/>
      <c r="G19714" s="125">
        <f t="shared" si="314"/>
        <v>-288500</v>
      </c>
      <c r="H19714" s="704" t="s">
        <v>13187</v>
      </c>
    </row>
    <row r="19715" spans="1:8" ht="15" x14ac:dyDescent="0.2">
      <c r="A19715" s="733">
        <v>45453</v>
      </c>
      <c r="B19715" s="40" t="s">
        <v>11071</v>
      </c>
      <c r="C19715" s="62" t="s">
        <v>12090</v>
      </c>
      <c r="D19715" s="107" t="s">
        <v>13238</v>
      </c>
      <c r="E19715" s="57">
        <v>41812</v>
      </c>
      <c r="F19715" s="57"/>
      <c r="G19715" s="125">
        <f t="shared" si="314"/>
        <v>-41812</v>
      </c>
      <c r="H19715" s="704" t="s">
        <v>13187</v>
      </c>
    </row>
    <row r="19716" spans="1:8" ht="15" x14ac:dyDescent="0.2">
      <c r="A19716" s="733">
        <v>45453</v>
      </c>
      <c r="B19716" s="40" t="s">
        <v>11726</v>
      </c>
      <c r="C19716" s="62" t="s">
        <v>11102</v>
      </c>
      <c r="D19716" s="107" t="s">
        <v>13239</v>
      </c>
      <c r="E19716" s="57">
        <v>25000</v>
      </c>
      <c r="F19716" s="57"/>
      <c r="G19716" s="125">
        <f t="shared" si="314"/>
        <v>-25000</v>
      </c>
      <c r="H19716" s="704" t="s">
        <v>13187</v>
      </c>
    </row>
    <row r="19717" spans="1:8" ht="15" x14ac:dyDescent="0.2">
      <c r="A19717" s="733">
        <v>45453</v>
      </c>
      <c r="B19717" s="40" t="s">
        <v>11883</v>
      </c>
      <c r="C19717" s="62" t="s">
        <v>5409</v>
      </c>
      <c r="D19717" s="107" t="s">
        <v>13263</v>
      </c>
      <c r="E19717" s="57">
        <v>8000</v>
      </c>
      <c r="F19717" s="57"/>
      <c r="G19717" s="125">
        <f t="shared" si="314"/>
        <v>-8000</v>
      </c>
      <c r="H19717" s="704" t="s">
        <v>13187</v>
      </c>
    </row>
    <row r="19718" spans="1:8" ht="15" x14ac:dyDescent="0.2">
      <c r="A19718" s="733">
        <v>45453</v>
      </c>
      <c r="B19718" s="40" t="s">
        <v>11085</v>
      </c>
      <c r="C19718" s="62" t="s">
        <v>13248</v>
      </c>
      <c r="D19718" s="107" t="s">
        <v>13249</v>
      </c>
      <c r="E19718" s="57">
        <v>10200</v>
      </c>
      <c r="F19718" s="57"/>
      <c r="G19718" s="125">
        <f t="shared" si="314"/>
        <v>-10200</v>
      </c>
      <c r="H19718" s="704" t="s">
        <v>13187</v>
      </c>
    </row>
    <row r="19719" spans="1:8" ht="15" x14ac:dyDescent="0.2">
      <c r="A19719" s="733">
        <v>45453</v>
      </c>
      <c r="B19719" s="40" t="s">
        <v>13194</v>
      </c>
      <c r="C19719" s="62" t="s">
        <v>5409</v>
      </c>
      <c r="D19719" s="107" t="s">
        <v>369</v>
      </c>
      <c r="E19719" s="57">
        <v>5000</v>
      </c>
      <c r="F19719" s="57"/>
      <c r="G19719" s="125">
        <f t="shared" si="314"/>
        <v>-5000</v>
      </c>
      <c r="H19719" s="704" t="s">
        <v>13187</v>
      </c>
    </row>
    <row r="19720" spans="1:8" ht="15" x14ac:dyDescent="0.2">
      <c r="A19720" s="733">
        <v>45453</v>
      </c>
      <c r="B19720" s="40" t="s">
        <v>11085</v>
      </c>
      <c r="C19720" s="669" t="s">
        <v>8392</v>
      </c>
      <c r="D19720" s="912" t="s">
        <v>13253</v>
      </c>
      <c r="E19720" s="584">
        <v>250000</v>
      </c>
      <c r="F19720" s="57"/>
      <c r="G19720" s="125">
        <f t="shared" si="314"/>
        <v>-250000</v>
      </c>
      <c r="H19720" s="704" t="s">
        <v>13187</v>
      </c>
    </row>
    <row r="19721" spans="1:8" ht="15" x14ac:dyDescent="0.2">
      <c r="A19721" s="733">
        <v>45453</v>
      </c>
      <c r="B19721" s="40" t="s">
        <v>11726</v>
      </c>
      <c r="C19721" s="669" t="s">
        <v>8392</v>
      </c>
      <c r="D19721" s="912" t="s">
        <v>13253</v>
      </c>
      <c r="E19721" s="584">
        <v>250000</v>
      </c>
      <c r="F19721" s="57"/>
      <c r="G19721" s="125">
        <f t="shared" si="314"/>
        <v>-250000</v>
      </c>
      <c r="H19721" s="704" t="s">
        <v>13187</v>
      </c>
    </row>
    <row r="19722" spans="1:8" ht="15" x14ac:dyDescent="0.2">
      <c r="A19722" s="733">
        <v>45454</v>
      </c>
      <c r="B19722" s="40" t="s">
        <v>13127</v>
      </c>
      <c r="C19722" s="62" t="s">
        <v>10989</v>
      </c>
      <c r="D19722" s="107" t="s">
        <v>13245</v>
      </c>
      <c r="E19722" s="57">
        <v>11300</v>
      </c>
      <c r="F19722" s="57"/>
      <c r="G19722" s="125">
        <f t="shared" si="314"/>
        <v>-11300</v>
      </c>
      <c r="H19722" s="704" t="s">
        <v>13187</v>
      </c>
    </row>
    <row r="19723" spans="1:8" ht="15" x14ac:dyDescent="0.2">
      <c r="A19723" s="733">
        <v>45454</v>
      </c>
      <c r="B19723" s="62" t="s">
        <v>13311</v>
      </c>
      <c r="C19723" s="62" t="s">
        <v>10989</v>
      </c>
      <c r="D19723" s="107" t="s">
        <v>13246</v>
      </c>
      <c r="E19723" s="57">
        <v>1700</v>
      </c>
      <c r="F19723" s="57"/>
      <c r="G19723" s="125">
        <f t="shared" si="314"/>
        <v>-1700</v>
      </c>
      <c r="H19723" s="704" t="s">
        <v>13187</v>
      </c>
    </row>
    <row r="19724" spans="1:8" ht="15" x14ac:dyDescent="0.2">
      <c r="A19724" s="733">
        <v>45454</v>
      </c>
      <c r="B19724" s="62" t="s">
        <v>13311</v>
      </c>
      <c r="C19724" s="62" t="s">
        <v>10989</v>
      </c>
      <c r="D19724" s="107" t="s">
        <v>13247</v>
      </c>
      <c r="E19724" s="57">
        <v>3860</v>
      </c>
      <c r="F19724" s="57"/>
      <c r="G19724" s="125">
        <f t="shared" si="314"/>
        <v>-3860</v>
      </c>
      <c r="H19724" s="704" t="s">
        <v>13187</v>
      </c>
    </row>
    <row r="19725" spans="1:8" ht="15" x14ac:dyDescent="0.2">
      <c r="A19725" s="733">
        <v>45454</v>
      </c>
      <c r="B19725" s="40" t="s">
        <v>11131</v>
      </c>
      <c r="C19725" s="669" t="s">
        <v>2189</v>
      </c>
      <c r="D19725" s="912" t="s">
        <v>13301</v>
      </c>
      <c r="E19725" s="584">
        <v>9000</v>
      </c>
      <c r="F19725" s="57"/>
      <c r="G19725" s="125">
        <f t="shared" si="314"/>
        <v>-9000</v>
      </c>
      <c r="H19725" s="704" t="s">
        <v>13187</v>
      </c>
    </row>
    <row r="19726" spans="1:8" ht="15" x14ac:dyDescent="0.2">
      <c r="A19726" s="733">
        <v>45454</v>
      </c>
      <c r="B19726" s="40" t="s">
        <v>12410</v>
      </c>
      <c r="C19726" s="669" t="s">
        <v>2189</v>
      </c>
      <c r="D19726" s="912" t="s">
        <v>13301</v>
      </c>
      <c r="E19726" s="584">
        <v>2000</v>
      </c>
      <c r="F19726" s="57"/>
      <c r="G19726" s="125">
        <f t="shared" si="314"/>
        <v>-2000</v>
      </c>
      <c r="H19726" s="704" t="s">
        <v>13187</v>
      </c>
    </row>
    <row r="19727" spans="1:8" ht="15" x14ac:dyDescent="0.2">
      <c r="A19727" s="733">
        <v>45454</v>
      </c>
      <c r="B19727" s="40" t="s">
        <v>13127</v>
      </c>
      <c r="C19727" s="669" t="s">
        <v>2189</v>
      </c>
      <c r="D19727" s="912" t="s">
        <v>13301</v>
      </c>
      <c r="E19727" s="584">
        <v>1000</v>
      </c>
      <c r="F19727" s="57"/>
      <c r="G19727" s="125">
        <f t="shared" si="314"/>
        <v>-1000</v>
      </c>
      <c r="H19727" s="704" t="s">
        <v>13187</v>
      </c>
    </row>
    <row r="19728" spans="1:8" ht="15" x14ac:dyDescent="0.2">
      <c r="A19728" s="733">
        <v>45454</v>
      </c>
      <c r="B19728" s="40" t="s">
        <v>13242</v>
      </c>
      <c r="C19728" s="669" t="s">
        <v>2189</v>
      </c>
      <c r="D19728" s="912" t="s">
        <v>13301</v>
      </c>
      <c r="E19728" s="584">
        <v>1000</v>
      </c>
      <c r="F19728" s="57"/>
      <c r="G19728" s="125">
        <f t="shared" si="314"/>
        <v>-1000</v>
      </c>
      <c r="H19728" s="704" t="s">
        <v>13187</v>
      </c>
    </row>
    <row r="19729" spans="1:8" ht="15" x14ac:dyDescent="0.2">
      <c r="A19729" s="733">
        <v>45454</v>
      </c>
      <c r="B19729" s="40" t="s">
        <v>103</v>
      </c>
      <c r="C19729" s="62" t="s">
        <v>103</v>
      </c>
      <c r="D19729" s="107" t="s">
        <v>10209</v>
      </c>
      <c r="E19729" s="57">
        <v>5000</v>
      </c>
      <c r="F19729" s="57"/>
      <c r="G19729" s="125">
        <f t="shared" si="314"/>
        <v>-5000</v>
      </c>
      <c r="H19729" s="704" t="s">
        <v>13187</v>
      </c>
    </row>
    <row r="19730" spans="1:8" ht="15" x14ac:dyDescent="0.2">
      <c r="A19730" s="733">
        <v>45454</v>
      </c>
      <c r="B19730" s="40" t="s">
        <v>11726</v>
      </c>
      <c r="C19730" s="62" t="s">
        <v>10989</v>
      </c>
      <c r="D19730" s="107" t="s">
        <v>13255</v>
      </c>
      <c r="E19730" s="57">
        <v>4380</v>
      </c>
      <c r="F19730" s="57"/>
      <c r="G19730" s="125">
        <f t="shared" si="314"/>
        <v>-4380</v>
      </c>
      <c r="H19730" s="704" t="s">
        <v>13187</v>
      </c>
    </row>
    <row r="19731" spans="1:8" ht="15" x14ac:dyDescent="0.2">
      <c r="A19731" s="733">
        <v>45454</v>
      </c>
      <c r="B19731" s="40" t="s">
        <v>25</v>
      </c>
      <c r="C19731" s="62" t="s">
        <v>2107</v>
      </c>
      <c r="D19731" s="107" t="s">
        <v>13256</v>
      </c>
      <c r="E19731" s="57">
        <v>5000</v>
      </c>
      <c r="F19731" s="57"/>
      <c r="G19731" s="125">
        <f t="shared" si="314"/>
        <v>-5000</v>
      </c>
      <c r="H19731" s="704" t="s">
        <v>13187</v>
      </c>
    </row>
    <row r="19732" spans="1:8" ht="15" x14ac:dyDescent="0.2">
      <c r="A19732" s="733">
        <v>45454</v>
      </c>
      <c r="B19732" s="40" t="s">
        <v>11726</v>
      </c>
      <c r="C19732" s="62" t="s">
        <v>10989</v>
      </c>
      <c r="D19732" s="107" t="s">
        <v>13255</v>
      </c>
      <c r="E19732" s="57">
        <v>1840</v>
      </c>
      <c r="F19732" s="57"/>
      <c r="G19732" s="125">
        <f t="shared" si="314"/>
        <v>-1840</v>
      </c>
      <c r="H19732" s="704" t="s">
        <v>13187</v>
      </c>
    </row>
    <row r="19733" spans="1:8" ht="15" x14ac:dyDescent="0.2">
      <c r="A19733" s="733">
        <v>45454</v>
      </c>
      <c r="B19733" s="40" t="s">
        <v>3945</v>
      </c>
      <c r="C19733" s="62" t="s">
        <v>10989</v>
      </c>
      <c r="D19733" s="107" t="s">
        <v>13273</v>
      </c>
      <c r="E19733" s="57">
        <v>10500</v>
      </c>
      <c r="F19733" s="57"/>
      <c r="G19733" s="125">
        <f t="shared" si="314"/>
        <v>-10500</v>
      </c>
      <c r="H19733" s="704" t="s">
        <v>13187</v>
      </c>
    </row>
    <row r="19734" spans="1:8" ht="15" x14ac:dyDescent="0.2">
      <c r="A19734" s="733">
        <v>45454</v>
      </c>
      <c r="B19734" s="40" t="s">
        <v>103</v>
      </c>
      <c r="C19734" s="62" t="s">
        <v>103</v>
      </c>
      <c r="D19734" s="107" t="s">
        <v>10209</v>
      </c>
      <c r="E19734" s="57">
        <v>3000</v>
      </c>
      <c r="F19734" s="57"/>
      <c r="G19734" s="125">
        <f t="shared" si="314"/>
        <v>-3000</v>
      </c>
      <c r="H19734" s="704" t="s">
        <v>13187</v>
      </c>
    </row>
    <row r="19735" spans="1:8" ht="15" x14ac:dyDescent="0.2">
      <c r="A19735" s="733">
        <v>45454</v>
      </c>
      <c r="B19735" s="40" t="s">
        <v>12350</v>
      </c>
      <c r="C19735" s="62" t="s">
        <v>10989</v>
      </c>
      <c r="D19735" s="107" t="s">
        <v>13274</v>
      </c>
      <c r="E19735" s="57">
        <v>40000</v>
      </c>
      <c r="F19735" s="57"/>
      <c r="G19735" s="125">
        <f t="shared" si="314"/>
        <v>-40000</v>
      </c>
      <c r="H19735" s="704" t="s">
        <v>13187</v>
      </c>
    </row>
    <row r="19736" spans="1:8" ht="15" x14ac:dyDescent="0.2">
      <c r="A19736" s="733">
        <v>45454</v>
      </c>
      <c r="B19736" s="40" t="s">
        <v>13127</v>
      </c>
      <c r="C19736" s="62" t="s">
        <v>13276</v>
      </c>
      <c r="D19736" s="107" t="s">
        <v>13277</v>
      </c>
      <c r="E19736" s="57">
        <v>200000</v>
      </c>
      <c r="F19736" s="57"/>
      <c r="G19736" s="125">
        <f t="shared" si="314"/>
        <v>-200000</v>
      </c>
      <c r="H19736" s="704" t="s">
        <v>13187</v>
      </c>
    </row>
    <row r="19737" spans="1:8" ht="15" x14ac:dyDescent="0.2">
      <c r="A19737" s="733">
        <v>45454</v>
      </c>
      <c r="B19737" s="40" t="s">
        <v>13127</v>
      </c>
      <c r="C19737" s="62" t="s">
        <v>13276</v>
      </c>
      <c r="D19737" s="107" t="s">
        <v>13277</v>
      </c>
      <c r="E19737" s="57">
        <v>200000</v>
      </c>
      <c r="F19737" s="57"/>
      <c r="G19737" s="125">
        <f t="shared" si="314"/>
        <v>-200000</v>
      </c>
      <c r="H19737" s="704" t="s">
        <v>13187</v>
      </c>
    </row>
    <row r="19738" spans="1:8" ht="15" x14ac:dyDescent="0.2">
      <c r="A19738" s="733">
        <v>45454</v>
      </c>
      <c r="B19738" s="40" t="s">
        <v>11726</v>
      </c>
      <c r="C19738" s="62" t="s">
        <v>13278</v>
      </c>
      <c r="D19738" s="107" t="s">
        <v>13275</v>
      </c>
      <c r="E19738" s="57">
        <v>200000</v>
      </c>
      <c r="F19738" s="57"/>
      <c r="G19738" s="125">
        <f t="shared" si="314"/>
        <v>-200000</v>
      </c>
      <c r="H19738" s="704" t="s">
        <v>13187</v>
      </c>
    </row>
    <row r="19739" spans="1:8" ht="15" x14ac:dyDescent="0.2">
      <c r="A19739" s="733">
        <v>45454</v>
      </c>
      <c r="B19739" s="583" t="s">
        <v>11085</v>
      </c>
      <c r="C19739" s="669" t="s">
        <v>6422</v>
      </c>
      <c r="D19739" s="912" t="s">
        <v>13279</v>
      </c>
      <c r="E19739" s="584">
        <v>65000</v>
      </c>
      <c r="F19739" s="57"/>
      <c r="G19739" s="125">
        <f t="shared" si="314"/>
        <v>-65000</v>
      </c>
      <c r="H19739" s="704" t="s">
        <v>13187</v>
      </c>
    </row>
    <row r="19740" spans="1:8" ht="15" x14ac:dyDescent="0.2">
      <c r="A19740" s="733">
        <v>45454</v>
      </c>
      <c r="B19740" s="583" t="s">
        <v>13017</v>
      </c>
      <c r="C19740" s="669" t="s">
        <v>6422</v>
      </c>
      <c r="D19740" s="912" t="s">
        <v>13279</v>
      </c>
      <c r="E19740" s="584">
        <v>35000</v>
      </c>
      <c r="F19740" s="57"/>
      <c r="G19740" s="125">
        <f t="shared" si="314"/>
        <v>-35000</v>
      </c>
      <c r="H19740" s="704" t="s">
        <v>13187</v>
      </c>
    </row>
    <row r="19741" spans="1:8" ht="15" x14ac:dyDescent="0.2">
      <c r="A19741" s="733">
        <v>45454</v>
      </c>
      <c r="B19741" s="62" t="s">
        <v>13311</v>
      </c>
      <c r="C19741" s="62" t="s">
        <v>13280</v>
      </c>
      <c r="D19741" s="107" t="s">
        <v>13281</v>
      </c>
      <c r="E19741" s="57">
        <v>193760</v>
      </c>
      <c r="F19741" s="57"/>
      <c r="G19741" s="125">
        <f t="shared" si="314"/>
        <v>-193760</v>
      </c>
      <c r="H19741" s="704" t="s">
        <v>13187</v>
      </c>
    </row>
    <row r="19742" spans="1:8" ht="15" x14ac:dyDescent="0.2">
      <c r="A19742" s="733">
        <v>45454</v>
      </c>
      <c r="B19742" s="40" t="s">
        <v>12696</v>
      </c>
      <c r="C19742" s="62" t="s">
        <v>6584</v>
      </c>
      <c r="D19742" s="107" t="s">
        <v>13282</v>
      </c>
      <c r="E19742" s="57">
        <v>300000</v>
      </c>
      <c r="F19742" s="57"/>
      <c r="G19742" s="125">
        <f t="shared" si="314"/>
        <v>-300000</v>
      </c>
      <c r="H19742" s="704" t="s">
        <v>13187</v>
      </c>
    </row>
    <row r="19743" spans="1:8" ht="15" x14ac:dyDescent="0.2">
      <c r="A19743" s="733">
        <v>45454</v>
      </c>
      <c r="B19743" s="40" t="s">
        <v>12410</v>
      </c>
      <c r="C19743" s="62" t="s">
        <v>11106</v>
      </c>
      <c r="D19743" s="107" t="s">
        <v>13283</v>
      </c>
      <c r="E19743" s="57">
        <v>2000000</v>
      </c>
      <c r="F19743" s="57"/>
      <c r="G19743" s="125">
        <f t="shared" si="314"/>
        <v>-2000000</v>
      </c>
      <c r="H19743" s="704" t="s">
        <v>13187</v>
      </c>
    </row>
    <row r="19744" spans="1:8" ht="15" x14ac:dyDescent="0.2">
      <c r="A19744" s="733">
        <v>45454</v>
      </c>
      <c r="B19744" s="40" t="s">
        <v>12350</v>
      </c>
      <c r="C19744" s="62" t="s">
        <v>11424</v>
      </c>
      <c r="D19744" s="107" t="s">
        <v>10719</v>
      </c>
      <c r="E19744" s="57">
        <v>100000</v>
      </c>
      <c r="F19744" s="57"/>
      <c r="G19744" s="125">
        <f t="shared" si="314"/>
        <v>-100000</v>
      </c>
      <c r="H19744" s="704" t="s">
        <v>13187</v>
      </c>
    </row>
    <row r="19745" spans="1:8" ht="15" x14ac:dyDescent="0.2">
      <c r="A19745" s="733">
        <v>45455</v>
      </c>
      <c r="B19745" s="40" t="s">
        <v>11085</v>
      </c>
      <c r="C19745" s="62" t="s">
        <v>5740</v>
      </c>
      <c r="D19745" s="107" t="s">
        <v>369</v>
      </c>
      <c r="E19745" s="57">
        <v>1200</v>
      </c>
      <c r="F19745" s="57"/>
      <c r="G19745" s="125">
        <f t="shared" si="314"/>
        <v>-1200</v>
      </c>
      <c r="H19745" s="704" t="s">
        <v>13187</v>
      </c>
    </row>
    <row r="19746" spans="1:8" ht="15" x14ac:dyDescent="0.2">
      <c r="A19746" s="733">
        <v>45455</v>
      </c>
      <c r="B19746" s="40" t="s">
        <v>103</v>
      </c>
      <c r="C19746" s="62" t="s">
        <v>103</v>
      </c>
      <c r="D19746" s="107" t="s">
        <v>10209</v>
      </c>
      <c r="E19746" s="57">
        <v>5000</v>
      </c>
      <c r="F19746" s="57"/>
      <c r="G19746" s="125">
        <f t="shared" si="314"/>
        <v>-5000</v>
      </c>
      <c r="H19746" s="704" t="s">
        <v>13187</v>
      </c>
    </row>
    <row r="19747" spans="1:8" ht="15" x14ac:dyDescent="0.2">
      <c r="A19747" s="733">
        <v>45455</v>
      </c>
      <c r="B19747" s="40" t="s">
        <v>12410</v>
      </c>
      <c r="C19747" s="62" t="s">
        <v>12013</v>
      </c>
      <c r="D19747" s="107" t="s">
        <v>10719</v>
      </c>
      <c r="E19747" s="57">
        <v>300000</v>
      </c>
      <c r="F19747" s="57"/>
      <c r="G19747" s="125">
        <f t="shared" si="314"/>
        <v>-300000</v>
      </c>
      <c r="H19747" s="704" t="s">
        <v>13187</v>
      </c>
    </row>
    <row r="19748" spans="1:8" ht="15" x14ac:dyDescent="0.2">
      <c r="A19748" s="733">
        <v>45455</v>
      </c>
      <c r="B19748" s="40" t="s">
        <v>11883</v>
      </c>
      <c r="C19748" s="62" t="s">
        <v>10905</v>
      </c>
      <c r="D19748" s="107" t="s">
        <v>13284</v>
      </c>
      <c r="E19748" s="57">
        <v>80000</v>
      </c>
      <c r="F19748" s="57"/>
      <c r="G19748" s="125">
        <f t="shared" si="314"/>
        <v>-80000</v>
      </c>
      <c r="H19748" s="704" t="s">
        <v>13187</v>
      </c>
    </row>
    <row r="19749" spans="1:8" ht="15" x14ac:dyDescent="0.2">
      <c r="A19749" s="733">
        <v>45456</v>
      </c>
      <c r="B19749" s="40" t="s">
        <v>11726</v>
      </c>
      <c r="C19749" s="62" t="s">
        <v>5740</v>
      </c>
      <c r="D19749" s="107" t="s">
        <v>369</v>
      </c>
      <c r="E19749" s="57">
        <v>800</v>
      </c>
      <c r="F19749" s="57"/>
      <c r="G19749" s="125">
        <f t="shared" si="314"/>
        <v>-800</v>
      </c>
      <c r="H19749" s="704" t="s">
        <v>13187</v>
      </c>
    </row>
    <row r="19750" spans="1:8" ht="15" x14ac:dyDescent="0.2">
      <c r="A19750" s="733">
        <v>45456</v>
      </c>
      <c r="B19750" s="40" t="s">
        <v>12696</v>
      </c>
      <c r="C19750" s="62" t="s">
        <v>6584</v>
      </c>
      <c r="D19750" s="107" t="s">
        <v>13282</v>
      </c>
      <c r="E19750" s="57">
        <v>200000</v>
      </c>
      <c r="F19750" s="57"/>
      <c r="G19750" s="125">
        <f t="shared" si="314"/>
        <v>-200000</v>
      </c>
      <c r="H19750" s="704" t="s">
        <v>13187</v>
      </c>
    </row>
    <row r="19751" spans="1:8" ht="15" x14ac:dyDescent="0.2">
      <c r="A19751" s="733">
        <v>45456</v>
      </c>
      <c r="B19751" s="40" t="s">
        <v>8874</v>
      </c>
      <c r="C19751" s="62" t="s">
        <v>13287</v>
      </c>
      <c r="D19751" s="107" t="s">
        <v>6925</v>
      </c>
      <c r="E19751" s="57">
        <v>150000</v>
      </c>
      <c r="F19751" s="57"/>
      <c r="G19751" s="125">
        <f t="shared" si="314"/>
        <v>-150000</v>
      </c>
      <c r="H19751" s="704" t="s">
        <v>13187</v>
      </c>
    </row>
    <row r="19752" spans="1:8" ht="15" x14ac:dyDescent="0.2">
      <c r="A19752" s="733">
        <v>45456</v>
      </c>
      <c r="B19752" s="40" t="s">
        <v>13127</v>
      </c>
      <c r="C19752" s="62" t="s">
        <v>5740</v>
      </c>
      <c r="D19752" s="107" t="s">
        <v>13288</v>
      </c>
      <c r="E19752" s="57">
        <v>5000</v>
      </c>
      <c r="F19752" s="57"/>
      <c r="G19752" s="125">
        <f t="shared" si="314"/>
        <v>-5000</v>
      </c>
      <c r="H19752" s="704" t="s">
        <v>13187</v>
      </c>
    </row>
    <row r="19753" spans="1:8" ht="15" x14ac:dyDescent="0.2">
      <c r="A19753" s="733">
        <v>45456</v>
      </c>
      <c r="B19753" s="40" t="s">
        <v>3945</v>
      </c>
      <c r="C19753" s="62" t="s">
        <v>13179</v>
      </c>
      <c r="D19753" s="107" t="s">
        <v>13289</v>
      </c>
      <c r="E19753" s="57">
        <v>150000</v>
      </c>
      <c r="F19753" s="57"/>
      <c r="G19753" s="125">
        <f t="shared" si="314"/>
        <v>-150000</v>
      </c>
      <c r="H19753" s="704" t="s">
        <v>13187</v>
      </c>
    </row>
    <row r="19754" spans="1:8" ht="15" x14ac:dyDescent="0.2">
      <c r="A19754" s="733">
        <v>45456</v>
      </c>
      <c r="B19754" s="40" t="s">
        <v>11883</v>
      </c>
      <c r="C19754" s="62" t="s">
        <v>13290</v>
      </c>
      <c r="D19754" s="107" t="s">
        <v>1156</v>
      </c>
      <c r="E19754" s="57">
        <v>250000</v>
      </c>
      <c r="F19754" s="57"/>
      <c r="G19754" s="125">
        <f t="shared" si="314"/>
        <v>-250000</v>
      </c>
      <c r="H19754" s="704" t="s">
        <v>13187</v>
      </c>
    </row>
    <row r="19755" spans="1:8" ht="15" x14ac:dyDescent="0.2">
      <c r="A19755" s="733">
        <v>45456</v>
      </c>
      <c r="B19755" s="40" t="s">
        <v>10177</v>
      </c>
      <c r="C19755" s="62" t="s">
        <v>13291</v>
      </c>
      <c r="D19755" s="107" t="s">
        <v>13327</v>
      </c>
      <c r="E19755" s="57">
        <v>12500</v>
      </c>
      <c r="F19755" s="57"/>
      <c r="G19755" s="125">
        <f t="shared" si="314"/>
        <v>-12500</v>
      </c>
      <c r="H19755" s="704" t="s">
        <v>13187</v>
      </c>
    </row>
    <row r="19756" spans="1:8" ht="15" x14ac:dyDescent="0.2">
      <c r="A19756" s="733">
        <v>45456</v>
      </c>
      <c r="B19756" s="40" t="s">
        <v>13127</v>
      </c>
      <c r="C19756" s="62" t="s">
        <v>11287</v>
      </c>
      <c r="D19756" s="107" t="s">
        <v>1156</v>
      </c>
      <c r="E19756" s="57">
        <v>120000</v>
      </c>
      <c r="F19756" s="57"/>
      <c r="G19756" s="125">
        <f t="shared" si="314"/>
        <v>-120000</v>
      </c>
      <c r="H19756" s="704" t="s">
        <v>13187</v>
      </c>
    </row>
    <row r="19757" spans="1:8" ht="15" x14ac:dyDescent="0.2">
      <c r="A19757" s="733">
        <v>45456</v>
      </c>
      <c r="B19757" s="40" t="s">
        <v>12410</v>
      </c>
      <c r="C19757" s="62" t="s">
        <v>669</v>
      </c>
      <c r="D19757" s="107" t="s">
        <v>13292</v>
      </c>
      <c r="E19757" s="57">
        <v>54400</v>
      </c>
      <c r="F19757" s="57"/>
      <c r="G19757" s="125">
        <f t="shared" si="314"/>
        <v>-54400</v>
      </c>
      <c r="H19757" s="704" t="s">
        <v>13187</v>
      </c>
    </row>
    <row r="19758" spans="1:8" ht="15" x14ac:dyDescent="0.2">
      <c r="A19758" s="733">
        <v>45456</v>
      </c>
      <c r="B19758" s="40" t="s">
        <v>11883</v>
      </c>
      <c r="C19758" s="62" t="s">
        <v>7465</v>
      </c>
      <c r="D19758" s="107" t="s">
        <v>13293</v>
      </c>
      <c r="E19758" s="57">
        <v>500000</v>
      </c>
      <c r="F19758" s="57"/>
      <c r="G19758" s="125">
        <f t="shared" si="314"/>
        <v>-500000</v>
      </c>
      <c r="H19758" s="704" t="s">
        <v>13187</v>
      </c>
    </row>
    <row r="19759" spans="1:8" ht="15" x14ac:dyDescent="0.2">
      <c r="A19759" s="733">
        <v>45456</v>
      </c>
      <c r="B19759" s="40" t="s">
        <v>10177</v>
      </c>
      <c r="C19759" s="669" t="s">
        <v>378</v>
      </c>
      <c r="D19759" s="912" t="s">
        <v>13295</v>
      </c>
      <c r="E19759" s="584">
        <v>7183</v>
      </c>
      <c r="F19759" s="57"/>
      <c r="G19759" s="125">
        <f t="shared" si="314"/>
        <v>-7183</v>
      </c>
      <c r="H19759" s="704" t="s">
        <v>13187</v>
      </c>
    </row>
    <row r="19760" spans="1:8" ht="15" x14ac:dyDescent="0.2">
      <c r="A19760" s="733">
        <v>45456</v>
      </c>
      <c r="B19760" s="40" t="s">
        <v>6503</v>
      </c>
      <c r="C19760" s="669" t="s">
        <v>378</v>
      </c>
      <c r="D19760" s="912" t="s">
        <v>13295</v>
      </c>
      <c r="E19760" s="584">
        <v>9034</v>
      </c>
      <c r="F19760" s="57"/>
      <c r="G19760" s="125">
        <f t="shared" si="314"/>
        <v>-9034</v>
      </c>
      <c r="H19760" s="704" t="s">
        <v>13187</v>
      </c>
    </row>
    <row r="19761" spans="1:8" ht="15" x14ac:dyDescent="0.2">
      <c r="A19761" s="733">
        <v>45456</v>
      </c>
      <c r="B19761" s="40" t="s">
        <v>8557</v>
      </c>
      <c r="C19761" s="669" t="s">
        <v>378</v>
      </c>
      <c r="D19761" s="912" t="s">
        <v>13295</v>
      </c>
      <c r="E19761" s="584">
        <v>5194</v>
      </c>
      <c r="F19761" s="57"/>
      <c r="G19761" s="125">
        <f t="shared" si="314"/>
        <v>-5194</v>
      </c>
      <c r="H19761" s="704" t="s">
        <v>13187</v>
      </c>
    </row>
    <row r="19762" spans="1:8" ht="15" x14ac:dyDescent="0.2">
      <c r="A19762" s="733">
        <v>45456</v>
      </c>
      <c r="B19762" s="40" t="s">
        <v>11085</v>
      </c>
      <c r="C19762" s="669" t="s">
        <v>378</v>
      </c>
      <c r="D19762" s="912" t="s">
        <v>13295</v>
      </c>
      <c r="E19762" s="584">
        <v>81179</v>
      </c>
      <c r="F19762" s="57"/>
      <c r="G19762" s="125">
        <f t="shared" si="314"/>
        <v>-81179</v>
      </c>
      <c r="H19762" s="704" t="s">
        <v>13187</v>
      </c>
    </row>
    <row r="19763" spans="1:8" ht="15" x14ac:dyDescent="0.2">
      <c r="A19763" s="733">
        <v>45456</v>
      </c>
      <c r="B19763" s="40" t="s">
        <v>10230</v>
      </c>
      <c r="C19763" s="669" t="s">
        <v>378</v>
      </c>
      <c r="D19763" s="912" t="s">
        <v>13295</v>
      </c>
      <c r="E19763" s="584">
        <v>21030</v>
      </c>
      <c r="F19763" s="57"/>
      <c r="G19763" s="125">
        <f t="shared" si="314"/>
        <v>-21030</v>
      </c>
      <c r="H19763" s="704" t="s">
        <v>13187</v>
      </c>
    </row>
    <row r="19764" spans="1:8" ht="15" x14ac:dyDescent="0.2">
      <c r="A19764" s="733">
        <v>45456</v>
      </c>
      <c r="B19764" s="40" t="s">
        <v>10907</v>
      </c>
      <c r="C19764" s="669" t="s">
        <v>378</v>
      </c>
      <c r="D19764" s="912" t="s">
        <v>13295</v>
      </c>
      <c r="E19764" s="584">
        <v>5434</v>
      </c>
      <c r="F19764" s="57"/>
      <c r="G19764" s="125">
        <f t="shared" si="314"/>
        <v>-5434</v>
      </c>
      <c r="H19764" s="704" t="s">
        <v>13187</v>
      </c>
    </row>
    <row r="19765" spans="1:8" ht="15" x14ac:dyDescent="0.2">
      <c r="A19765" s="733">
        <v>45456</v>
      </c>
      <c r="B19765" s="40" t="s">
        <v>11605</v>
      </c>
      <c r="C19765" s="669" t="s">
        <v>378</v>
      </c>
      <c r="D19765" s="912" t="s">
        <v>13295</v>
      </c>
      <c r="E19765" s="584">
        <v>10407</v>
      </c>
      <c r="F19765" s="57"/>
      <c r="G19765" s="125">
        <f t="shared" si="314"/>
        <v>-10407</v>
      </c>
      <c r="H19765" s="704" t="s">
        <v>13187</v>
      </c>
    </row>
    <row r="19766" spans="1:8" ht="15" x14ac:dyDescent="0.2">
      <c r="A19766" s="733">
        <v>45456</v>
      </c>
      <c r="B19766" s="40" t="s">
        <v>11507</v>
      </c>
      <c r="C19766" s="669" t="s">
        <v>378</v>
      </c>
      <c r="D19766" s="912" t="s">
        <v>13295</v>
      </c>
      <c r="E19766" s="584">
        <v>43136</v>
      </c>
      <c r="F19766" s="57"/>
      <c r="G19766" s="125">
        <f t="shared" si="314"/>
        <v>-43136</v>
      </c>
      <c r="H19766" s="704" t="s">
        <v>13187</v>
      </c>
    </row>
    <row r="19767" spans="1:8" ht="15" x14ac:dyDescent="0.2">
      <c r="A19767" s="733">
        <v>45456</v>
      </c>
      <c r="B19767" s="40" t="s">
        <v>12192</v>
      </c>
      <c r="C19767" s="669" t="s">
        <v>378</v>
      </c>
      <c r="D19767" s="912" t="s">
        <v>13295</v>
      </c>
      <c r="E19767" s="584">
        <v>2016</v>
      </c>
      <c r="F19767" s="57"/>
      <c r="G19767" s="125">
        <f t="shared" si="314"/>
        <v>-2016</v>
      </c>
      <c r="H19767" s="704" t="s">
        <v>13187</v>
      </c>
    </row>
    <row r="19768" spans="1:8" ht="15" x14ac:dyDescent="0.2">
      <c r="A19768" s="733">
        <v>45456</v>
      </c>
      <c r="B19768" s="40" t="s">
        <v>12410</v>
      </c>
      <c r="C19768" s="669" t="s">
        <v>378</v>
      </c>
      <c r="D19768" s="912" t="s">
        <v>13295</v>
      </c>
      <c r="E19768" s="584">
        <v>387</v>
      </c>
      <c r="F19768" s="57"/>
      <c r="G19768" s="125">
        <f t="shared" si="314"/>
        <v>-387</v>
      </c>
      <c r="H19768" s="704" t="s">
        <v>13187</v>
      </c>
    </row>
    <row r="19769" spans="1:8" ht="15" x14ac:dyDescent="0.2">
      <c r="A19769" s="733">
        <v>45457</v>
      </c>
      <c r="B19769" s="40" t="s">
        <v>3945</v>
      </c>
      <c r="C19769" s="62" t="s">
        <v>13179</v>
      </c>
      <c r="D19769" s="107" t="s">
        <v>13296</v>
      </c>
      <c r="E19769" s="57">
        <v>50000</v>
      </c>
      <c r="F19769" s="57"/>
      <c r="G19769" s="125">
        <f t="shared" si="314"/>
        <v>-50000</v>
      </c>
      <c r="H19769" s="704" t="s">
        <v>13187</v>
      </c>
    </row>
    <row r="19770" spans="1:8" ht="15" x14ac:dyDescent="0.2">
      <c r="A19770" s="733">
        <v>45457</v>
      </c>
      <c r="B19770" s="40" t="s">
        <v>13127</v>
      </c>
      <c r="C19770" s="62" t="s">
        <v>391</v>
      </c>
      <c r="D19770" s="107" t="s">
        <v>13297</v>
      </c>
      <c r="E19770" s="57">
        <v>600</v>
      </c>
      <c r="F19770" s="57"/>
      <c r="G19770" s="125">
        <f t="shared" si="314"/>
        <v>-600</v>
      </c>
      <c r="H19770" s="704" t="s">
        <v>13187</v>
      </c>
    </row>
    <row r="19771" spans="1:8" ht="15" x14ac:dyDescent="0.2">
      <c r="A19771" s="733">
        <v>45457</v>
      </c>
      <c r="B19771" s="40" t="s">
        <v>12410</v>
      </c>
      <c r="C19771" s="62" t="s">
        <v>9869</v>
      </c>
      <c r="D19771" s="107" t="s">
        <v>13299</v>
      </c>
      <c r="E19771" s="57">
        <v>215140</v>
      </c>
      <c r="F19771" s="57"/>
      <c r="G19771" s="125">
        <f t="shared" si="314"/>
        <v>-215140</v>
      </c>
      <c r="H19771" s="704" t="s">
        <v>13187</v>
      </c>
    </row>
    <row r="19772" spans="1:8" ht="15" x14ac:dyDescent="0.2">
      <c r="A19772" s="733">
        <v>45457</v>
      </c>
      <c r="B19772" s="40" t="s">
        <v>3945</v>
      </c>
      <c r="C19772" s="62" t="s">
        <v>12848</v>
      </c>
      <c r="D19772" s="107" t="s">
        <v>13298</v>
      </c>
      <c r="E19772" s="57">
        <v>30000</v>
      </c>
      <c r="F19772" s="57"/>
      <c r="G19772" s="125">
        <f t="shared" si="314"/>
        <v>-30000</v>
      </c>
      <c r="H19772" s="704" t="s">
        <v>13187</v>
      </c>
    </row>
    <row r="19773" spans="1:8" ht="15" x14ac:dyDescent="0.2">
      <c r="A19773" s="733">
        <v>45457</v>
      </c>
      <c r="B19773" s="40" t="s">
        <v>12410</v>
      </c>
      <c r="C19773" s="62" t="s">
        <v>13303</v>
      </c>
      <c r="D19773" s="107" t="s">
        <v>13304</v>
      </c>
      <c r="E19773" s="57">
        <v>52000</v>
      </c>
      <c r="F19773" s="57"/>
      <c r="G19773" s="125">
        <f t="shared" si="314"/>
        <v>-52000</v>
      </c>
      <c r="H19773" s="704" t="s">
        <v>13187</v>
      </c>
    </row>
    <row r="19774" spans="1:8" ht="15" x14ac:dyDescent="0.2">
      <c r="A19774" s="733">
        <v>45457</v>
      </c>
      <c r="B19774" s="40" t="s">
        <v>103</v>
      </c>
      <c r="C19774" s="62" t="s">
        <v>103</v>
      </c>
      <c r="D19774" s="107" t="s">
        <v>10209</v>
      </c>
      <c r="E19774" s="57">
        <v>4000</v>
      </c>
      <c r="F19774" s="57"/>
      <c r="G19774" s="125">
        <f t="shared" si="314"/>
        <v>-4000</v>
      </c>
      <c r="H19774" s="704" t="s">
        <v>13187</v>
      </c>
    </row>
    <row r="19775" spans="1:8" ht="15" customHeight="1" x14ac:dyDescent="0.2">
      <c r="A19775" s="733">
        <v>45457</v>
      </c>
      <c r="B19775" s="40" t="s">
        <v>13127</v>
      </c>
      <c r="C19775" s="62" t="s">
        <v>285</v>
      </c>
      <c r="D19775" s="107" t="s">
        <v>8483</v>
      </c>
      <c r="E19775" s="57">
        <v>500</v>
      </c>
      <c r="F19775" s="57"/>
      <c r="G19775" s="125">
        <f t="shared" si="314"/>
        <v>-500</v>
      </c>
      <c r="H19775" s="704" t="s">
        <v>13187</v>
      </c>
    </row>
    <row r="19776" spans="1:8" ht="15" x14ac:dyDescent="0.2">
      <c r="A19776" s="733">
        <v>45457</v>
      </c>
      <c r="B19776" s="40" t="s">
        <v>10230</v>
      </c>
      <c r="C19776" s="62" t="s">
        <v>2189</v>
      </c>
      <c r="D19776" s="107" t="s">
        <v>1156</v>
      </c>
      <c r="E19776" s="57">
        <v>10000</v>
      </c>
      <c r="F19776" s="57"/>
      <c r="G19776" s="125">
        <f t="shared" ref="G19776:G19837" si="315">F19776-E19776</f>
        <v>-10000</v>
      </c>
      <c r="H19776" s="704" t="s">
        <v>13187</v>
      </c>
    </row>
    <row r="19777" spans="1:8" ht="15" x14ac:dyDescent="0.2">
      <c r="A19777" s="733">
        <v>45457</v>
      </c>
      <c r="B19777" s="40" t="s">
        <v>25</v>
      </c>
      <c r="C19777" s="62" t="s">
        <v>8148</v>
      </c>
      <c r="D19777" s="107" t="s">
        <v>6342</v>
      </c>
      <c r="E19777" s="57">
        <v>3090</v>
      </c>
      <c r="F19777" s="57"/>
      <c r="G19777" s="125">
        <f t="shared" si="315"/>
        <v>-3090</v>
      </c>
      <c r="H19777" s="704" t="s">
        <v>13187</v>
      </c>
    </row>
    <row r="19778" spans="1:8" ht="15" x14ac:dyDescent="0.2">
      <c r="A19778" s="733">
        <v>45457</v>
      </c>
      <c r="B19778" s="40" t="s">
        <v>103</v>
      </c>
      <c r="C19778" s="62" t="s">
        <v>8148</v>
      </c>
      <c r="D19778" s="107" t="s">
        <v>6342</v>
      </c>
      <c r="E19778" s="57">
        <v>9435</v>
      </c>
      <c r="F19778" s="57"/>
      <c r="G19778" s="125">
        <f t="shared" si="315"/>
        <v>-9435</v>
      </c>
      <c r="H19778" s="704" t="s">
        <v>13187</v>
      </c>
    </row>
    <row r="19779" spans="1:8" ht="15" x14ac:dyDescent="0.2">
      <c r="A19779" s="733">
        <v>45457</v>
      </c>
      <c r="B19779" s="40" t="s">
        <v>11085</v>
      </c>
      <c r="C19779" s="62" t="s">
        <v>6782</v>
      </c>
      <c r="D19779" s="107" t="s">
        <v>1156</v>
      </c>
      <c r="E19779" s="57">
        <v>250000</v>
      </c>
      <c r="F19779" s="57"/>
      <c r="G19779" s="125">
        <f t="shared" si="315"/>
        <v>-250000</v>
      </c>
      <c r="H19779" s="704" t="s">
        <v>13187</v>
      </c>
    </row>
    <row r="19780" spans="1:8" ht="15" x14ac:dyDescent="0.2">
      <c r="A19780" s="733">
        <v>45458</v>
      </c>
      <c r="B19780" s="40" t="s">
        <v>6503</v>
      </c>
      <c r="C19780" s="62" t="s">
        <v>13306</v>
      </c>
      <c r="D19780" s="107" t="s">
        <v>1156</v>
      </c>
      <c r="E19780" s="57">
        <v>22000</v>
      </c>
      <c r="F19780" s="57"/>
      <c r="G19780" s="125">
        <f t="shared" si="315"/>
        <v>-22000</v>
      </c>
      <c r="H19780" s="704" t="s">
        <v>13187</v>
      </c>
    </row>
    <row r="19781" spans="1:8" ht="15" x14ac:dyDescent="0.2">
      <c r="A19781" s="733">
        <v>45458</v>
      </c>
      <c r="B19781" s="40" t="s">
        <v>11085</v>
      </c>
      <c r="C19781" s="62" t="s">
        <v>13306</v>
      </c>
      <c r="D19781" s="107" t="s">
        <v>1156</v>
      </c>
      <c r="E19781" s="57">
        <v>43600</v>
      </c>
      <c r="F19781" s="57"/>
      <c r="G19781" s="125">
        <f t="shared" si="315"/>
        <v>-43600</v>
      </c>
      <c r="H19781" s="704" t="s">
        <v>13187</v>
      </c>
    </row>
    <row r="19782" spans="1:8" ht="15" x14ac:dyDescent="0.2">
      <c r="A19782" s="733">
        <v>45458</v>
      </c>
      <c r="B19782" s="40" t="s">
        <v>12696</v>
      </c>
      <c r="C19782" s="62" t="s">
        <v>5386</v>
      </c>
      <c r="D19782" s="107" t="s">
        <v>13307</v>
      </c>
      <c r="E19782" s="57">
        <v>20000</v>
      </c>
      <c r="F19782" s="57"/>
      <c r="G19782" s="125">
        <f t="shared" si="315"/>
        <v>-20000</v>
      </c>
      <c r="H19782" s="704" t="s">
        <v>13187</v>
      </c>
    </row>
    <row r="19783" spans="1:8" ht="15" x14ac:dyDescent="0.2">
      <c r="A19783" s="733">
        <v>45458</v>
      </c>
      <c r="B19783" s="40" t="s">
        <v>3945</v>
      </c>
      <c r="C19783" s="62" t="s">
        <v>10989</v>
      </c>
      <c r="D19783" s="107" t="s">
        <v>13319</v>
      </c>
      <c r="E19783" s="57">
        <v>5000</v>
      </c>
      <c r="F19783" s="57"/>
      <c r="G19783" s="125">
        <f t="shared" si="315"/>
        <v>-5000</v>
      </c>
      <c r="H19783" s="704" t="s">
        <v>13187</v>
      </c>
    </row>
    <row r="19784" spans="1:8" ht="15" x14ac:dyDescent="0.2">
      <c r="A19784" s="733">
        <v>45458</v>
      </c>
      <c r="B19784" s="40" t="s">
        <v>3945</v>
      </c>
      <c r="C19784" s="62" t="s">
        <v>13320</v>
      </c>
      <c r="D19784" s="107" t="s">
        <v>13321</v>
      </c>
      <c r="E19784" s="57">
        <v>20000</v>
      </c>
      <c r="F19784" s="57"/>
      <c r="G19784" s="125">
        <f t="shared" si="315"/>
        <v>-20000</v>
      </c>
      <c r="H19784" s="704" t="s">
        <v>13187</v>
      </c>
    </row>
    <row r="19785" spans="1:8" ht="15" customHeight="1" x14ac:dyDescent="0.2">
      <c r="A19785" s="733">
        <v>45458</v>
      </c>
      <c r="B19785" s="40" t="s">
        <v>103</v>
      </c>
      <c r="C19785" s="62" t="s">
        <v>103</v>
      </c>
      <c r="D19785" s="107" t="s">
        <v>10209</v>
      </c>
      <c r="E19785" s="57">
        <v>2000</v>
      </c>
      <c r="F19785" s="57"/>
      <c r="G19785" s="125">
        <f t="shared" si="315"/>
        <v>-2000</v>
      </c>
      <c r="H19785" s="704" t="s">
        <v>13187</v>
      </c>
    </row>
    <row r="19786" spans="1:8" ht="15" customHeight="1" x14ac:dyDescent="0.2">
      <c r="A19786" s="733">
        <v>45463</v>
      </c>
      <c r="B19786" s="40" t="s">
        <v>103</v>
      </c>
      <c r="C19786" s="62" t="s">
        <v>103</v>
      </c>
      <c r="D19786" s="107" t="s">
        <v>10209</v>
      </c>
      <c r="E19786" s="57">
        <v>3000</v>
      </c>
      <c r="F19786" s="57"/>
      <c r="G19786" s="125">
        <f t="shared" si="315"/>
        <v>-3000</v>
      </c>
      <c r="H19786" s="704" t="s">
        <v>13187</v>
      </c>
    </row>
    <row r="19787" spans="1:8" ht="15" x14ac:dyDescent="0.2">
      <c r="A19787" s="733">
        <v>45463</v>
      </c>
      <c r="B19787" s="40" t="s">
        <v>37</v>
      </c>
      <c r="C19787" s="62" t="s">
        <v>5740</v>
      </c>
      <c r="D19787" s="107" t="s">
        <v>13322</v>
      </c>
      <c r="E19787" s="57">
        <v>300</v>
      </c>
      <c r="F19787" s="57"/>
      <c r="G19787" s="125">
        <f t="shared" si="315"/>
        <v>-300</v>
      </c>
      <c r="H19787" s="704" t="s">
        <v>13187</v>
      </c>
    </row>
    <row r="19788" spans="1:8" ht="15" x14ac:dyDescent="0.2">
      <c r="A19788" s="733">
        <v>45463</v>
      </c>
      <c r="B19788" s="1105" t="s">
        <v>12618</v>
      </c>
      <c r="C19788" s="1082" t="s">
        <v>793</v>
      </c>
      <c r="D19788" s="1106" t="s">
        <v>13323</v>
      </c>
      <c r="E19788" s="1107">
        <v>7060</v>
      </c>
      <c r="F19788" s="57"/>
      <c r="G19788" s="125">
        <f t="shared" si="315"/>
        <v>-7060</v>
      </c>
      <c r="H19788" s="704" t="s">
        <v>13187</v>
      </c>
    </row>
    <row r="19789" spans="1:8" ht="15" customHeight="1" x14ac:dyDescent="0.2">
      <c r="A19789" s="733">
        <v>45463</v>
      </c>
      <c r="B19789" s="40" t="s">
        <v>10906</v>
      </c>
      <c r="C19789" s="62" t="s">
        <v>8230</v>
      </c>
      <c r="D19789" s="107" t="s">
        <v>13324</v>
      </c>
      <c r="E19789" s="57">
        <v>11850</v>
      </c>
      <c r="F19789" s="57"/>
      <c r="G19789" s="125">
        <f t="shared" si="315"/>
        <v>-11850</v>
      </c>
      <c r="H19789" s="704" t="s">
        <v>13187</v>
      </c>
    </row>
    <row r="19790" spans="1:8" ht="15" x14ac:dyDescent="0.2">
      <c r="A19790" s="733">
        <v>45463</v>
      </c>
      <c r="B19790" s="40" t="s">
        <v>12410</v>
      </c>
      <c r="C19790" s="62" t="s">
        <v>5740</v>
      </c>
      <c r="D19790" s="107" t="s">
        <v>369</v>
      </c>
      <c r="E19790" s="57">
        <v>230</v>
      </c>
      <c r="F19790" s="57"/>
      <c r="G19790" s="125">
        <f t="shared" si="315"/>
        <v>-230</v>
      </c>
      <c r="H19790" s="704" t="s">
        <v>13187</v>
      </c>
    </row>
    <row r="19791" spans="1:8" ht="15" x14ac:dyDescent="0.2">
      <c r="A19791" s="733">
        <v>45464</v>
      </c>
      <c r="B19791" s="40" t="s">
        <v>103</v>
      </c>
      <c r="C19791" s="62" t="s">
        <v>103</v>
      </c>
      <c r="D19791" s="107" t="s">
        <v>10209</v>
      </c>
      <c r="E19791" s="57">
        <v>4000</v>
      </c>
      <c r="F19791" s="57"/>
      <c r="G19791" s="125">
        <f t="shared" si="315"/>
        <v>-4000</v>
      </c>
      <c r="H19791" s="704" t="s">
        <v>13187</v>
      </c>
    </row>
    <row r="19792" spans="1:8" ht="15" x14ac:dyDescent="0.2">
      <c r="A19792" s="733">
        <v>45464</v>
      </c>
      <c r="B19792" s="40" t="s">
        <v>6503</v>
      </c>
      <c r="C19792" s="62" t="s">
        <v>13325</v>
      </c>
      <c r="D19792" s="107" t="s">
        <v>13326</v>
      </c>
      <c r="E19792" s="57">
        <v>29210</v>
      </c>
      <c r="F19792" s="57"/>
      <c r="G19792" s="125">
        <f t="shared" si="315"/>
        <v>-29210</v>
      </c>
      <c r="H19792" s="704" t="s">
        <v>13187</v>
      </c>
    </row>
    <row r="19793" spans="1:8" ht="15" x14ac:dyDescent="0.2">
      <c r="A19793" s="733">
        <v>45464</v>
      </c>
      <c r="B19793" s="40" t="s">
        <v>11883</v>
      </c>
      <c r="C19793" s="62" t="s">
        <v>5740</v>
      </c>
      <c r="D19793" s="107" t="s">
        <v>369</v>
      </c>
      <c r="E19793" s="57">
        <v>450</v>
      </c>
      <c r="F19793" s="57"/>
      <c r="G19793" s="125">
        <f t="shared" si="315"/>
        <v>-450</v>
      </c>
      <c r="H19793" s="704" t="s">
        <v>13187</v>
      </c>
    </row>
    <row r="19794" spans="1:8" ht="15" x14ac:dyDescent="0.2">
      <c r="A19794" s="733">
        <v>45464</v>
      </c>
      <c r="B19794" s="40" t="s">
        <v>13127</v>
      </c>
      <c r="C19794" s="62" t="s">
        <v>11554</v>
      </c>
      <c r="D19794" s="107" t="s">
        <v>13330</v>
      </c>
      <c r="E19794" s="57">
        <v>23000</v>
      </c>
      <c r="F19794" s="57"/>
      <c r="G19794" s="125">
        <f t="shared" si="315"/>
        <v>-23000</v>
      </c>
      <c r="H19794" s="704" t="s">
        <v>13187</v>
      </c>
    </row>
    <row r="19795" spans="1:8" ht="15" customHeight="1" x14ac:dyDescent="0.2">
      <c r="A19795" s="733">
        <v>45464</v>
      </c>
      <c r="B19795" s="40" t="s">
        <v>13272</v>
      </c>
      <c r="C19795" s="62" t="s">
        <v>391</v>
      </c>
      <c r="D19795" s="107" t="s">
        <v>13334</v>
      </c>
      <c r="E19795" s="57">
        <v>1500</v>
      </c>
      <c r="F19795" s="57"/>
      <c r="G19795" s="125">
        <f t="shared" si="315"/>
        <v>-1500</v>
      </c>
      <c r="H19795" s="704" t="s">
        <v>13187</v>
      </c>
    </row>
    <row r="19796" spans="1:8" ht="15" customHeight="1" x14ac:dyDescent="0.2">
      <c r="A19796" s="733">
        <v>45465</v>
      </c>
      <c r="B19796" s="40" t="s">
        <v>11883</v>
      </c>
      <c r="C19796" s="62" t="s">
        <v>5740</v>
      </c>
      <c r="D19796" s="107" t="s">
        <v>1156</v>
      </c>
      <c r="E19796" s="57">
        <v>1600</v>
      </c>
      <c r="F19796" s="57"/>
      <c r="G19796" s="125">
        <f t="shared" si="315"/>
        <v>-1600</v>
      </c>
      <c r="H19796" s="704" t="s">
        <v>13187</v>
      </c>
    </row>
    <row r="19797" spans="1:8" ht="15" customHeight="1" x14ac:dyDescent="0.2">
      <c r="A19797" s="733">
        <v>45465</v>
      </c>
      <c r="B19797" s="40" t="s">
        <v>12410</v>
      </c>
      <c r="C19797" s="62" t="s">
        <v>5740</v>
      </c>
      <c r="D19797" s="107" t="s">
        <v>1156</v>
      </c>
      <c r="E19797" s="57">
        <v>2700</v>
      </c>
      <c r="F19797" s="57"/>
      <c r="G19797" s="125">
        <f t="shared" si="315"/>
        <v>-2700</v>
      </c>
      <c r="H19797" s="704" t="s">
        <v>13187</v>
      </c>
    </row>
    <row r="19798" spans="1:8" ht="15" customHeight="1" x14ac:dyDescent="0.2">
      <c r="A19798" s="733">
        <v>45465</v>
      </c>
      <c r="B19798" s="40" t="s">
        <v>13332</v>
      </c>
      <c r="C19798" s="62" t="s">
        <v>10989</v>
      </c>
      <c r="D19798" s="107" t="s">
        <v>13331</v>
      </c>
      <c r="E19798" s="57">
        <v>10000</v>
      </c>
      <c r="F19798" s="57"/>
      <c r="G19798" s="125">
        <f t="shared" si="315"/>
        <v>-10000</v>
      </c>
      <c r="H19798" s="704" t="s">
        <v>13187</v>
      </c>
    </row>
    <row r="19799" spans="1:8" ht="15" customHeight="1" x14ac:dyDescent="0.2">
      <c r="A19799" s="733">
        <v>45465</v>
      </c>
      <c r="B19799" s="40" t="s">
        <v>103</v>
      </c>
      <c r="C19799" s="62" t="s">
        <v>103</v>
      </c>
      <c r="D19799" s="107" t="s">
        <v>10209</v>
      </c>
      <c r="E19799" s="57">
        <v>4000</v>
      </c>
      <c r="F19799" s="57"/>
      <c r="G19799" s="125">
        <f t="shared" si="315"/>
        <v>-4000</v>
      </c>
      <c r="H19799" s="704" t="s">
        <v>13187</v>
      </c>
    </row>
    <row r="19800" spans="1:8" ht="15" customHeight="1" x14ac:dyDescent="0.2">
      <c r="A19800" s="733">
        <v>45465</v>
      </c>
      <c r="B19800" s="40" t="s">
        <v>13127</v>
      </c>
      <c r="C19800" s="62" t="s">
        <v>5740</v>
      </c>
      <c r="D19800" s="107" t="s">
        <v>369</v>
      </c>
      <c r="E19800" s="57">
        <v>2000</v>
      </c>
      <c r="F19800" s="57"/>
      <c r="G19800" s="125">
        <f t="shared" si="315"/>
        <v>-2000</v>
      </c>
      <c r="H19800" s="704" t="s">
        <v>13187</v>
      </c>
    </row>
    <row r="19801" spans="1:8" ht="15" customHeight="1" x14ac:dyDescent="0.2">
      <c r="A19801" s="733">
        <v>45465</v>
      </c>
      <c r="B19801" s="40" t="s">
        <v>13127</v>
      </c>
      <c r="C19801" s="62" t="s">
        <v>5386</v>
      </c>
      <c r="D19801" s="107" t="s">
        <v>369</v>
      </c>
      <c r="E19801" s="57">
        <v>13000</v>
      </c>
      <c r="F19801" s="57"/>
      <c r="G19801" s="125">
        <f t="shared" si="315"/>
        <v>-13000</v>
      </c>
      <c r="H19801" s="704" t="s">
        <v>13187</v>
      </c>
    </row>
    <row r="19802" spans="1:8" ht="15" customHeight="1" x14ac:dyDescent="0.2">
      <c r="A19802" s="733">
        <v>45465</v>
      </c>
      <c r="B19802" s="40" t="s">
        <v>13127</v>
      </c>
      <c r="C19802" s="62" t="s">
        <v>285</v>
      </c>
      <c r="D19802" s="107" t="s">
        <v>8661</v>
      </c>
      <c r="E19802" s="57">
        <v>1000</v>
      </c>
      <c r="F19802" s="57"/>
      <c r="G19802" s="125">
        <f t="shared" si="315"/>
        <v>-1000</v>
      </c>
      <c r="H19802" s="704" t="s">
        <v>13187</v>
      </c>
    </row>
    <row r="19803" spans="1:8" ht="15" customHeight="1" x14ac:dyDescent="0.2">
      <c r="A19803" s="733">
        <v>45467</v>
      </c>
      <c r="B19803" s="40" t="s">
        <v>13335</v>
      </c>
      <c r="C19803" s="62" t="s">
        <v>391</v>
      </c>
      <c r="D19803" s="107" t="s">
        <v>13336</v>
      </c>
      <c r="E19803" s="57">
        <v>1000</v>
      </c>
      <c r="F19803" s="57"/>
      <c r="G19803" s="125">
        <f t="shared" si="315"/>
        <v>-1000</v>
      </c>
      <c r="H19803" s="704" t="s">
        <v>13187</v>
      </c>
    </row>
    <row r="19804" spans="1:8" ht="15" customHeight="1" x14ac:dyDescent="0.2">
      <c r="A19804" s="733">
        <v>45467</v>
      </c>
      <c r="B19804" s="40" t="s">
        <v>12410</v>
      </c>
      <c r="C19804" s="62" t="s">
        <v>391</v>
      </c>
      <c r="D19804" s="107" t="s">
        <v>13337</v>
      </c>
      <c r="E19804" s="57">
        <v>1300</v>
      </c>
      <c r="F19804" s="57"/>
      <c r="G19804" s="125">
        <f t="shared" si="315"/>
        <v>-1300</v>
      </c>
      <c r="H19804" s="704" t="s">
        <v>13187</v>
      </c>
    </row>
    <row r="19805" spans="1:8" ht="15" customHeight="1" x14ac:dyDescent="0.2">
      <c r="A19805" s="733">
        <v>45467</v>
      </c>
      <c r="B19805" s="40" t="s">
        <v>11883</v>
      </c>
      <c r="C19805" s="62" t="s">
        <v>10989</v>
      </c>
      <c r="D19805" s="107" t="s">
        <v>13338</v>
      </c>
      <c r="E19805" s="57">
        <v>17500</v>
      </c>
      <c r="F19805" s="57"/>
      <c r="G19805" s="125">
        <f t="shared" si="315"/>
        <v>-17500</v>
      </c>
      <c r="H19805" s="704" t="s">
        <v>13187</v>
      </c>
    </row>
    <row r="19806" spans="1:8" ht="15" customHeight="1" x14ac:dyDescent="0.2">
      <c r="A19806" s="733">
        <v>45467</v>
      </c>
      <c r="B19806" s="40" t="s">
        <v>103</v>
      </c>
      <c r="C19806" s="62" t="s">
        <v>103</v>
      </c>
      <c r="D19806" s="107" t="s">
        <v>10209</v>
      </c>
      <c r="E19806" s="57">
        <v>5000</v>
      </c>
      <c r="F19806" s="57"/>
      <c r="G19806" s="125">
        <f t="shared" si="315"/>
        <v>-5000</v>
      </c>
      <c r="H19806" s="704" t="s">
        <v>13187</v>
      </c>
    </row>
    <row r="19807" spans="1:8" ht="15" customHeight="1" x14ac:dyDescent="0.2">
      <c r="A19807" s="733">
        <v>45467</v>
      </c>
      <c r="B19807" s="40" t="s">
        <v>12410</v>
      </c>
      <c r="C19807" s="62" t="s">
        <v>5740</v>
      </c>
      <c r="D19807" s="107" t="s">
        <v>369</v>
      </c>
      <c r="E19807" s="57">
        <v>270</v>
      </c>
      <c r="F19807" s="57"/>
      <c r="G19807" s="125">
        <f t="shared" si="315"/>
        <v>-270</v>
      </c>
      <c r="H19807" s="704" t="s">
        <v>13187</v>
      </c>
    </row>
    <row r="19808" spans="1:8" ht="15" x14ac:dyDescent="0.2">
      <c r="A19808" s="733">
        <v>45467</v>
      </c>
      <c r="B19808" s="40" t="s">
        <v>13335</v>
      </c>
      <c r="C19808" s="62" t="s">
        <v>5740</v>
      </c>
      <c r="D19808" s="107" t="s">
        <v>369</v>
      </c>
      <c r="E19808" s="57">
        <v>400</v>
      </c>
      <c r="F19808" s="57"/>
      <c r="G19808" s="125">
        <f t="shared" si="315"/>
        <v>-400</v>
      </c>
      <c r="H19808" s="704" t="s">
        <v>13187</v>
      </c>
    </row>
    <row r="19809" spans="1:8" ht="15" x14ac:dyDescent="0.2">
      <c r="A19809" s="733">
        <v>45467</v>
      </c>
      <c r="B19809" s="40" t="s">
        <v>12410</v>
      </c>
      <c r="C19809" s="62" t="s">
        <v>5740</v>
      </c>
      <c r="D19809" s="107" t="s">
        <v>369</v>
      </c>
      <c r="E19809" s="57">
        <v>1500</v>
      </c>
      <c r="F19809" s="57"/>
      <c r="G19809" s="125">
        <f t="shared" si="315"/>
        <v>-1500</v>
      </c>
      <c r="H19809" s="704" t="s">
        <v>13187</v>
      </c>
    </row>
    <row r="19810" spans="1:8" ht="15" x14ac:dyDescent="0.2">
      <c r="A19810" s="1119">
        <v>45467</v>
      </c>
      <c r="B19810" s="69" t="s">
        <v>12618</v>
      </c>
      <c r="C19810" s="1120" t="s">
        <v>10989</v>
      </c>
      <c r="D19810" s="792" t="s">
        <v>13340</v>
      </c>
      <c r="E19810" s="70">
        <v>210000</v>
      </c>
      <c r="F19810" s="70"/>
      <c r="G19810" s="1121">
        <f t="shared" si="315"/>
        <v>-210000</v>
      </c>
      <c r="H19810" s="1122" t="s">
        <v>13187</v>
      </c>
    </row>
    <row r="19811" spans="1:8" ht="15" x14ac:dyDescent="0.2">
      <c r="A19811" s="1119">
        <v>45467</v>
      </c>
      <c r="B19811" s="69" t="s">
        <v>12410</v>
      </c>
      <c r="C19811" s="669" t="s">
        <v>10989</v>
      </c>
      <c r="D19811" s="912" t="s">
        <v>13341</v>
      </c>
      <c r="E19811" s="584">
        <v>237000</v>
      </c>
      <c r="F19811" s="70"/>
      <c r="G19811" s="1121">
        <f t="shared" si="315"/>
        <v>-237000</v>
      </c>
      <c r="H19811" s="1122" t="s">
        <v>13187</v>
      </c>
    </row>
    <row r="19812" spans="1:8" ht="15" x14ac:dyDescent="0.2">
      <c r="A19812" s="1119">
        <v>45467</v>
      </c>
      <c r="B19812" s="69" t="s">
        <v>13127</v>
      </c>
      <c r="C19812" s="669" t="s">
        <v>10989</v>
      </c>
      <c r="D19812" s="912" t="s">
        <v>13341</v>
      </c>
      <c r="E19812" s="584">
        <v>237000</v>
      </c>
      <c r="F19812" s="70"/>
      <c r="G19812" s="1121">
        <f t="shared" si="315"/>
        <v>-237000</v>
      </c>
      <c r="H19812" s="1122" t="s">
        <v>13187</v>
      </c>
    </row>
    <row r="19813" spans="1:8" ht="15" x14ac:dyDescent="0.2">
      <c r="A19813" s="1119">
        <v>45467</v>
      </c>
      <c r="B19813" s="69" t="s">
        <v>13272</v>
      </c>
      <c r="C19813" s="1120" t="s">
        <v>8069</v>
      </c>
      <c r="D19813" s="792" t="s">
        <v>13339</v>
      </c>
      <c r="E19813" s="70">
        <v>50000</v>
      </c>
      <c r="F19813" s="70"/>
      <c r="G19813" s="1121">
        <f t="shared" si="315"/>
        <v>-50000</v>
      </c>
      <c r="H19813" s="1122" t="s">
        <v>13187</v>
      </c>
    </row>
    <row r="19814" spans="1:8" ht="15" x14ac:dyDescent="0.2">
      <c r="A19814" s="1119">
        <v>45467</v>
      </c>
      <c r="B19814" s="69" t="s">
        <v>11883</v>
      </c>
      <c r="C19814" s="1120" t="s">
        <v>391</v>
      </c>
      <c r="D19814" s="792" t="s">
        <v>4308</v>
      </c>
      <c r="E19814" s="70">
        <v>3800</v>
      </c>
      <c r="F19814" s="70"/>
      <c r="G19814" s="1121">
        <f t="shared" si="315"/>
        <v>-3800</v>
      </c>
      <c r="H19814" s="1122" t="s">
        <v>13187</v>
      </c>
    </row>
    <row r="19815" spans="1:8" ht="15" x14ac:dyDescent="0.2">
      <c r="A19815" s="1119">
        <v>45467</v>
      </c>
      <c r="B19815" s="69" t="s">
        <v>25</v>
      </c>
      <c r="C19815" s="633" t="s">
        <v>8148</v>
      </c>
      <c r="D19815" s="917" t="s">
        <v>13386</v>
      </c>
      <c r="E19815" s="734">
        <f>29062+82316</f>
        <v>111378</v>
      </c>
      <c r="F19815" s="70"/>
      <c r="G19815" s="1121">
        <f t="shared" si="315"/>
        <v>-111378</v>
      </c>
      <c r="H19815" s="1122" t="s">
        <v>13187</v>
      </c>
    </row>
    <row r="19816" spans="1:8" ht="15" x14ac:dyDescent="0.2">
      <c r="A19816" s="1119">
        <v>45467</v>
      </c>
      <c r="B19816" s="69" t="s">
        <v>103</v>
      </c>
      <c r="C19816" s="633" t="s">
        <v>8148</v>
      </c>
      <c r="D19816" s="917" t="s">
        <v>13386</v>
      </c>
      <c r="E19816" s="734">
        <f>70704+2874</f>
        <v>73578</v>
      </c>
      <c r="F19816" s="70"/>
      <c r="G19816" s="1121">
        <f t="shared" si="315"/>
        <v>-73578</v>
      </c>
      <c r="H19816" s="1122" t="s">
        <v>13187</v>
      </c>
    </row>
    <row r="19817" spans="1:8" ht="15" x14ac:dyDescent="0.2">
      <c r="A19817" s="1119">
        <v>45468</v>
      </c>
      <c r="B19817" s="69" t="s">
        <v>12410</v>
      </c>
      <c r="C19817" s="1120" t="s">
        <v>2189</v>
      </c>
      <c r="D19817" s="792" t="s">
        <v>1156</v>
      </c>
      <c r="E19817" s="70">
        <v>15000</v>
      </c>
      <c r="F19817" s="70"/>
      <c r="G19817" s="1121">
        <f t="shared" si="315"/>
        <v>-15000</v>
      </c>
      <c r="H19817" s="1122" t="s">
        <v>13187</v>
      </c>
    </row>
    <row r="19818" spans="1:8" ht="15" x14ac:dyDescent="0.2">
      <c r="A19818" s="1119">
        <v>45468</v>
      </c>
      <c r="B19818" s="69" t="s">
        <v>13127</v>
      </c>
      <c r="C19818" s="1120" t="s">
        <v>10989</v>
      </c>
      <c r="D19818" s="792" t="s">
        <v>13345</v>
      </c>
      <c r="E19818" s="70">
        <v>25600</v>
      </c>
      <c r="F19818" s="70"/>
      <c r="G19818" s="1121">
        <f t="shared" si="315"/>
        <v>-25600</v>
      </c>
      <c r="H19818" s="1122" t="s">
        <v>13187</v>
      </c>
    </row>
    <row r="19819" spans="1:8" ht="15" x14ac:dyDescent="0.2">
      <c r="A19819" s="1119">
        <v>45468</v>
      </c>
      <c r="B19819" s="69" t="s">
        <v>13127</v>
      </c>
      <c r="C19819" s="1120" t="s">
        <v>10989</v>
      </c>
      <c r="D19819" s="792" t="s">
        <v>13346</v>
      </c>
      <c r="E19819" s="70">
        <v>42000</v>
      </c>
      <c r="F19819" s="70"/>
      <c r="G19819" s="1121">
        <f t="shared" si="315"/>
        <v>-42000</v>
      </c>
      <c r="H19819" s="1122" t="s">
        <v>13187</v>
      </c>
    </row>
    <row r="19820" spans="1:8" ht="15" x14ac:dyDescent="0.2">
      <c r="A19820" s="1119">
        <v>45468</v>
      </c>
      <c r="B19820" s="69" t="s">
        <v>103</v>
      </c>
      <c r="C19820" s="1120" t="s">
        <v>103</v>
      </c>
      <c r="D19820" s="792" t="s">
        <v>10209</v>
      </c>
      <c r="E19820" s="70">
        <v>4000</v>
      </c>
      <c r="F19820" s="70"/>
      <c r="G19820" s="1121">
        <f t="shared" si="315"/>
        <v>-4000</v>
      </c>
      <c r="H19820" s="1122" t="s">
        <v>13187</v>
      </c>
    </row>
    <row r="19821" spans="1:8" ht="15" x14ac:dyDescent="0.2">
      <c r="A19821" s="1119">
        <v>45468</v>
      </c>
      <c r="B19821" s="69" t="s">
        <v>12618</v>
      </c>
      <c r="C19821" s="1120" t="s">
        <v>3103</v>
      </c>
      <c r="D19821" s="792" t="s">
        <v>7777</v>
      </c>
      <c r="E19821" s="70">
        <v>100000</v>
      </c>
      <c r="F19821" s="70"/>
      <c r="G19821" s="1121">
        <f t="shared" si="315"/>
        <v>-100000</v>
      </c>
      <c r="H19821" s="1122" t="s">
        <v>13187</v>
      </c>
    </row>
    <row r="19822" spans="1:8" ht="15" x14ac:dyDescent="0.2">
      <c r="A19822" s="1119">
        <v>45468</v>
      </c>
      <c r="B19822" s="69" t="s">
        <v>11883</v>
      </c>
      <c r="C19822" s="1120" t="s">
        <v>8370</v>
      </c>
      <c r="D19822" s="792" t="s">
        <v>13347</v>
      </c>
      <c r="E19822" s="70">
        <v>8000</v>
      </c>
      <c r="F19822" s="70"/>
      <c r="G19822" s="1121">
        <f t="shared" si="315"/>
        <v>-8000</v>
      </c>
      <c r="H19822" s="1122" t="s">
        <v>13187</v>
      </c>
    </row>
    <row r="19823" spans="1:8" ht="15" x14ac:dyDescent="0.2">
      <c r="A19823" s="1119">
        <v>45468</v>
      </c>
      <c r="B19823" s="69" t="s">
        <v>13127</v>
      </c>
      <c r="C19823" s="1120" t="s">
        <v>13348</v>
      </c>
      <c r="D19823" s="792" t="s">
        <v>13349</v>
      </c>
      <c r="E19823" s="70">
        <v>34000</v>
      </c>
      <c r="F19823" s="70"/>
      <c r="G19823" s="1121">
        <f t="shared" si="315"/>
        <v>-34000</v>
      </c>
      <c r="H19823" s="1122" t="s">
        <v>13187</v>
      </c>
    </row>
    <row r="19824" spans="1:8" ht="15" x14ac:dyDescent="0.2">
      <c r="A19824" s="1119">
        <v>45468</v>
      </c>
      <c r="B19824" s="69" t="s">
        <v>13127</v>
      </c>
      <c r="C19824" s="1120" t="s">
        <v>10989</v>
      </c>
      <c r="D19824" s="792" t="s">
        <v>13350</v>
      </c>
      <c r="E19824" s="70">
        <v>1000</v>
      </c>
      <c r="F19824" s="70"/>
      <c r="G19824" s="1121">
        <f t="shared" si="315"/>
        <v>-1000</v>
      </c>
      <c r="H19824" s="1122" t="s">
        <v>13187</v>
      </c>
    </row>
    <row r="19825" spans="1:8" ht="15" x14ac:dyDescent="0.2">
      <c r="A19825" s="1119">
        <v>45468</v>
      </c>
      <c r="B19825" s="69" t="s">
        <v>12618</v>
      </c>
      <c r="C19825" s="1120" t="s">
        <v>13351</v>
      </c>
      <c r="D19825" s="792" t="s">
        <v>13352</v>
      </c>
      <c r="E19825" s="70">
        <v>70000</v>
      </c>
      <c r="F19825" s="70"/>
      <c r="G19825" s="1121">
        <f t="shared" si="315"/>
        <v>-70000</v>
      </c>
      <c r="H19825" s="1122" t="s">
        <v>13187</v>
      </c>
    </row>
    <row r="19826" spans="1:8" ht="15" x14ac:dyDescent="0.2">
      <c r="A19826" s="1119">
        <v>45468</v>
      </c>
      <c r="B19826" s="69" t="s">
        <v>13311</v>
      </c>
      <c r="C19826" s="1120" t="s">
        <v>11451</v>
      </c>
      <c r="D19826" s="792" t="s">
        <v>13353</v>
      </c>
      <c r="E19826" s="70">
        <v>187340</v>
      </c>
      <c r="F19826" s="70"/>
      <c r="G19826" s="1121">
        <f t="shared" si="315"/>
        <v>-187340</v>
      </c>
      <c r="H19826" s="1122" t="s">
        <v>13187</v>
      </c>
    </row>
    <row r="19827" spans="1:8" ht="15" x14ac:dyDescent="0.2">
      <c r="A19827" s="1119">
        <v>45468</v>
      </c>
      <c r="B19827" s="69" t="s">
        <v>13242</v>
      </c>
      <c r="C19827" s="1120" t="s">
        <v>8089</v>
      </c>
      <c r="D19827" s="792" t="s">
        <v>13359</v>
      </c>
      <c r="E19827" s="70">
        <v>2000000</v>
      </c>
      <c r="F19827" s="70"/>
      <c r="G19827" s="1121">
        <f t="shared" si="315"/>
        <v>-2000000</v>
      </c>
      <c r="H19827" s="1122" t="s">
        <v>13187</v>
      </c>
    </row>
    <row r="19828" spans="1:8" ht="15" x14ac:dyDescent="0.2">
      <c r="A19828" s="1119">
        <v>45469</v>
      </c>
      <c r="B19828" s="69" t="s">
        <v>13127</v>
      </c>
      <c r="C19828" s="1120" t="s">
        <v>5740</v>
      </c>
      <c r="D19828" s="792" t="s">
        <v>1156</v>
      </c>
      <c r="E19828" s="70">
        <v>3200</v>
      </c>
      <c r="F19828" s="70"/>
      <c r="G19828" s="1121">
        <f t="shared" si="315"/>
        <v>-3200</v>
      </c>
      <c r="H19828" s="1122" t="s">
        <v>13187</v>
      </c>
    </row>
    <row r="19829" spans="1:8" ht="15" x14ac:dyDescent="0.2">
      <c r="A19829" s="1119">
        <v>45469</v>
      </c>
      <c r="B19829" s="69" t="s">
        <v>13127</v>
      </c>
      <c r="C19829" s="1120" t="s">
        <v>10989</v>
      </c>
      <c r="D19829" s="792" t="s">
        <v>13354</v>
      </c>
      <c r="E19829" s="70">
        <v>7050</v>
      </c>
      <c r="F19829" s="70"/>
      <c r="G19829" s="1121">
        <f t="shared" si="315"/>
        <v>-7050</v>
      </c>
      <c r="H19829" s="1122" t="s">
        <v>13187</v>
      </c>
    </row>
    <row r="19830" spans="1:8" ht="15" x14ac:dyDescent="0.2">
      <c r="A19830" s="1119">
        <v>45469</v>
      </c>
      <c r="B19830" s="69" t="s">
        <v>103</v>
      </c>
      <c r="C19830" s="1120" t="s">
        <v>103</v>
      </c>
      <c r="D19830" s="792" t="s">
        <v>10209</v>
      </c>
      <c r="E19830" s="70">
        <v>3000</v>
      </c>
      <c r="F19830" s="70"/>
      <c r="G19830" s="1121">
        <f t="shared" si="315"/>
        <v>-3000</v>
      </c>
      <c r="H19830" s="1122" t="s">
        <v>13187</v>
      </c>
    </row>
    <row r="19831" spans="1:8" ht="15" x14ac:dyDescent="0.2">
      <c r="A19831" s="1119">
        <v>45469</v>
      </c>
      <c r="B19831" s="69" t="s">
        <v>103</v>
      </c>
      <c r="C19831" s="1120" t="s">
        <v>10989</v>
      </c>
      <c r="D19831" s="792" t="s">
        <v>13355</v>
      </c>
      <c r="E19831" s="70">
        <v>4280</v>
      </c>
      <c r="F19831" s="70"/>
      <c r="G19831" s="1121">
        <f t="shared" si="315"/>
        <v>-4280</v>
      </c>
      <c r="H19831" s="1122" t="s">
        <v>13187</v>
      </c>
    </row>
    <row r="19832" spans="1:8" ht="15" x14ac:dyDescent="0.2">
      <c r="A19832" s="733">
        <v>45469</v>
      </c>
      <c r="B19832" s="40" t="s">
        <v>13127</v>
      </c>
      <c r="C19832" s="669" t="s">
        <v>13356</v>
      </c>
      <c r="D19832" s="912" t="s">
        <v>13357</v>
      </c>
      <c r="E19832" s="584">
        <v>30000</v>
      </c>
      <c r="F19832" s="57"/>
      <c r="G19832" s="125">
        <f t="shared" si="315"/>
        <v>-30000</v>
      </c>
      <c r="H19832" s="704" t="s">
        <v>13187</v>
      </c>
    </row>
    <row r="19833" spans="1:8" ht="15" x14ac:dyDescent="0.2">
      <c r="A19833" s="733">
        <v>45469</v>
      </c>
      <c r="B19833" s="40" t="s">
        <v>12410</v>
      </c>
      <c r="C19833" s="669" t="s">
        <v>13356</v>
      </c>
      <c r="D19833" s="912" t="s">
        <v>13357</v>
      </c>
      <c r="E19833" s="584">
        <v>30000</v>
      </c>
      <c r="F19833" s="57"/>
      <c r="G19833" s="125">
        <f t="shared" si="315"/>
        <v>-30000</v>
      </c>
      <c r="H19833" s="704" t="s">
        <v>13187</v>
      </c>
    </row>
    <row r="19834" spans="1:8" ht="15" x14ac:dyDescent="0.2">
      <c r="A19834" s="1119">
        <v>45469</v>
      </c>
      <c r="B19834" s="69" t="s">
        <v>11883</v>
      </c>
      <c r="C19834" s="1120" t="s">
        <v>8230</v>
      </c>
      <c r="D19834" s="792" t="s">
        <v>13358</v>
      </c>
      <c r="E19834" s="70">
        <v>44000</v>
      </c>
      <c r="F19834" s="70"/>
      <c r="G19834" s="1121">
        <f t="shared" si="315"/>
        <v>-44000</v>
      </c>
      <c r="H19834" s="1122" t="s">
        <v>13187</v>
      </c>
    </row>
    <row r="19835" spans="1:8" ht="15" x14ac:dyDescent="0.2">
      <c r="A19835" s="1119">
        <v>45469</v>
      </c>
      <c r="B19835" s="69" t="s">
        <v>12410</v>
      </c>
      <c r="C19835" s="1120" t="s">
        <v>285</v>
      </c>
      <c r="D19835" s="792" t="s">
        <v>9893</v>
      </c>
      <c r="E19835" s="70">
        <v>500</v>
      </c>
      <c r="F19835" s="70"/>
      <c r="G19835" s="1121">
        <f t="shared" si="315"/>
        <v>-500</v>
      </c>
      <c r="H19835" s="1122" t="s">
        <v>13187</v>
      </c>
    </row>
    <row r="19836" spans="1:8" ht="15" x14ac:dyDescent="0.2">
      <c r="A19836" s="1119">
        <v>45469</v>
      </c>
      <c r="B19836" s="69" t="s">
        <v>103</v>
      </c>
      <c r="C19836" s="1120" t="s">
        <v>103</v>
      </c>
      <c r="D19836" s="792" t="s">
        <v>10209</v>
      </c>
      <c r="E19836" s="70">
        <v>4000</v>
      </c>
      <c r="F19836" s="70"/>
      <c r="G19836" s="1121">
        <f t="shared" si="315"/>
        <v>-4000</v>
      </c>
      <c r="H19836" s="1122" t="s">
        <v>13187</v>
      </c>
    </row>
    <row r="19837" spans="1:8" ht="15" x14ac:dyDescent="0.2">
      <c r="A19837" s="1119">
        <v>45469</v>
      </c>
      <c r="B19837" s="69" t="s">
        <v>12410</v>
      </c>
      <c r="C19837" s="1120" t="s">
        <v>12013</v>
      </c>
      <c r="D19837" s="792" t="s">
        <v>13365</v>
      </c>
      <c r="E19837" s="70">
        <v>500000</v>
      </c>
      <c r="F19837" s="70"/>
      <c r="G19837" s="1121">
        <f t="shared" si="315"/>
        <v>-500000</v>
      </c>
      <c r="H19837" s="1122" t="s">
        <v>13187</v>
      </c>
    </row>
    <row r="19838" spans="1:8" ht="15" x14ac:dyDescent="0.2">
      <c r="A19838" s="1119">
        <v>45470</v>
      </c>
      <c r="B19838" s="69" t="s">
        <v>13242</v>
      </c>
      <c r="C19838" s="1120" t="s">
        <v>5409</v>
      </c>
      <c r="D19838" s="792" t="s">
        <v>1156</v>
      </c>
      <c r="E19838" s="70">
        <v>10000</v>
      </c>
      <c r="F19838" s="70"/>
      <c r="G19838" s="1121">
        <f t="shared" ref="G19838:G19842" si="316">F19838-E19838</f>
        <v>-10000</v>
      </c>
      <c r="H19838" s="1122" t="s">
        <v>13187</v>
      </c>
    </row>
    <row r="19839" spans="1:8" ht="15" x14ac:dyDescent="0.2">
      <c r="A19839" s="1119">
        <v>45470</v>
      </c>
      <c r="B19839" s="69" t="s">
        <v>13242</v>
      </c>
      <c r="C19839" s="1120" t="s">
        <v>10989</v>
      </c>
      <c r="D19839" s="792" t="s">
        <v>13370</v>
      </c>
      <c r="E19839" s="70">
        <v>118000</v>
      </c>
      <c r="F19839" s="70"/>
      <c r="G19839" s="1121">
        <f t="shared" si="316"/>
        <v>-118000</v>
      </c>
      <c r="H19839" s="1122" t="s">
        <v>13187</v>
      </c>
    </row>
    <row r="19840" spans="1:8" ht="15" x14ac:dyDescent="0.2">
      <c r="A19840" s="1119">
        <v>45470</v>
      </c>
      <c r="B19840" s="69" t="s">
        <v>13332</v>
      </c>
      <c r="C19840" s="1120" t="s">
        <v>5740</v>
      </c>
      <c r="D19840" s="792" t="s">
        <v>1156</v>
      </c>
      <c r="E19840" s="70">
        <v>1800</v>
      </c>
      <c r="F19840" s="70"/>
      <c r="G19840" s="1121">
        <f t="shared" si="316"/>
        <v>-1800</v>
      </c>
      <c r="H19840" s="1122" t="s">
        <v>13187</v>
      </c>
    </row>
    <row r="19841" spans="1:8" ht="15" x14ac:dyDescent="0.2">
      <c r="A19841" s="1119">
        <v>45470</v>
      </c>
      <c r="B19841" s="69" t="s">
        <v>13272</v>
      </c>
      <c r="C19841" s="1120" t="s">
        <v>10989</v>
      </c>
      <c r="D19841" s="792" t="s">
        <v>13371</v>
      </c>
      <c r="E19841" s="70">
        <v>1750</v>
      </c>
      <c r="F19841" s="70"/>
      <c r="G19841" s="1121">
        <f t="shared" si="316"/>
        <v>-1750</v>
      </c>
      <c r="H19841" s="1122" t="s">
        <v>13187</v>
      </c>
    </row>
    <row r="19842" spans="1:8" ht="15" x14ac:dyDescent="0.2">
      <c r="A19842" s="1119">
        <v>45470</v>
      </c>
      <c r="B19842" s="69" t="s">
        <v>11883</v>
      </c>
      <c r="C19842" s="1120" t="s">
        <v>10989</v>
      </c>
      <c r="D19842" s="792" t="s">
        <v>13372</v>
      </c>
      <c r="E19842" s="70">
        <v>6500</v>
      </c>
      <c r="F19842" s="70"/>
      <c r="G19842" s="1121">
        <f t="shared" si="316"/>
        <v>-6500</v>
      </c>
      <c r="H19842" s="1122" t="s">
        <v>13187</v>
      </c>
    </row>
    <row r="19843" spans="1:8" ht="15" x14ac:dyDescent="0.2">
      <c r="A19843" s="1119">
        <v>45470</v>
      </c>
      <c r="B19843" s="69" t="s">
        <v>103</v>
      </c>
      <c r="C19843" s="1120" t="s">
        <v>103</v>
      </c>
      <c r="D19843" s="792" t="s">
        <v>10209</v>
      </c>
      <c r="E19843" s="70">
        <v>4000</v>
      </c>
      <c r="F19843" s="70"/>
      <c r="G19843" s="1121">
        <f t="shared" ref="G19843" si="317">F19843-E19843</f>
        <v>-4000</v>
      </c>
      <c r="H19843" s="1122" t="s">
        <v>13187</v>
      </c>
    </row>
    <row r="19844" spans="1:8" ht="15" x14ac:dyDescent="0.2">
      <c r="A19844" s="1119">
        <v>45470</v>
      </c>
      <c r="B19844" s="69" t="s">
        <v>10907</v>
      </c>
      <c r="C19844" s="1120" t="s">
        <v>12811</v>
      </c>
      <c r="D19844" s="792" t="s">
        <v>13373</v>
      </c>
      <c r="E19844" s="70">
        <v>245000</v>
      </c>
      <c r="F19844" s="70"/>
      <c r="G19844" s="1121">
        <f t="shared" ref="G19844" si="318">F19844-E19844</f>
        <v>-245000</v>
      </c>
      <c r="H19844" s="1122" t="s">
        <v>13187</v>
      </c>
    </row>
    <row r="19845" spans="1:8" ht="15" x14ac:dyDescent="0.2">
      <c r="A19845" s="1119">
        <v>45470</v>
      </c>
      <c r="B19845" s="69" t="s">
        <v>11726</v>
      </c>
      <c r="C19845" s="1120" t="s">
        <v>12942</v>
      </c>
      <c r="D19845" s="792" t="s">
        <v>13376</v>
      </c>
      <c r="E19845" s="70">
        <v>400000</v>
      </c>
      <c r="F19845" s="70"/>
      <c r="G19845" s="1121">
        <f t="shared" ref="G19845" si="319">F19845-E19845</f>
        <v>-400000</v>
      </c>
      <c r="H19845" s="1122" t="s">
        <v>13187</v>
      </c>
    </row>
    <row r="19846" spans="1:8" ht="15" x14ac:dyDescent="0.2">
      <c r="A19846" s="1119">
        <v>45471</v>
      </c>
      <c r="B19846" s="69" t="s">
        <v>11507</v>
      </c>
      <c r="C19846" s="669" t="s">
        <v>8392</v>
      </c>
      <c r="D19846" s="912" t="s">
        <v>13379</v>
      </c>
      <c r="E19846" s="584">
        <v>54293</v>
      </c>
      <c r="F19846" s="70"/>
      <c r="G19846" s="1121">
        <f t="shared" ref="G19846:G19850" si="320">F19846-E19846</f>
        <v>-54293</v>
      </c>
      <c r="H19846" s="1122" t="s">
        <v>13187</v>
      </c>
    </row>
    <row r="19847" spans="1:8" ht="15" x14ac:dyDescent="0.2">
      <c r="A19847" s="1119">
        <v>45471</v>
      </c>
      <c r="B19847" s="69" t="s">
        <v>11883</v>
      </c>
      <c r="C19847" s="669" t="s">
        <v>8392</v>
      </c>
      <c r="D19847" s="912" t="s">
        <v>13379</v>
      </c>
      <c r="E19847" s="584">
        <v>214017</v>
      </c>
      <c r="F19847" s="70"/>
      <c r="G19847" s="1121">
        <f t="shared" ref="G19847:G19848" si="321">F19847-E19847</f>
        <v>-214017</v>
      </c>
      <c r="H19847" s="1122" t="s">
        <v>13187</v>
      </c>
    </row>
    <row r="19848" spans="1:8" ht="15" x14ac:dyDescent="0.2">
      <c r="A19848" s="1119">
        <v>45471</v>
      </c>
      <c r="B19848" s="69" t="s">
        <v>12192</v>
      </c>
      <c r="C19848" s="669" t="s">
        <v>8392</v>
      </c>
      <c r="D19848" s="912" t="s">
        <v>13379</v>
      </c>
      <c r="E19848" s="584">
        <v>231690</v>
      </c>
      <c r="F19848" s="70"/>
      <c r="G19848" s="1121">
        <f t="shared" si="321"/>
        <v>-231690</v>
      </c>
      <c r="H19848" s="1122" t="s">
        <v>13187</v>
      </c>
    </row>
    <row r="19849" spans="1:8" s="681" customFormat="1" ht="16.5" customHeight="1" x14ac:dyDescent="0.25">
      <c r="A19849" s="1119">
        <v>45471</v>
      </c>
      <c r="B19849" s="1120" t="s">
        <v>13311</v>
      </c>
      <c r="C19849" s="1135" t="s">
        <v>13280</v>
      </c>
      <c r="D19849" s="1136" t="s">
        <v>13378</v>
      </c>
      <c r="E19849" s="1137">
        <v>87880</v>
      </c>
      <c r="F19849" s="1121"/>
      <c r="G19849" s="1121">
        <f t="shared" si="320"/>
        <v>-87880</v>
      </c>
      <c r="H19849" s="1122" t="s">
        <v>13187</v>
      </c>
    </row>
    <row r="19850" spans="1:8" ht="15" x14ac:dyDescent="0.2">
      <c r="A19850" s="1119">
        <v>45471</v>
      </c>
      <c r="B19850" s="69" t="s">
        <v>13127</v>
      </c>
      <c r="C19850" s="1135" t="s">
        <v>13280</v>
      </c>
      <c r="D19850" s="1136" t="s">
        <v>13378</v>
      </c>
      <c r="E19850" s="1137">
        <v>87880</v>
      </c>
      <c r="F19850" s="70"/>
      <c r="G19850" s="1121">
        <f t="shared" si="320"/>
        <v>-87880</v>
      </c>
      <c r="H19850" s="1122" t="s">
        <v>13187</v>
      </c>
    </row>
    <row r="19851" spans="1:8" ht="15" x14ac:dyDescent="0.2">
      <c r="A19851" s="1119">
        <v>45471</v>
      </c>
      <c r="B19851" s="69" t="s">
        <v>11883</v>
      </c>
      <c r="C19851" s="669" t="s">
        <v>8230</v>
      </c>
      <c r="D19851" s="912" t="s">
        <v>13380</v>
      </c>
      <c r="E19851" s="584">
        <v>11000</v>
      </c>
      <c r="F19851" s="70"/>
      <c r="G19851" s="1121">
        <f t="shared" ref="G19851:G19852" si="322">F19851-E19851</f>
        <v>-11000</v>
      </c>
      <c r="H19851" s="1122" t="s">
        <v>13187</v>
      </c>
    </row>
    <row r="19852" spans="1:8" ht="15" x14ac:dyDescent="0.2">
      <c r="A19852" s="1119">
        <v>45471</v>
      </c>
      <c r="B19852" s="69" t="s">
        <v>12410</v>
      </c>
      <c r="C19852" s="669" t="s">
        <v>8230</v>
      </c>
      <c r="D19852" s="912" t="s">
        <v>13380</v>
      </c>
      <c r="E19852" s="584">
        <v>11500</v>
      </c>
      <c r="F19852" s="70"/>
      <c r="G19852" s="1121">
        <f t="shared" si="322"/>
        <v>-11500</v>
      </c>
      <c r="H19852" s="1122" t="s">
        <v>13187</v>
      </c>
    </row>
    <row r="19853" spans="1:8" ht="15" x14ac:dyDescent="0.2">
      <c r="A19853" s="1119">
        <v>45471</v>
      </c>
      <c r="B19853" s="69" t="s">
        <v>11883</v>
      </c>
      <c r="C19853" s="565" t="s">
        <v>9869</v>
      </c>
      <c r="D19853" s="894" t="s">
        <v>13381</v>
      </c>
      <c r="E19853" s="629">
        <v>4600</v>
      </c>
      <c r="F19853" s="70"/>
      <c r="G19853" s="1121">
        <f t="shared" ref="G19853:G19855" si="323">F19853-E19853</f>
        <v>-4600</v>
      </c>
      <c r="H19853" s="1122" t="s">
        <v>13187</v>
      </c>
    </row>
    <row r="19854" spans="1:8" ht="15" x14ac:dyDescent="0.2">
      <c r="A19854" s="1119">
        <v>45471</v>
      </c>
      <c r="B19854" s="69" t="s">
        <v>13127</v>
      </c>
      <c r="C19854" s="565" t="s">
        <v>9869</v>
      </c>
      <c r="D19854" s="894" t="s">
        <v>13381</v>
      </c>
      <c r="E19854" s="629">
        <v>78900</v>
      </c>
      <c r="F19854" s="70"/>
      <c r="G19854" s="1121">
        <f t="shared" si="323"/>
        <v>-78900</v>
      </c>
      <c r="H19854" s="1122" t="s">
        <v>13187</v>
      </c>
    </row>
    <row r="19855" spans="1:8" ht="15" x14ac:dyDescent="0.2">
      <c r="A19855" s="1119">
        <v>45471</v>
      </c>
      <c r="B19855" s="69" t="s">
        <v>10294</v>
      </c>
      <c r="C19855" s="649" t="s">
        <v>7465</v>
      </c>
      <c r="D19855" s="893" t="s">
        <v>13382</v>
      </c>
      <c r="E19855" s="626">
        <v>43900</v>
      </c>
      <c r="F19855" s="70"/>
      <c r="G19855" s="1121">
        <f t="shared" si="323"/>
        <v>-43900</v>
      </c>
      <c r="H19855" s="1122" t="s">
        <v>13187</v>
      </c>
    </row>
    <row r="19856" spans="1:8" ht="15" x14ac:dyDescent="0.2">
      <c r="A19856" s="1119">
        <v>45471</v>
      </c>
      <c r="B19856" s="69" t="s">
        <v>9354</v>
      </c>
      <c r="C19856" s="649" t="s">
        <v>7465</v>
      </c>
      <c r="D19856" s="893" t="s">
        <v>13382</v>
      </c>
      <c r="E19856" s="626">
        <v>33559</v>
      </c>
      <c r="F19856" s="70"/>
      <c r="G19856" s="1121">
        <f t="shared" ref="G19856:G19859" si="324">F19856-E19856</f>
        <v>-33559</v>
      </c>
      <c r="H19856" s="1122" t="s">
        <v>13187</v>
      </c>
    </row>
    <row r="19857" spans="1:8" ht="15" x14ac:dyDescent="0.2">
      <c r="A19857" s="1119">
        <v>45471</v>
      </c>
      <c r="B19857" s="69" t="s">
        <v>10574</v>
      </c>
      <c r="C19857" s="649" t="s">
        <v>7465</v>
      </c>
      <c r="D19857" s="893" t="s">
        <v>13382</v>
      </c>
      <c r="E19857" s="626">
        <v>93755</v>
      </c>
      <c r="F19857" s="70"/>
      <c r="G19857" s="1121">
        <f t="shared" si="324"/>
        <v>-93755</v>
      </c>
      <c r="H19857" s="1122" t="s">
        <v>13187</v>
      </c>
    </row>
    <row r="19858" spans="1:8" ht="15" x14ac:dyDescent="0.2">
      <c r="A19858" s="1119">
        <v>45471</v>
      </c>
      <c r="B19858" s="69" t="s">
        <v>10907</v>
      </c>
      <c r="C19858" s="649" t="s">
        <v>7465</v>
      </c>
      <c r="D19858" s="893" t="s">
        <v>13382</v>
      </c>
      <c r="E19858" s="626">
        <v>22780</v>
      </c>
      <c r="F19858" s="70"/>
      <c r="G19858" s="1121">
        <f t="shared" si="324"/>
        <v>-22780</v>
      </c>
      <c r="H19858" s="1122" t="s">
        <v>13187</v>
      </c>
    </row>
    <row r="19859" spans="1:8" ht="15" x14ac:dyDescent="0.2">
      <c r="A19859" s="1119">
        <v>45471</v>
      </c>
      <c r="B19859" s="69" t="s">
        <v>11883</v>
      </c>
      <c r="C19859" s="649" t="s">
        <v>7465</v>
      </c>
      <c r="D19859" s="893" t="s">
        <v>13382</v>
      </c>
      <c r="E19859" s="626">
        <v>306006</v>
      </c>
      <c r="F19859" s="70"/>
      <c r="G19859" s="1121">
        <f t="shared" si="324"/>
        <v>-306006</v>
      </c>
      <c r="H19859" s="1122" t="s">
        <v>13187</v>
      </c>
    </row>
    <row r="19860" spans="1:8" ht="15" x14ac:dyDescent="0.2">
      <c r="A19860" s="1119">
        <v>45471</v>
      </c>
      <c r="B19860" s="69" t="s">
        <v>13311</v>
      </c>
      <c r="C19860" s="1120" t="s">
        <v>6422</v>
      </c>
      <c r="D19860" s="792" t="s">
        <v>13383</v>
      </c>
      <c r="E19860" s="70">
        <v>100000</v>
      </c>
      <c r="F19860" s="70"/>
      <c r="G19860" s="1121">
        <f t="shared" ref="G19860" si="325">F19860-E19860</f>
        <v>-100000</v>
      </c>
      <c r="H19860" s="1122" t="s">
        <v>13187</v>
      </c>
    </row>
    <row r="19861" spans="1:8" ht="15" x14ac:dyDescent="0.2">
      <c r="A19861" s="1119">
        <v>45471</v>
      </c>
      <c r="B19861" s="69" t="s">
        <v>13332</v>
      </c>
      <c r="C19861" s="1120" t="s">
        <v>10989</v>
      </c>
      <c r="D19861" s="792" t="s">
        <v>13384</v>
      </c>
      <c r="E19861" s="70">
        <v>15500</v>
      </c>
      <c r="F19861" s="70"/>
      <c r="G19861" s="1121">
        <f t="shared" ref="G19861:G19865" si="326">F19861-E19861</f>
        <v>-15500</v>
      </c>
      <c r="H19861" s="1122" t="s">
        <v>13187</v>
      </c>
    </row>
    <row r="19862" spans="1:8" ht="15" x14ac:dyDescent="0.2">
      <c r="A19862" s="1119">
        <v>45471</v>
      </c>
      <c r="B19862" s="69" t="s">
        <v>103</v>
      </c>
      <c r="C19862" s="1120" t="s">
        <v>103</v>
      </c>
      <c r="D19862" s="792" t="s">
        <v>10209</v>
      </c>
      <c r="E19862" s="70">
        <v>4000</v>
      </c>
      <c r="F19862" s="70"/>
      <c r="G19862" s="1121">
        <f t="shared" si="326"/>
        <v>-4000</v>
      </c>
      <c r="H19862" s="1122" t="s">
        <v>13187</v>
      </c>
    </row>
    <row r="19863" spans="1:8" ht="15" x14ac:dyDescent="0.2">
      <c r="A19863" s="1119">
        <v>45471</v>
      </c>
      <c r="B19863" s="69" t="s">
        <v>13332</v>
      </c>
      <c r="C19863" s="1120" t="s">
        <v>10989</v>
      </c>
      <c r="D19863" s="792" t="s">
        <v>2158</v>
      </c>
      <c r="E19863" s="70">
        <v>1936</v>
      </c>
      <c r="F19863" s="70"/>
      <c r="G19863" s="1121">
        <f t="shared" si="326"/>
        <v>-1936</v>
      </c>
      <c r="H19863" s="1122" t="s">
        <v>13187</v>
      </c>
    </row>
    <row r="19864" spans="1:8" ht="15" x14ac:dyDescent="0.2">
      <c r="A19864" s="1119">
        <v>45471</v>
      </c>
      <c r="B19864" s="69" t="s">
        <v>3945</v>
      </c>
      <c r="C19864" s="1120" t="s">
        <v>10989</v>
      </c>
      <c r="D19864" s="792" t="s">
        <v>13385</v>
      </c>
      <c r="E19864" s="70">
        <v>10000</v>
      </c>
      <c r="F19864" s="70"/>
      <c r="G19864" s="1121">
        <f t="shared" si="326"/>
        <v>-10000</v>
      </c>
      <c r="H19864" s="1122" t="s">
        <v>13187</v>
      </c>
    </row>
    <row r="19865" spans="1:8" ht="15" x14ac:dyDescent="0.2">
      <c r="A19865" s="1119">
        <v>45471</v>
      </c>
      <c r="B19865" s="69" t="s">
        <v>3945</v>
      </c>
      <c r="C19865" s="1120" t="s">
        <v>5740</v>
      </c>
      <c r="D19865" s="792" t="s">
        <v>369</v>
      </c>
      <c r="E19865" s="70">
        <v>1000</v>
      </c>
      <c r="F19865" s="70"/>
      <c r="G19865" s="1121">
        <f t="shared" si="326"/>
        <v>-1000</v>
      </c>
      <c r="H19865" s="1122" t="s">
        <v>13187</v>
      </c>
    </row>
    <row r="19866" spans="1:8" ht="15" x14ac:dyDescent="0.2">
      <c r="A19866" s="1119">
        <v>45471</v>
      </c>
      <c r="B19866" s="69" t="s">
        <v>13332</v>
      </c>
      <c r="C19866" s="1120" t="s">
        <v>5740</v>
      </c>
      <c r="D19866" s="792" t="s">
        <v>369</v>
      </c>
      <c r="E19866" s="70">
        <v>500</v>
      </c>
      <c r="F19866" s="70"/>
      <c r="G19866" s="1121">
        <f t="shared" ref="G19866:G19867" si="327">F19866-E19866</f>
        <v>-500</v>
      </c>
      <c r="H19866" s="1122" t="s">
        <v>13187</v>
      </c>
    </row>
    <row r="19867" spans="1:8" ht="15" x14ac:dyDescent="0.2">
      <c r="A19867" s="1119">
        <v>45471</v>
      </c>
      <c r="B19867" s="69" t="s">
        <v>13332</v>
      </c>
      <c r="C19867" s="1120" t="s">
        <v>285</v>
      </c>
      <c r="D19867" s="792" t="s">
        <v>13396</v>
      </c>
      <c r="E19867" s="70">
        <v>1000</v>
      </c>
      <c r="F19867" s="70"/>
      <c r="G19867" s="1121">
        <f t="shared" si="327"/>
        <v>-1000</v>
      </c>
      <c r="H19867" s="1122" t="s">
        <v>13187</v>
      </c>
    </row>
    <row r="19868" spans="1:8" ht="15" x14ac:dyDescent="0.2">
      <c r="A19868" s="1119">
        <v>45472</v>
      </c>
      <c r="B19868" s="69" t="s">
        <v>12410</v>
      </c>
      <c r="C19868" s="1120" t="s">
        <v>5740</v>
      </c>
      <c r="D19868" s="792" t="s">
        <v>1156</v>
      </c>
      <c r="E19868" s="70">
        <v>1000</v>
      </c>
      <c r="F19868" s="70"/>
      <c r="G19868" s="1121">
        <f t="shared" ref="G19868:G19871" si="328">F19868-E19868</f>
        <v>-1000</v>
      </c>
      <c r="H19868" s="1122" t="s">
        <v>13187</v>
      </c>
    </row>
    <row r="19869" spans="1:8" ht="15" x14ac:dyDescent="0.2">
      <c r="A19869" s="1119">
        <v>45472</v>
      </c>
      <c r="B19869" s="69" t="s">
        <v>11726</v>
      </c>
      <c r="C19869" s="1120" t="s">
        <v>13389</v>
      </c>
      <c r="D19869" s="792" t="s">
        <v>13390</v>
      </c>
      <c r="E19869" s="70">
        <v>25000</v>
      </c>
      <c r="F19869" s="70"/>
      <c r="G19869" s="1121">
        <f t="shared" si="328"/>
        <v>-25000</v>
      </c>
      <c r="H19869" s="1122" t="s">
        <v>13187</v>
      </c>
    </row>
    <row r="19870" spans="1:8" ht="15" x14ac:dyDescent="0.2">
      <c r="A19870" s="1119">
        <v>45472</v>
      </c>
      <c r="B19870" s="69" t="s">
        <v>11726</v>
      </c>
      <c r="C19870" s="1120" t="s">
        <v>391</v>
      </c>
      <c r="D19870" s="792" t="s">
        <v>13391</v>
      </c>
      <c r="E19870" s="70">
        <v>5000</v>
      </c>
      <c r="F19870" s="70"/>
      <c r="G19870" s="1121">
        <f t="shared" si="328"/>
        <v>-5000</v>
      </c>
      <c r="H19870" s="1122" t="s">
        <v>13187</v>
      </c>
    </row>
    <row r="19871" spans="1:8" ht="15" x14ac:dyDescent="0.2">
      <c r="A19871" s="1119">
        <v>45472</v>
      </c>
      <c r="B19871" s="69" t="s">
        <v>11085</v>
      </c>
      <c r="C19871" s="1120" t="s">
        <v>5740</v>
      </c>
      <c r="D19871" s="792" t="s">
        <v>13392</v>
      </c>
      <c r="E19871" s="70">
        <v>5500</v>
      </c>
      <c r="F19871" s="70"/>
      <c r="G19871" s="1121">
        <f t="shared" si="328"/>
        <v>-5500</v>
      </c>
      <c r="H19871" s="1122" t="s">
        <v>13187</v>
      </c>
    </row>
    <row r="19872" spans="1:8" ht="15" x14ac:dyDescent="0.2">
      <c r="A19872" s="1119">
        <v>45472</v>
      </c>
      <c r="B19872" s="69" t="s">
        <v>12618</v>
      </c>
      <c r="C19872" s="1120" t="s">
        <v>13110</v>
      </c>
      <c r="D19872" s="792" t="s">
        <v>13393</v>
      </c>
      <c r="E19872" s="70">
        <v>107000</v>
      </c>
      <c r="F19872" s="70"/>
      <c r="G19872" s="1121">
        <f t="shared" ref="G19872:G19877" si="329">F19872-E19872</f>
        <v>-107000</v>
      </c>
      <c r="H19872" s="1122" t="s">
        <v>13187</v>
      </c>
    </row>
    <row r="19873" spans="1:8" ht="15" x14ac:dyDescent="0.2">
      <c r="A19873" s="1119">
        <v>45472</v>
      </c>
      <c r="B19873" s="69" t="s">
        <v>13332</v>
      </c>
      <c r="C19873" s="1120" t="s">
        <v>10989</v>
      </c>
      <c r="D19873" s="792" t="s">
        <v>13394</v>
      </c>
      <c r="E19873" s="70">
        <v>20190</v>
      </c>
      <c r="F19873" s="70"/>
      <c r="G19873" s="1121">
        <f t="shared" si="329"/>
        <v>-20190</v>
      </c>
      <c r="H19873" s="1122" t="s">
        <v>13187</v>
      </c>
    </row>
    <row r="19874" spans="1:8" ht="15" x14ac:dyDescent="0.2">
      <c r="A19874" s="1119">
        <v>45472</v>
      </c>
      <c r="B19874" s="69" t="s">
        <v>12618</v>
      </c>
      <c r="C19874" s="1120" t="s">
        <v>10989</v>
      </c>
      <c r="D19874" s="792" t="s">
        <v>13394</v>
      </c>
      <c r="E19874" s="70">
        <v>39570</v>
      </c>
      <c r="F19874" s="70"/>
      <c r="G19874" s="1121">
        <f t="shared" si="329"/>
        <v>-39570</v>
      </c>
      <c r="H19874" s="1122" t="s">
        <v>13187</v>
      </c>
    </row>
    <row r="19875" spans="1:8" ht="15" x14ac:dyDescent="0.2">
      <c r="A19875" s="1119">
        <v>45472</v>
      </c>
      <c r="B19875" s="69" t="s">
        <v>12618</v>
      </c>
      <c r="C19875" s="1120" t="s">
        <v>10989</v>
      </c>
      <c r="D19875" s="792" t="s">
        <v>13394</v>
      </c>
      <c r="E19875" s="70">
        <v>41265</v>
      </c>
      <c r="F19875" s="70"/>
      <c r="G19875" s="1121">
        <f t="shared" si="329"/>
        <v>-41265</v>
      </c>
      <c r="H19875" s="1122" t="s">
        <v>13187</v>
      </c>
    </row>
    <row r="19876" spans="1:8" ht="15" x14ac:dyDescent="0.2">
      <c r="A19876" s="1119">
        <v>45472</v>
      </c>
      <c r="B19876" s="69" t="s">
        <v>12618</v>
      </c>
      <c r="C19876" s="1120" t="s">
        <v>10989</v>
      </c>
      <c r="D19876" s="792" t="s">
        <v>13394</v>
      </c>
      <c r="E19876" s="70">
        <v>78619</v>
      </c>
      <c r="F19876" s="70"/>
      <c r="G19876" s="1121">
        <f t="shared" si="329"/>
        <v>-78619</v>
      </c>
      <c r="H19876" s="1122" t="s">
        <v>13187</v>
      </c>
    </row>
    <row r="19877" spans="1:8" ht="15" x14ac:dyDescent="0.2">
      <c r="A19877" s="1119">
        <v>45472</v>
      </c>
      <c r="B19877" s="69" t="s">
        <v>12618</v>
      </c>
      <c r="C19877" s="1120" t="s">
        <v>10989</v>
      </c>
      <c r="D19877" s="792" t="s">
        <v>13394</v>
      </c>
      <c r="E19877" s="70">
        <v>46130</v>
      </c>
      <c r="F19877" s="70"/>
      <c r="G19877" s="1121">
        <f t="shared" si="329"/>
        <v>-46130</v>
      </c>
      <c r="H19877" s="1122" t="s">
        <v>13187</v>
      </c>
    </row>
    <row r="19878" spans="1:8" ht="15" x14ac:dyDescent="0.2">
      <c r="A19878" s="1119">
        <v>45472</v>
      </c>
      <c r="B19878" s="69" t="s">
        <v>12618</v>
      </c>
      <c r="C19878" s="1120" t="s">
        <v>13110</v>
      </c>
      <c r="D19878" s="792" t="s">
        <v>13395</v>
      </c>
      <c r="E19878" s="70">
        <v>54000</v>
      </c>
      <c r="F19878" s="70"/>
      <c r="G19878" s="1121">
        <f t="shared" ref="G19878:G19880" si="330">F19878-E19878</f>
        <v>-54000</v>
      </c>
      <c r="H19878" s="1122" t="s">
        <v>13187</v>
      </c>
    </row>
    <row r="19879" spans="1:8" ht="15" x14ac:dyDescent="0.2">
      <c r="A19879" s="1119">
        <v>45472</v>
      </c>
      <c r="B19879" s="69" t="s">
        <v>9354</v>
      </c>
      <c r="C19879" s="633" t="s">
        <v>1062</v>
      </c>
      <c r="D19879" s="917" t="s">
        <v>13397</v>
      </c>
      <c r="E19879" s="734">
        <v>100000</v>
      </c>
      <c r="F19879" s="70"/>
      <c r="G19879" s="1121">
        <f t="shared" si="330"/>
        <v>-100000</v>
      </c>
      <c r="H19879" s="1122" t="s">
        <v>13187</v>
      </c>
    </row>
    <row r="19880" spans="1:8" ht="15" x14ac:dyDescent="0.2">
      <c r="A19880" s="1119">
        <v>45472</v>
      </c>
      <c r="B19880" s="69" t="s">
        <v>12410</v>
      </c>
      <c r="C19880" s="633" t="s">
        <v>1062</v>
      </c>
      <c r="D19880" s="917" t="s">
        <v>13397</v>
      </c>
      <c r="E19880" s="734">
        <v>200000</v>
      </c>
      <c r="F19880" s="70"/>
      <c r="G19880" s="1121">
        <f t="shared" si="330"/>
        <v>-200000</v>
      </c>
      <c r="H19880" s="1122" t="s">
        <v>13187</v>
      </c>
    </row>
    <row r="19881" spans="1:8" ht="15" x14ac:dyDescent="0.2">
      <c r="A19881" s="1119">
        <v>45472</v>
      </c>
      <c r="B19881" s="69" t="s">
        <v>11726</v>
      </c>
      <c r="C19881" s="1120" t="s">
        <v>10989</v>
      </c>
      <c r="D19881" s="792" t="s">
        <v>13398</v>
      </c>
      <c r="E19881" s="70">
        <v>1200</v>
      </c>
      <c r="F19881" s="70"/>
      <c r="G19881" s="1121">
        <f t="shared" ref="G19881:G19883" si="331">F19881-E19881</f>
        <v>-1200</v>
      </c>
      <c r="H19881" s="1122" t="s">
        <v>13187</v>
      </c>
    </row>
    <row r="19882" spans="1:8" ht="15" x14ac:dyDescent="0.2">
      <c r="A19882" s="1119">
        <v>45472</v>
      </c>
      <c r="B19882" s="69" t="s">
        <v>103</v>
      </c>
      <c r="C19882" s="1120" t="s">
        <v>103</v>
      </c>
      <c r="D19882" s="792" t="s">
        <v>10209</v>
      </c>
      <c r="E19882" s="70">
        <v>5000</v>
      </c>
      <c r="F19882" s="70"/>
      <c r="G19882" s="1121">
        <f t="shared" si="331"/>
        <v>-5000</v>
      </c>
      <c r="H19882" s="1122" t="s">
        <v>13187</v>
      </c>
    </row>
    <row r="19883" spans="1:8" ht="15" x14ac:dyDescent="0.2">
      <c r="A19883" s="1119">
        <v>45472</v>
      </c>
      <c r="B19883" s="69" t="s">
        <v>13272</v>
      </c>
      <c r="C19883" s="1120" t="s">
        <v>5740</v>
      </c>
      <c r="D19883" s="792" t="s">
        <v>369</v>
      </c>
      <c r="E19883" s="70">
        <v>5500</v>
      </c>
      <c r="F19883" s="70"/>
      <c r="G19883" s="1121">
        <f t="shared" si="331"/>
        <v>-5500</v>
      </c>
      <c r="H19883" s="1122" t="s">
        <v>13187</v>
      </c>
    </row>
    <row r="19884" spans="1:8" ht="15" x14ac:dyDescent="0.2">
      <c r="A19884" s="1119">
        <v>45472</v>
      </c>
      <c r="B19884" s="69" t="s">
        <v>3945</v>
      </c>
      <c r="C19884" s="1120" t="s">
        <v>391</v>
      </c>
      <c r="D19884" s="792" t="s">
        <v>13401</v>
      </c>
      <c r="E19884" s="70">
        <v>50000</v>
      </c>
      <c r="F19884" s="70"/>
      <c r="G19884" s="1121">
        <f t="shared" ref="G19884:G19886" si="332">F19884-E19884</f>
        <v>-50000</v>
      </c>
      <c r="H19884" s="1122" t="s">
        <v>13187</v>
      </c>
    </row>
    <row r="19885" spans="1:8" ht="15" x14ac:dyDescent="0.2">
      <c r="A19885" s="1119">
        <v>45472</v>
      </c>
      <c r="B19885" s="69" t="s">
        <v>3945</v>
      </c>
      <c r="C19885" s="1120" t="s">
        <v>12848</v>
      </c>
      <c r="D19885" s="792" t="s">
        <v>13400</v>
      </c>
      <c r="E19885" s="70">
        <v>40000</v>
      </c>
      <c r="F19885" s="70"/>
      <c r="G19885" s="1121">
        <f t="shared" si="332"/>
        <v>-40000</v>
      </c>
      <c r="H19885" s="1122" t="s">
        <v>13187</v>
      </c>
    </row>
    <row r="19886" spans="1:8" ht="15" x14ac:dyDescent="0.2">
      <c r="A19886" s="1119">
        <v>45472</v>
      </c>
      <c r="B19886" s="69" t="s">
        <v>13272</v>
      </c>
      <c r="C19886" s="1120" t="s">
        <v>10989</v>
      </c>
      <c r="D19886" s="792" t="s">
        <v>13399</v>
      </c>
      <c r="E19886" s="70">
        <v>10000</v>
      </c>
      <c r="F19886" s="70"/>
      <c r="G19886" s="1121">
        <f t="shared" si="332"/>
        <v>-10000</v>
      </c>
      <c r="H19886" s="1122" t="s">
        <v>13187</v>
      </c>
    </row>
    <row r="19887" spans="1:8" ht="15" x14ac:dyDescent="0.2">
      <c r="A19887" s="732">
        <v>45449</v>
      </c>
      <c r="B19887" s="173" t="s">
        <v>11726</v>
      </c>
      <c r="C19887" s="173" t="s">
        <v>12942</v>
      </c>
      <c r="D19887" s="227" t="s">
        <v>13374</v>
      </c>
      <c r="E19887" s="235">
        <v>400000</v>
      </c>
      <c r="F19887" s="235"/>
      <c r="G19887" s="235">
        <f t="shared" ref="G19887:G19922" si="333">F19887-E19887</f>
        <v>-400000</v>
      </c>
      <c r="H19887" s="708" t="s">
        <v>13187</v>
      </c>
    </row>
    <row r="19888" spans="1:8" ht="15" x14ac:dyDescent="0.2">
      <c r="A19888" s="732">
        <v>45449</v>
      </c>
      <c r="B19888" s="173" t="s">
        <v>11726</v>
      </c>
      <c r="C19888" s="173" t="s">
        <v>12942</v>
      </c>
      <c r="D19888" s="227" t="s">
        <v>13375</v>
      </c>
      <c r="E19888" s="235">
        <v>400000</v>
      </c>
      <c r="F19888" s="235"/>
      <c r="G19888" s="235">
        <f t="shared" si="333"/>
        <v>-400000</v>
      </c>
      <c r="H19888" s="708" t="s">
        <v>13187</v>
      </c>
    </row>
    <row r="19889" spans="1:8" ht="24" x14ac:dyDescent="0.2">
      <c r="A19889" s="732">
        <v>45450</v>
      </c>
      <c r="B19889" s="173" t="s">
        <v>13127</v>
      </c>
      <c r="C19889" s="173" t="s">
        <v>13240</v>
      </c>
      <c r="D19889" s="227" t="s">
        <v>13241</v>
      </c>
      <c r="E19889" s="235">
        <v>1458946</v>
      </c>
      <c r="F19889" s="235"/>
      <c r="G19889" s="235">
        <f t="shared" si="333"/>
        <v>-1458946</v>
      </c>
      <c r="H19889" s="708" t="s">
        <v>13187</v>
      </c>
    </row>
    <row r="19890" spans="1:8" ht="15" x14ac:dyDescent="0.2">
      <c r="A19890" s="732">
        <v>45451</v>
      </c>
      <c r="B19890" s="173" t="s">
        <v>12618</v>
      </c>
      <c r="C19890" s="173" t="s">
        <v>10989</v>
      </c>
      <c r="D19890" s="227" t="s">
        <v>13234</v>
      </c>
      <c r="E19890" s="235">
        <v>105000</v>
      </c>
      <c r="F19890" s="235"/>
      <c r="G19890" s="235">
        <f t="shared" si="333"/>
        <v>-105000</v>
      </c>
      <c r="H19890" s="708" t="s">
        <v>13187</v>
      </c>
    </row>
    <row r="19891" spans="1:8" ht="36" x14ac:dyDescent="0.2">
      <c r="A19891" s="732">
        <v>45451</v>
      </c>
      <c r="B19891" s="173" t="s">
        <v>12410</v>
      </c>
      <c r="C19891" s="173" t="s">
        <v>4724</v>
      </c>
      <c r="D19891" s="227" t="s">
        <v>13221</v>
      </c>
      <c r="E19891" s="235">
        <v>1056979</v>
      </c>
      <c r="F19891" s="235"/>
      <c r="G19891" s="235">
        <f t="shared" si="333"/>
        <v>-1056979</v>
      </c>
      <c r="H19891" s="708" t="s">
        <v>13187</v>
      </c>
    </row>
    <row r="19892" spans="1:8" ht="27.75" customHeight="1" x14ac:dyDescent="0.2">
      <c r="A19892" s="732">
        <v>45453</v>
      </c>
      <c r="B19892" s="173" t="s">
        <v>13242</v>
      </c>
      <c r="C19892" s="173" t="s">
        <v>430</v>
      </c>
      <c r="D19892" s="227" t="s">
        <v>13243</v>
      </c>
      <c r="E19892" s="235">
        <v>1056979</v>
      </c>
      <c r="F19892" s="235"/>
      <c r="G19892" s="235">
        <f t="shared" si="333"/>
        <v>-1056979</v>
      </c>
      <c r="H19892" s="708" t="s">
        <v>13187</v>
      </c>
    </row>
    <row r="19893" spans="1:8" ht="27.75" customHeight="1" x14ac:dyDescent="0.2">
      <c r="A19893" s="732">
        <v>45453</v>
      </c>
      <c r="B19893" s="173" t="s">
        <v>12410</v>
      </c>
      <c r="C19893" s="173" t="s">
        <v>8089</v>
      </c>
      <c r="D19893" s="227" t="s">
        <v>13223</v>
      </c>
      <c r="E19893" s="235">
        <v>1056979</v>
      </c>
      <c r="F19893" s="235"/>
      <c r="G19893" s="235">
        <f t="shared" si="333"/>
        <v>-1056979</v>
      </c>
      <c r="H19893" s="708" t="s">
        <v>13187</v>
      </c>
    </row>
    <row r="19894" spans="1:8" ht="27.75" customHeight="1" x14ac:dyDescent="0.2">
      <c r="A19894" s="732">
        <v>45453</v>
      </c>
      <c r="B19894" s="173" t="s">
        <v>12410</v>
      </c>
      <c r="C19894" s="173" t="s">
        <v>8089</v>
      </c>
      <c r="D19894" s="227" t="s">
        <v>13223</v>
      </c>
      <c r="E19894" s="235">
        <v>1056979</v>
      </c>
      <c r="F19894" s="235"/>
      <c r="G19894" s="235">
        <f t="shared" si="333"/>
        <v>-1056979</v>
      </c>
      <c r="H19894" s="708" t="s">
        <v>13187</v>
      </c>
    </row>
    <row r="19895" spans="1:8" ht="21" customHeight="1" x14ac:dyDescent="0.2">
      <c r="A19895" s="732">
        <v>45453</v>
      </c>
      <c r="B19895" s="173" t="s">
        <v>12410</v>
      </c>
      <c r="C19895" s="173" t="s">
        <v>8089</v>
      </c>
      <c r="D19895" s="227" t="s">
        <v>13244</v>
      </c>
      <c r="E19895" s="235">
        <v>700000</v>
      </c>
      <c r="F19895" s="235"/>
      <c r="G19895" s="235">
        <f t="shared" si="333"/>
        <v>-700000</v>
      </c>
      <c r="H19895" s="708" t="s">
        <v>13187</v>
      </c>
    </row>
    <row r="19896" spans="1:8" ht="21" customHeight="1" x14ac:dyDescent="0.2">
      <c r="A19896" s="732">
        <v>45453</v>
      </c>
      <c r="B19896" s="173" t="s">
        <v>12410</v>
      </c>
      <c r="C19896" s="173" t="s">
        <v>8089</v>
      </c>
      <c r="D19896" s="227" t="s">
        <v>13244</v>
      </c>
      <c r="E19896" s="235">
        <v>770000</v>
      </c>
      <c r="F19896" s="235"/>
      <c r="G19896" s="235">
        <f t="shared" si="333"/>
        <v>-770000</v>
      </c>
      <c r="H19896" s="708" t="s">
        <v>13187</v>
      </c>
    </row>
    <row r="19897" spans="1:8" ht="21" customHeight="1" x14ac:dyDescent="0.2">
      <c r="A19897" s="732">
        <v>45453</v>
      </c>
      <c r="B19897" s="173" t="s">
        <v>12410</v>
      </c>
      <c r="C19897" s="173" t="s">
        <v>8089</v>
      </c>
      <c r="D19897" s="227" t="s">
        <v>13244</v>
      </c>
      <c r="E19897" s="235">
        <v>525000</v>
      </c>
      <c r="F19897" s="235"/>
      <c r="G19897" s="235">
        <f t="shared" si="333"/>
        <v>-525000</v>
      </c>
      <c r="H19897" s="708" t="s">
        <v>13187</v>
      </c>
    </row>
    <row r="19898" spans="1:8" ht="21" customHeight="1" x14ac:dyDescent="0.2">
      <c r="A19898" s="732">
        <v>45463</v>
      </c>
      <c r="B19898" s="173" t="s">
        <v>13127</v>
      </c>
      <c r="C19898" s="173" t="s">
        <v>4321</v>
      </c>
      <c r="D19898" s="227" t="s">
        <v>13316</v>
      </c>
      <c r="E19898" s="235">
        <v>178564</v>
      </c>
      <c r="F19898" s="235"/>
      <c r="G19898" s="235">
        <f t="shared" si="333"/>
        <v>-178564</v>
      </c>
      <c r="H19898" s="708" t="s">
        <v>13187</v>
      </c>
    </row>
    <row r="19899" spans="1:8" ht="21" customHeight="1" x14ac:dyDescent="0.2">
      <c r="A19899" s="732">
        <v>45469</v>
      </c>
      <c r="B19899" s="173" t="s">
        <v>13127</v>
      </c>
      <c r="C19899" s="173" t="s">
        <v>2709</v>
      </c>
      <c r="D19899" s="227" t="s">
        <v>13387</v>
      </c>
      <c r="E19899" s="235">
        <v>177832</v>
      </c>
      <c r="F19899" s="235"/>
      <c r="G19899" s="235">
        <f t="shared" si="333"/>
        <v>-177832</v>
      </c>
      <c r="H19899" s="708" t="s">
        <v>13187</v>
      </c>
    </row>
    <row r="19900" spans="1:8" ht="21" customHeight="1" x14ac:dyDescent="0.2">
      <c r="A19900" s="732">
        <v>45469</v>
      </c>
      <c r="B19900" s="173" t="s">
        <v>13127</v>
      </c>
      <c r="C19900" s="173" t="s">
        <v>4321</v>
      </c>
      <c r="D19900" s="227" t="s">
        <v>13388</v>
      </c>
      <c r="E19900" s="235">
        <v>385878</v>
      </c>
      <c r="F19900" s="235"/>
      <c r="G19900" s="235">
        <f t="shared" si="333"/>
        <v>-385878</v>
      </c>
      <c r="H19900" s="708" t="s">
        <v>13187</v>
      </c>
    </row>
    <row r="19901" spans="1:8" ht="15" x14ac:dyDescent="0.2">
      <c r="A19901" s="729">
        <v>45444</v>
      </c>
      <c r="B19901" s="93" t="s">
        <v>11726</v>
      </c>
      <c r="C19901" s="93" t="s">
        <v>558</v>
      </c>
      <c r="D19901" s="801" t="s">
        <v>13188</v>
      </c>
      <c r="E19901" s="175"/>
      <c r="F19901" s="175">
        <v>3456382</v>
      </c>
      <c r="G19901" s="175">
        <f t="shared" si="333"/>
        <v>3456382</v>
      </c>
      <c r="H19901" s="701" t="s">
        <v>13187</v>
      </c>
    </row>
    <row r="19902" spans="1:8" ht="24" x14ac:dyDescent="0.2">
      <c r="A19902" s="729">
        <v>45449</v>
      </c>
      <c r="B19902" s="93" t="s">
        <v>11085</v>
      </c>
      <c r="C19902" s="93" t="s">
        <v>558</v>
      </c>
      <c r="D19902" s="801" t="s">
        <v>13244</v>
      </c>
      <c r="E19902" s="175"/>
      <c r="F19902" s="175">
        <v>700000</v>
      </c>
      <c r="G19902" s="175">
        <f t="shared" si="333"/>
        <v>700000</v>
      </c>
      <c r="H19902" s="701" t="s">
        <v>13187</v>
      </c>
    </row>
    <row r="19903" spans="1:8" ht="24" x14ac:dyDescent="0.2">
      <c r="A19903" s="729">
        <v>45449</v>
      </c>
      <c r="B19903" s="93" t="s">
        <v>11085</v>
      </c>
      <c r="C19903" s="93" t="s">
        <v>558</v>
      </c>
      <c r="D19903" s="801" t="s">
        <v>13244</v>
      </c>
      <c r="E19903" s="175"/>
      <c r="F19903" s="175">
        <v>770000</v>
      </c>
      <c r="G19903" s="175">
        <f t="shared" si="333"/>
        <v>770000</v>
      </c>
      <c r="H19903" s="701" t="s">
        <v>13187</v>
      </c>
    </row>
    <row r="19904" spans="1:8" ht="24" x14ac:dyDescent="0.2">
      <c r="A19904" s="729">
        <v>45449</v>
      </c>
      <c r="B19904" s="93" t="s">
        <v>11085</v>
      </c>
      <c r="C19904" s="93" t="s">
        <v>558</v>
      </c>
      <c r="D19904" s="801" t="s">
        <v>13244</v>
      </c>
      <c r="E19904" s="175"/>
      <c r="F19904" s="175">
        <v>525000</v>
      </c>
      <c r="G19904" s="175">
        <f t="shared" si="333"/>
        <v>525000</v>
      </c>
      <c r="H19904" s="701" t="s">
        <v>13187</v>
      </c>
    </row>
    <row r="19905" spans="1:8" ht="27" customHeight="1" x14ac:dyDescent="0.2">
      <c r="A19905" s="729">
        <v>45449</v>
      </c>
      <c r="B19905" s="93" t="s">
        <v>12696</v>
      </c>
      <c r="C19905" s="93" t="s">
        <v>558</v>
      </c>
      <c r="D19905" s="801" t="s">
        <v>13221</v>
      </c>
      <c r="E19905" s="175"/>
      <c r="F19905" s="175">
        <v>1056979</v>
      </c>
      <c r="G19905" s="175">
        <f t="shared" si="333"/>
        <v>1056979</v>
      </c>
      <c r="H19905" s="701" t="s">
        <v>13187</v>
      </c>
    </row>
    <row r="19906" spans="1:8" ht="36" x14ac:dyDescent="0.2">
      <c r="A19906" s="729">
        <v>45449</v>
      </c>
      <c r="B19906" s="93" t="s">
        <v>12696</v>
      </c>
      <c r="C19906" s="93" t="s">
        <v>558</v>
      </c>
      <c r="D19906" s="801" t="s">
        <v>13222</v>
      </c>
      <c r="E19906" s="175"/>
      <c r="F19906" s="175">
        <v>1056979</v>
      </c>
      <c r="G19906" s="175">
        <f t="shared" si="333"/>
        <v>1056979</v>
      </c>
      <c r="H19906" s="701" t="s">
        <v>13187</v>
      </c>
    </row>
    <row r="19907" spans="1:8" ht="27.75" customHeight="1" x14ac:dyDescent="0.2">
      <c r="A19907" s="729">
        <v>45449</v>
      </c>
      <c r="B19907" s="93" t="s">
        <v>12696</v>
      </c>
      <c r="C19907" s="93" t="s">
        <v>558</v>
      </c>
      <c r="D19907" s="801" t="s">
        <v>13223</v>
      </c>
      <c r="E19907" s="175"/>
      <c r="F19907" s="175">
        <v>1056979</v>
      </c>
      <c r="G19907" s="175">
        <f t="shared" si="333"/>
        <v>1056979</v>
      </c>
      <c r="H19907" s="701" t="s">
        <v>13187</v>
      </c>
    </row>
    <row r="19908" spans="1:8" ht="36" x14ac:dyDescent="0.2">
      <c r="A19908" s="729">
        <v>45449</v>
      </c>
      <c r="B19908" s="93" t="s">
        <v>12696</v>
      </c>
      <c r="C19908" s="93" t="s">
        <v>558</v>
      </c>
      <c r="D19908" s="801" t="s">
        <v>13223</v>
      </c>
      <c r="E19908" s="175"/>
      <c r="F19908" s="175">
        <v>1056979</v>
      </c>
      <c r="G19908" s="175">
        <f t="shared" si="333"/>
        <v>1056979</v>
      </c>
      <c r="H19908" s="701" t="s">
        <v>13187</v>
      </c>
    </row>
    <row r="19909" spans="1:8" ht="31.5" customHeight="1" x14ac:dyDescent="0.2">
      <c r="A19909" s="729">
        <v>45450</v>
      </c>
      <c r="B19909" s="93" t="s">
        <v>10907</v>
      </c>
      <c r="C19909" s="93" t="s">
        <v>558</v>
      </c>
      <c r="D19909" s="801" t="s">
        <v>13219</v>
      </c>
      <c r="E19909" s="175"/>
      <c r="F19909" s="175">
        <v>1458946</v>
      </c>
      <c r="G19909" s="175">
        <f t="shared" si="333"/>
        <v>1458946</v>
      </c>
      <c r="H19909" s="701" t="s">
        <v>13187</v>
      </c>
    </row>
    <row r="19910" spans="1:8" ht="15" x14ac:dyDescent="0.2">
      <c r="A19910" s="729">
        <v>45450</v>
      </c>
      <c r="B19910" s="93" t="s">
        <v>12618</v>
      </c>
      <c r="C19910" s="93" t="s">
        <v>558</v>
      </c>
      <c r="D19910" s="801" t="s">
        <v>13220</v>
      </c>
      <c r="E19910" s="175"/>
      <c r="F19910" s="175">
        <v>10666429</v>
      </c>
      <c r="G19910" s="175">
        <f t="shared" si="333"/>
        <v>10666429</v>
      </c>
      <c r="H19910" s="701" t="s">
        <v>13187</v>
      </c>
    </row>
    <row r="19911" spans="1:8" ht="15" x14ac:dyDescent="0.2">
      <c r="A19911" s="729">
        <v>45453</v>
      </c>
      <c r="B19911" s="93" t="s">
        <v>10907</v>
      </c>
      <c r="C19911" s="633" t="s">
        <v>558</v>
      </c>
      <c r="D19911" s="895" t="s">
        <v>13344</v>
      </c>
      <c r="E19911" s="635"/>
      <c r="F19911" s="635">
        <v>986074</v>
      </c>
      <c r="G19911" s="175">
        <f t="shared" si="333"/>
        <v>986074</v>
      </c>
      <c r="H19911" s="701" t="s">
        <v>13187</v>
      </c>
    </row>
    <row r="19912" spans="1:8" ht="15" x14ac:dyDescent="0.2">
      <c r="A19912" s="729">
        <v>45453</v>
      </c>
      <c r="B19912" s="93" t="s">
        <v>9354</v>
      </c>
      <c r="C19912" s="633" t="s">
        <v>558</v>
      </c>
      <c r="D19912" s="895" t="s">
        <v>13344</v>
      </c>
      <c r="E19912" s="635"/>
      <c r="F19912" s="635">
        <v>13926</v>
      </c>
      <c r="G19912" s="175">
        <f t="shared" si="333"/>
        <v>13926</v>
      </c>
      <c r="H19912" s="701" t="s">
        <v>13187</v>
      </c>
    </row>
    <row r="19913" spans="1:8" ht="15" x14ac:dyDescent="0.2">
      <c r="A19913" s="729">
        <v>45464</v>
      </c>
      <c r="B19913" s="93" t="s">
        <v>3945</v>
      </c>
      <c r="C19913" s="93" t="s">
        <v>558</v>
      </c>
      <c r="D19913" s="891" t="s">
        <v>13329</v>
      </c>
      <c r="E19913" s="175"/>
      <c r="F19913" s="175">
        <v>359992</v>
      </c>
      <c r="G19913" s="175">
        <f t="shared" si="333"/>
        <v>359992</v>
      </c>
      <c r="H19913" s="701" t="s">
        <v>13187</v>
      </c>
    </row>
    <row r="19914" spans="1:8" ht="15" x14ac:dyDescent="0.2">
      <c r="A19914" s="729">
        <v>45467</v>
      </c>
      <c r="B19914" s="93" t="s">
        <v>10774</v>
      </c>
      <c r="C19914" s="93" t="s">
        <v>558</v>
      </c>
      <c r="D19914" s="891" t="s">
        <v>12852</v>
      </c>
      <c r="E19914" s="175"/>
      <c r="F19914" s="175">
        <v>250000</v>
      </c>
      <c r="G19914" s="175">
        <f t="shared" si="333"/>
        <v>250000</v>
      </c>
      <c r="H19914" s="701" t="s">
        <v>13187</v>
      </c>
    </row>
    <row r="19915" spans="1:8" ht="15" x14ac:dyDescent="0.2">
      <c r="A19915" s="729">
        <v>45468</v>
      </c>
      <c r="B19915" s="93" t="s">
        <v>9354</v>
      </c>
      <c r="C19915" s="93" t="s">
        <v>558</v>
      </c>
      <c r="D19915" s="891" t="s">
        <v>13343</v>
      </c>
      <c r="E19915" s="175"/>
      <c r="F19915" s="175">
        <v>2000000</v>
      </c>
      <c r="G19915" s="175">
        <f t="shared" si="333"/>
        <v>2000000</v>
      </c>
      <c r="H19915" s="701" t="s">
        <v>13187</v>
      </c>
    </row>
    <row r="19916" spans="1:8" s="681" customFormat="1" ht="24" customHeight="1" x14ac:dyDescent="0.25">
      <c r="A19916" s="729">
        <v>45469</v>
      </c>
      <c r="B19916" s="93" t="s">
        <v>13127</v>
      </c>
      <c r="C19916" s="93" t="s">
        <v>558</v>
      </c>
      <c r="D19916" s="801" t="s">
        <v>13360</v>
      </c>
      <c r="E19916" s="175"/>
      <c r="F19916" s="175">
        <v>6619389</v>
      </c>
      <c r="G19916" s="175">
        <f t="shared" si="333"/>
        <v>6619389</v>
      </c>
      <c r="H19916" s="701" t="s">
        <v>13187</v>
      </c>
    </row>
    <row r="19917" spans="1:8" s="681" customFormat="1" ht="15" x14ac:dyDescent="0.25">
      <c r="A19917" s="729">
        <v>45469</v>
      </c>
      <c r="B19917" s="93" t="s">
        <v>13127</v>
      </c>
      <c r="C19917" s="1088" t="s">
        <v>558</v>
      </c>
      <c r="D19917" s="897" t="s">
        <v>12026</v>
      </c>
      <c r="E19917" s="642">
        <v>66000</v>
      </c>
      <c r="F19917" s="175"/>
      <c r="G19917" s="175">
        <f t="shared" si="333"/>
        <v>-66000</v>
      </c>
      <c r="H19917" s="701" t="s">
        <v>13187</v>
      </c>
    </row>
    <row r="19918" spans="1:8" ht="15" x14ac:dyDescent="0.2">
      <c r="A19918" s="729">
        <v>45470</v>
      </c>
      <c r="B19918" s="93" t="s">
        <v>11623</v>
      </c>
      <c r="C19918" s="93" t="s">
        <v>558</v>
      </c>
      <c r="D19918" s="801" t="s">
        <v>13361</v>
      </c>
      <c r="E19918" s="175"/>
      <c r="F19918" s="175">
        <v>1402277</v>
      </c>
      <c r="G19918" s="175">
        <f t="shared" si="333"/>
        <v>1402277</v>
      </c>
      <c r="H19918" s="701" t="s">
        <v>13187</v>
      </c>
    </row>
    <row r="19919" spans="1:8" ht="15" x14ac:dyDescent="0.2">
      <c r="A19919" s="729">
        <v>45470</v>
      </c>
      <c r="B19919" s="93" t="s">
        <v>11507</v>
      </c>
      <c r="C19919" s="93" t="s">
        <v>558</v>
      </c>
      <c r="D19919" s="801" t="s">
        <v>13362</v>
      </c>
      <c r="E19919" s="175"/>
      <c r="F19919" s="175">
        <v>1904728.8212000001</v>
      </c>
      <c r="G19919" s="175">
        <f t="shared" si="333"/>
        <v>1904728.8212000001</v>
      </c>
      <c r="H19919" s="701" t="s">
        <v>13187</v>
      </c>
    </row>
    <row r="19920" spans="1:8" ht="15" x14ac:dyDescent="0.2">
      <c r="A19920" s="729">
        <v>45470</v>
      </c>
      <c r="B19920" s="93" t="s">
        <v>13314</v>
      </c>
      <c r="C19920" s="93" t="s">
        <v>558</v>
      </c>
      <c r="D19920" s="801" t="s">
        <v>13363</v>
      </c>
      <c r="E19920" s="175"/>
      <c r="F19920" s="175">
        <v>1421846</v>
      </c>
      <c r="G19920" s="175">
        <f t="shared" si="333"/>
        <v>1421846</v>
      </c>
      <c r="H19920" s="701" t="s">
        <v>13187</v>
      </c>
    </row>
    <row r="19921" spans="1:8" ht="15" x14ac:dyDescent="0.2">
      <c r="A19921" s="729">
        <v>45470</v>
      </c>
      <c r="B19921" s="93" t="s">
        <v>13314</v>
      </c>
      <c r="C19921" s="1088" t="s">
        <v>558</v>
      </c>
      <c r="D19921" s="897" t="s">
        <v>12026</v>
      </c>
      <c r="E19921" s="642">
        <v>14000</v>
      </c>
      <c r="F19921" s="175"/>
      <c r="G19921" s="175">
        <f t="shared" si="333"/>
        <v>-14000</v>
      </c>
      <c r="H19921" s="701" t="s">
        <v>13187</v>
      </c>
    </row>
    <row r="19922" spans="1:8" ht="15" x14ac:dyDescent="0.2">
      <c r="A19922" s="729">
        <v>45470</v>
      </c>
      <c r="B19922" s="93" t="s">
        <v>37</v>
      </c>
      <c r="C19922" s="93" t="s">
        <v>558</v>
      </c>
      <c r="D19922" s="891" t="s">
        <v>13364</v>
      </c>
      <c r="E19922" s="175"/>
      <c r="F19922" s="175">
        <v>246087</v>
      </c>
      <c r="G19922" s="175">
        <f t="shared" si="333"/>
        <v>246087</v>
      </c>
      <c r="H19922" s="701" t="s">
        <v>13187</v>
      </c>
    </row>
    <row r="19923" spans="1:8" ht="15" x14ac:dyDescent="0.2">
      <c r="A19923" s="729">
        <v>45470</v>
      </c>
      <c r="B19923" s="93" t="s">
        <v>11883</v>
      </c>
      <c r="C19923" s="93" t="s">
        <v>558</v>
      </c>
      <c r="D19923" s="891" t="s">
        <v>13366</v>
      </c>
      <c r="E19923" s="175"/>
      <c r="F19923" s="175">
        <v>10400000</v>
      </c>
      <c r="G19923" s="175">
        <f t="shared" ref="G19923" si="334">F19923-E19923</f>
        <v>10400000</v>
      </c>
      <c r="H19923" s="701" t="s">
        <v>13187</v>
      </c>
    </row>
    <row r="19924" spans="1:8" ht="15" x14ac:dyDescent="0.2">
      <c r="A19924" s="1119">
        <v>45474</v>
      </c>
      <c r="B19924" s="1138" t="s">
        <v>103</v>
      </c>
      <c r="C19924" s="1139" t="s">
        <v>793</v>
      </c>
      <c r="D19924" s="1140" t="s">
        <v>13402</v>
      </c>
      <c r="E19924" s="1141">
        <v>6000</v>
      </c>
      <c r="F19924" s="70"/>
      <c r="G19924" s="1121">
        <f t="shared" ref="G19924:G19937" si="335">F19924-E19924</f>
        <v>-6000</v>
      </c>
      <c r="H19924" s="1122" t="s">
        <v>10655</v>
      </c>
    </row>
    <row r="19925" spans="1:8" ht="15" x14ac:dyDescent="0.2">
      <c r="A19925" s="1119">
        <v>45474</v>
      </c>
      <c r="B19925" s="1138" t="s">
        <v>12410</v>
      </c>
      <c r="C19925" s="1139" t="s">
        <v>793</v>
      </c>
      <c r="D19925" s="1140" t="s">
        <v>10747</v>
      </c>
      <c r="E19925" s="1141">
        <v>88625</v>
      </c>
      <c r="F19925" s="70"/>
      <c r="G19925" s="1121">
        <f>F19925-E19925</f>
        <v>-88625</v>
      </c>
      <c r="H19925" s="1122" t="s">
        <v>10655</v>
      </c>
    </row>
    <row r="19926" spans="1:8" ht="15" x14ac:dyDescent="0.2">
      <c r="A19926" s="1119">
        <v>45474</v>
      </c>
      <c r="B19926" s="1138" t="s">
        <v>103</v>
      </c>
      <c r="C19926" s="1139" t="s">
        <v>793</v>
      </c>
      <c r="D19926" s="1140" t="s">
        <v>13412</v>
      </c>
      <c r="E19926" s="1141">
        <v>20000</v>
      </c>
      <c r="F19926" s="70"/>
      <c r="G19926" s="1121">
        <f>F19926-E19926</f>
        <v>-20000</v>
      </c>
      <c r="H19926" s="1122" t="s">
        <v>10655</v>
      </c>
    </row>
    <row r="19927" spans="1:8" ht="15" x14ac:dyDescent="0.2">
      <c r="A19927" s="1119">
        <v>45474</v>
      </c>
      <c r="B19927" s="1138" t="s">
        <v>103</v>
      </c>
      <c r="C19927" s="1139" t="s">
        <v>793</v>
      </c>
      <c r="D19927" s="1140" t="s">
        <v>13424</v>
      </c>
      <c r="E19927" s="1141">
        <v>153500</v>
      </c>
      <c r="F19927" s="70"/>
      <c r="G19927" s="1121">
        <f>F19927-E19927</f>
        <v>-153500</v>
      </c>
      <c r="H19927" s="1122" t="s">
        <v>10655</v>
      </c>
    </row>
    <row r="19928" spans="1:8" ht="15" x14ac:dyDescent="0.2">
      <c r="A19928" s="1119">
        <v>45475</v>
      </c>
      <c r="B19928" s="1138" t="s">
        <v>37</v>
      </c>
      <c r="C19928" s="1139" t="s">
        <v>793</v>
      </c>
      <c r="D19928" s="1140" t="s">
        <v>11832</v>
      </c>
      <c r="E19928" s="1141">
        <v>181737.5</v>
      </c>
      <c r="F19928" s="70"/>
      <c r="G19928" s="1121">
        <f>F19928-E19928</f>
        <v>-181737.5</v>
      </c>
      <c r="H19928" s="1122" t="s">
        <v>10655</v>
      </c>
    </row>
    <row r="19929" spans="1:8" ht="15" x14ac:dyDescent="0.2">
      <c r="A19929" s="1119">
        <v>45475</v>
      </c>
      <c r="B19929" s="1138" t="s">
        <v>12410</v>
      </c>
      <c r="C19929" s="1139" t="s">
        <v>793</v>
      </c>
      <c r="D19929" s="1140" t="s">
        <v>13413</v>
      </c>
      <c r="E19929" s="1141">
        <v>204043</v>
      </c>
      <c r="F19929" s="70"/>
      <c r="G19929" s="1121">
        <f>F19929-E19929</f>
        <v>-204043</v>
      </c>
      <c r="H19929" s="1122" t="s">
        <v>10655</v>
      </c>
    </row>
    <row r="19930" spans="1:8" ht="15" x14ac:dyDescent="0.2">
      <c r="A19930" s="1119">
        <v>45476</v>
      </c>
      <c r="B19930" s="1138" t="s">
        <v>11726</v>
      </c>
      <c r="C19930" s="1139" t="s">
        <v>793</v>
      </c>
      <c r="D19930" s="1140" t="s">
        <v>12395</v>
      </c>
      <c r="E19930" s="1141">
        <v>877970.83333333314</v>
      </c>
      <c r="F19930" s="70"/>
      <c r="G19930" s="1121">
        <f t="shared" ref="G19930:G19932" si="336">F19930-E19930</f>
        <v>-877970.83333333314</v>
      </c>
      <c r="H19930" s="1122" t="s">
        <v>10655</v>
      </c>
    </row>
    <row r="19931" spans="1:8" ht="15" x14ac:dyDescent="0.2">
      <c r="A19931" s="1119">
        <v>45476</v>
      </c>
      <c r="B19931" s="1138" t="s">
        <v>12706</v>
      </c>
      <c r="C19931" s="1139" t="s">
        <v>793</v>
      </c>
      <c r="D19931" s="1140" t="s">
        <v>13425</v>
      </c>
      <c r="E19931" s="1141">
        <v>126000</v>
      </c>
      <c r="F19931" s="70"/>
      <c r="G19931" s="1121">
        <f t="shared" si="336"/>
        <v>-126000</v>
      </c>
      <c r="H19931" s="1122" t="s">
        <v>10655</v>
      </c>
    </row>
    <row r="19932" spans="1:8" ht="15" x14ac:dyDescent="0.2">
      <c r="A19932" s="1119">
        <v>45476</v>
      </c>
      <c r="B19932" s="1138" t="s">
        <v>12618</v>
      </c>
      <c r="C19932" s="1139" t="s">
        <v>793</v>
      </c>
      <c r="D19932" s="1140" t="s">
        <v>10745</v>
      </c>
      <c r="E19932" s="1141">
        <v>53333</v>
      </c>
      <c r="F19932" s="70"/>
      <c r="G19932" s="1121">
        <f t="shared" si="336"/>
        <v>-53333</v>
      </c>
      <c r="H19932" s="1122" t="s">
        <v>10655</v>
      </c>
    </row>
    <row r="19933" spans="1:8" ht="15" x14ac:dyDescent="0.2">
      <c r="A19933" s="1119">
        <v>45476</v>
      </c>
      <c r="B19933" s="1138" t="s">
        <v>11085</v>
      </c>
      <c r="C19933" s="1139" t="s">
        <v>793</v>
      </c>
      <c r="D19933" s="1140" t="s">
        <v>11834</v>
      </c>
      <c r="E19933" s="1141">
        <v>61500</v>
      </c>
      <c r="F19933" s="70"/>
      <c r="G19933" s="1121">
        <f>F19933-E19933</f>
        <v>-61500</v>
      </c>
      <c r="H19933" s="1122" t="s">
        <v>10655</v>
      </c>
    </row>
    <row r="19934" spans="1:8" ht="15" x14ac:dyDescent="0.2">
      <c r="A19934" s="1119">
        <v>45476</v>
      </c>
      <c r="B19934" s="1138" t="s">
        <v>12618</v>
      </c>
      <c r="C19934" s="1139" t="s">
        <v>793</v>
      </c>
      <c r="D19934" s="1140" t="s">
        <v>13426</v>
      </c>
      <c r="E19934" s="1141">
        <v>84790</v>
      </c>
      <c r="F19934" s="70"/>
      <c r="G19934" s="1121">
        <f>F19934-E19934</f>
        <v>-84790</v>
      </c>
      <c r="H19934" s="1122" t="s">
        <v>10655</v>
      </c>
    </row>
    <row r="19935" spans="1:8" ht="15" x14ac:dyDescent="0.2">
      <c r="A19935" s="1119">
        <v>45474</v>
      </c>
      <c r="B19935" s="69" t="s">
        <v>103</v>
      </c>
      <c r="C19935" s="1120" t="s">
        <v>103</v>
      </c>
      <c r="D19935" s="792" t="s">
        <v>10209</v>
      </c>
      <c r="E19935" s="70">
        <v>5000</v>
      </c>
      <c r="F19935" s="70"/>
      <c r="G19935" s="1121">
        <f t="shared" si="335"/>
        <v>-5000</v>
      </c>
      <c r="H19935" s="1122" t="s">
        <v>10655</v>
      </c>
    </row>
    <row r="19936" spans="1:8" ht="15" x14ac:dyDescent="0.2">
      <c r="A19936" s="1119">
        <v>45474</v>
      </c>
      <c r="B19936" s="69" t="s">
        <v>10177</v>
      </c>
      <c r="C19936" s="1120" t="s">
        <v>10989</v>
      </c>
      <c r="D19936" s="792" t="s">
        <v>13403</v>
      </c>
      <c r="E19936" s="70">
        <v>7600</v>
      </c>
      <c r="F19936" s="70"/>
      <c r="G19936" s="1121">
        <f t="shared" si="335"/>
        <v>-7600</v>
      </c>
      <c r="H19936" s="1122" t="s">
        <v>10655</v>
      </c>
    </row>
    <row r="19937" spans="1:8" ht="15" x14ac:dyDescent="0.2">
      <c r="A19937" s="1119">
        <v>45474</v>
      </c>
      <c r="B19937" s="69" t="s">
        <v>12706</v>
      </c>
      <c r="C19937" s="1120" t="s">
        <v>10989</v>
      </c>
      <c r="D19937" s="792" t="s">
        <v>13404</v>
      </c>
      <c r="E19937" s="70">
        <v>1900</v>
      </c>
      <c r="F19937" s="70"/>
      <c r="G19937" s="1121">
        <f t="shared" si="335"/>
        <v>-1900</v>
      </c>
      <c r="H19937" s="1122" t="s">
        <v>10655</v>
      </c>
    </row>
    <row r="19938" spans="1:8" ht="15" x14ac:dyDescent="0.2">
      <c r="A19938" s="1119">
        <v>45474</v>
      </c>
      <c r="B19938" s="69" t="s">
        <v>13242</v>
      </c>
      <c r="C19938" s="1120" t="s">
        <v>13276</v>
      </c>
      <c r="D19938" s="792" t="s">
        <v>13405</v>
      </c>
      <c r="E19938" s="70">
        <v>443500</v>
      </c>
      <c r="F19938" s="70"/>
      <c r="G19938" s="1121">
        <f t="shared" ref="G19938:G19939" si="337">F19938-E19938</f>
        <v>-443500</v>
      </c>
      <c r="H19938" s="1122" t="s">
        <v>10655</v>
      </c>
    </row>
    <row r="19939" spans="1:8" ht="15" x14ac:dyDescent="0.2">
      <c r="A19939" s="1119">
        <v>45474</v>
      </c>
      <c r="B19939" s="69" t="s">
        <v>13406</v>
      </c>
      <c r="C19939" s="1120" t="s">
        <v>13407</v>
      </c>
      <c r="D19939" s="792" t="s">
        <v>13408</v>
      </c>
      <c r="E19939" s="70">
        <v>400000</v>
      </c>
      <c r="F19939" s="70"/>
      <c r="G19939" s="1121">
        <f t="shared" si="337"/>
        <v>-400000</v>
      </c>
      <c r="H19939" s="1122" t="s">
        <v>10655</v>
      </c>
    </row>
    <row r="19940" spans="1:8" ht="15" x14ac:dyDescent="0.2">
      <c r="A19940" s="1119">
        <v>45474</v>
      </c>
      <c r="B19940" s="69" t="s">
        <v>12696</v>
      </c>
      <c r="C19940" s="1120" t="s">
        <v>11736</v>
      </c>
      <c r="D19940" s="792" t="s">
        <v>13429</v>
      </c>
      <c r="E19940" s="70">
        <v>450000</v>
      </c>
      <c r="F19940" s="70"/>
      <c r="G19940" s="1121">
        <f t="shared" ref="G19940" si="338">F19940-E19940</f>
        <v>-450000</v>
      </c>
      <c r="H19940" s="1122" t="s">
        <v>10655</v>
      </c>
    </row>
    <row r="19941" spans="1:8" ht="15" x14ac:dyDescent="0.2">
      <c r="A19941" s="1119">
        <v>45474</v>
      </c>
      <c r="B19941" s="69" t="s">
        <v>13194</v>
      </c>
      <c r="C19941" s="1120" t="s">
        <v>10989</v>
      </c>
      <c r="D19941" s="792" t="s">
        <v>13409</v>
      </c>
      <c r="E19941" s="70">
        <v>100000</v>
      </c>
      <c r="F19941" s="70"/>
      <c r="G19941" s="1121">
        <f t="shared" ref="G19941" si="339">F19941-E19941</f>
        <v>-100000</v>
      </c>
      <c r="H19941" s="1122" t="s">
        <v>10655</v>
      </c>
    </row>
    <row r="19942" spans="1:8" ht="15" x14ac:dyDescent="0.2">
      <c r="A19942" s="1119">
        <v>45474</v>
      </c>
      <c r="B19942" s="69" t="s">
        <v>12410</v>
      </c>
      <c r="C19942" s="1120" t="s">
        <v>10989</v>
      </c>
      <c r="D19942" s="792" t="s">
        <v>12521</v>
      </c>
      <c r="E19942" s="70">
        <v>960</v>
      </c>
      <c r="F19942" s="70"/>
      <c r="G19942" s="1121">
        <f t="shared" ref="G19942:G19943" si="340">F19942-E19942</f>
        <v>-960</v>
      </c>
      <c r="H19942" s="1122" t="s">
        <v>10655</v>
      </c>
    </row>
    <row r="19943" spans="1:8" ht="15" x14ac:dyDescent="0.2">
      <c r="A19943" s="1119">
        <v>45474</v>
      </c>
      <c r="B19943" s="69" t="s">
        <v>13127</v>
      </c>
      <c r="C19943" s="1120" t="s">
        <v>10989</v>
      </c>
      <c r="D19943" s="792" t="s">
        <v>13411</v>
      </c>
      <c r="E19943" s="70">
        <v>800</v>
      </c>
      <c r="F19943" s="70"/>
      <c r="G19943" s="1121">
        <f t="shared" si="340"/>
        <v>-800</v>
      </c>
      <c r="H19943" s="1122" t="s">
        <v>10655</v>
      </c>
    </row>
    <row r="19944" spans="1:8" ht="15" x14ac:dyDescent="0.2">
      <c r="A19944" s="1119">
        <v>45475</v>
      </c>
      <c r="B19944" s="69" t="s">
        <v>11726</v>
      </c>
      <c r="C19944" s="1120" t="s">
        <v>5740</v>
      </c>
      <c r="D19944" s="792" t="s">
        <v>13414</v>
      </c>
      <c r="E19944" s="70">
        <v>300</v>
      </c>
      <c r="F19944" s="70"/>
      <c r="G19944" s="1121">
        <f t="shared" ref="G19944:G19955" si="341">F19944-E19944</f>
        <v>-300</v>
      </c>
      <c r="H19944" s="1122" t="s">
        <v>10655</v>
      </c>
    </row>
    <row r="19945" spans="1:8" ht="15" x14ac:dyDescent="0.2">
      <c r="A19945" s="1119">
        <v>45475</v>
      </c>
      <c r="B19945" s="69" t="s">
        <v>37</v>
      </c>
      <c r="C19945" s="1120" t="s">
        <v>391</v>
      </c>
      <c r="D19945" s="792" t="s">
        <v>13415</v>
      </c>
      <c r="E19945" s="70">
        <v>700</v>
      </c>
      <c r="F19945" s="70"/>
      <c r="G19945" s="1121">
        <f t="shared" si="341"/>
        <v>-700</v>
      </c>
      <c r="H19945" s="1122" t="s">
        <v>10655</v>
      </c>
    </row>
    <row r="19946" spans="1:8" ht="15" x14ac:dyDescent="0.2">
      <c r="A19946" s="1119">
        <v>45475</v>
      </c>
      <c r="B19946" s="69" t="s">
        <v>37</v>
      </c>
      <c r="C19946" s="1120" t="s">
        <v>391</v>
      </c>
      <c r="D19946" s="792" t="s">
        <v>5754</v>
      </c>
      <c r="E19946" s="70">
        <v>3000</v>
      </c>
      <c r="F19946" s="70"/>
      <c r="G19946" s="1121">
        <f t="shared" si="341"/>
        <v>-3000</v>
      </c>
      <c r="H19946" s="1122" t="s">
        <v>10655</v>
      </c>
    </row>
    <row r="19947" spans="1:8" ht="15" x14ac:dyDescent="0.2">
      <c r="A19947" s="1119">
        <v>45475</v>
      </c>
      <c r="B19947" s="69" t="s">
        <v>13127</v>
      </c>
      <c r="C19947" s="1120" t="s">
        <v>10989</v>
      </c>
      <c r="D19947" s="792" t="s">
        <v>13416</v>
      </c>
      <c r="E19947" s="70">
        <v>3500</v>
      </c>
      <c r="F19947" s="70"/>
      <c r="G19947" s="1121">
        <f t="shared" si="341"/>
        <v>-3500</v>
      </c>
      <c r="H19947" s="1122" t="s">
        <v>10655</v>
      </c>
    </row>
    <row r="19948" spans="1:8" ht="15" x14ac:dyDescent="0.2">
      <c r="A19948" s="1119">
        <v>45475</v>
      </c>
      <c r="B19948" s="69" t="s">
        <v>6503</v>
      </c>
      <c r="C19948" s="1120" t="s">
        <v>5740</v>
      </c>
      <c r="D19948" s="792" t="s">
        <v>369</v>
      </c>
      <c r="E19948" s="70">
        <v>1000</v>
      </c>
      <c r="F19948" s="70"/>
      <c r="G19948" s="1121">
        <f t="shared" si="341"/>
        <v>-1000</v>
      </c>
      <c r="H19948" s="1122" t="s">
        <v>10655</v>
      </c>
    </row>
    <row r="19949" spans="1:8" ht="15" x14ac:dyDescent="0.2">
      <c r="A19949" s="1119">
        <v>45475</v>
      </c>
      <c r="B19949" s="69" t="s">
        <v>103</v>
      </c>
      <c r="C19949" s="1120" t="s">
        <v>103</v>
      </c>
      <c r="D19949" s="792" t="s">
        <v>10209</v>
      </c>
      <c r="E19949" s="70">
        <v>5000</v>
      </c>
      <c r="F19949" s="70"/>
      <c r="G19949" s="1121">
        <f t="shared" si="341"/>
        <v>-5000</v>
      </c>
      <c r="H19949" s="1122" t="s">
        <v>10655</v>
      </c>
    </row>
    <row r="19950" spans="1:8" ht="15" x14ac:dyDescent="0.2">
      <c r="A19950" s="1119">
        <v>45475</v>
      </c>
      <c r="B19950" s="69" t="s">
        <v>103</v>
      </c>
      <c r="C19950" s="1120" t="s">
        <v>2671</v>
      </c>
      <c r="D19950" s="792" t="s">
        <v>13417</v>
      </c>
      <c r="E19950" s="70">
        <v>1000</v>
      </c>
      <c r="F19950" s="70"/>
      <c r="G19950" s="1121">
        <f t="shared" si="341"/>
        <v>-1000</v>
      </c>
      <c r="H19950" s="1122" t="s">
        <v>10655</v>
      </c>
    </row>
    <row r="19951" spans="1:8" ht="15" x14ac:dyDescent="0.2">
      <c r="A19951" s="1119">
        <v>45475</v>
      </c>
      <c r="B19951" s="69" t="s">
        <v>103</v>
      </c>
      <c r="C19951" s="1120" t="s">
        <v>2671</v>
      </c>
      <c r="D19951" s="792" t="s">
        <v>13418</v>
      </c>
      <c r="E19951" s="70">
        <v>1500</v>
      </c>
      <c r="F19951" s="70"/>
      <c r="G19951" s="1121">
        <f t="shared" si="341"/>
        <v>-1500</v>
      </c>
      <c r="H19951" s="1122" t="s">
        <v>10655</v>
      </c>
    </row>
    <row r="19952" spans="1:8" ht="15" x14ac:dyDescent="0.2">
      <c r="A19952" s="1119">
        <v>45475</v>
      </c>
      <c r="B19952" s="69" t="s">
        <v>25</v>
      </c>
      <c r="C19952" s="1120" t="s">
        <v>8148</v>
      </c>
      <c r="D19952" s="792" t="s">
        <v>8617</v>
      </c>
      <c r="E19952" s="70">
        <v>920</v>
      </c>
      <c r="F19952" s="70"/>
      <c r="G19952" s="1121">
        <f t="shared" si="341"/>
        <v>-920</v>
      </c>
      <c r="H19952" s="1122" t="s">
        <v>10655</v>
      </c>
    </row>
    <row r="19953" spans="1:8" ht="15" x14ac:dyDescent="0.2">
      <c r="A19953" s="1119">
        <v>45475</v>
      </c>
      <c r="B19953" s="69" t="s">
        <v>103</v>
      </c>
      <c r="C19953" s="1120" t="s">
        <v>8148</v>
      </c>
      <c r="D19953" s="792" t="s">
        <v>8617</v>
      </c>
      <c r="E19953" s="70">
        <v>1250</v>
      </c>
      <c r="F19953" s="70"/>
      <c r="G19953" s="1121">
        <f t="shared" si="341"/>
        <v>-1250</v>
      </c>
      <c r="H19953" s="1122" t="s">
        <v>10655</v>
      </c>
    </row>
    <row r="19954" spans="1:8" ht="15" x14ac:dyDescent="0.2">
      <c r="A19954" s="1119">
        <v>45475</v>
      </c>
      <c r="B19954" s="69" t="s">
        <v>13127</v>
      </c>
      <c r="C19954" s="1120" t="s">
        <v>5740</v>
      </c>
      <c r="D19954" s="792" t="s">
        <v>369</v>
      </c>
      <c r="E19954" s="70">
        <v>5000</v>
      </c>
      <c r="F19954" s="70"/>
      <c r="G19954" s="1121">
        <f t="shared" si="341"/>
        <v>-5000</v>
      </c>
      <c r="H19954" s="1122" t="s">
        <v>10655</v>
      </c>
    </row>
    <row r="19955" spans="1:8" ht="15" x14ac:dyDescent="0.2">
      <c r="A19955" s="1119">
        <v>45475</v>
      </c>
      <c r="B19955" s="69" t="s">
        <v>12618</v>
      </c>
      <c r="C19955" s="1120" t="s">
        <v>3103</v>
      </c>
      <c r="D19955" s="792" t="s">
        <v>13419</v>
      </c>
      <c r="E19955" s="70">
        <v>10000</v>
      </c>
      <c r="F19955" s="70"/>
      <c r="G19955" s="1121">
        <f t="shared" si="341"/>
        <v>-10000</v>
      </c>
      <c r="H19955" s="1122" t="s">
        <v>10655</v>
      </c>
    </row>
    <row r="19956" spans="1:8" ht="15" x14ac:dyDescent="0.2">
      <c r="A19956" s="1119">
        <v>45475</v>
      </c>
      <c r="B19956" s="69" t="s">
        <v>13242</v>
      </c>
      <c r="C19956" s="1120" t="s">
        <v>13276</v>
      </c>
      <c r="D19956" s="792" t="s">
        <v>13420</v>
      </c>
      <c r="E19956" s="70">
        <v>500000</v>
      </c>
      <c r="F19956" s="70"/>
      <c r="G19956" s="1121">
        <f t="shared" ref="G19956:G19957" si="342">F19956-E19956</f>
        <v>-500000</v>
      </c>
      <c r="H19956" s="1122" t="s">
        <v>10655</v>
      </c>
    </row>
    <row r="19957" spans="1:8" ht="15" x14ac:dyDescent="0.2">
      <c r="A19957" s="1119">
        <v>45475</v>
      </c>
      <c r="B19957" s="69" t="s">
        <v>10907</v>
      </c>
      <c r="C19957" s="1120" t="s">
        <v>13290</v>
      </c>
      <c r="D19957" s="792" t="s">
        <v>13421</v>
      </c>
      <c r="E19957" s="70">
        <v>350000</v>
      </c>
      <c r="F19957" s="70"/>
      <c r="G19957" s="1121">
        <f t="shared" si="342"/>
        <v>-350000</v>
      </c>
      <c r="H19957" s="1122" t="s">
        <v>10655</v>
      </c>
    </row>
    <row r="19958" spans="1:8" ht="15" x14ac:dyDescent="0.2">
      <c r="A19958" s="1119">
        <v>45475</v>
      </c>
      <c r="B19958" s="69" t="s">
        <v>13335</v>
      </c>
      <c r="C19958" s="1120" t="s">
        <v>13189</v>
      </c>
      <c r="D19958" s="792" t="s">
        <v>13422</v>
      </c>
      <c r="E19958" s="70">
        <v>25000</v>
      </c>
      <c r="F19958" s="70"/>
      <c r="G19958" s="1121">
        <f t="shared" ref="G19958:G19961" si="343">F19958-E19958</f>
        <v>-25000</v>
      </c>
      <c r="H19958" s="1122" t="s">
        <v>10655</v>
      </c>
    </row>
    <row r="19959" spans="1:8" ht="15" x14ac:dyDescent="0.2">
      <c r="A19959" s="1119">
        <v>45475</v>
      </c>
      <c r="B19959" s="69" t="s">
        <v>12618</v>
      </c>
      <c r="C19959" s="1120" t="s">
        <v>11394</v>
      </c>
      <c r="D19959" s="792" t="s">
        <v>13431</v>
      </c>
      <c r="E19959" s="70">
        <v>300000</v>
      </c>
      <c r="F19959" s="70"/>
      <c r="G19959" s="1121">
        <f t="shared" ref="G19959:G19960" si="344">F19959-E19959</f>
        <v>-300000</v>
      </c>
      <c r="H19959" s="1122" t="s">
        <v>10655</v>
      </c>
    </row>
    <row r="19960" spans="1:8" ht="15" x14ac:dyDescent="0.2">
      <c r="A19960" s="1119">
        <v>45475</v>
      </c>
      <c r="B19960" s="69" t="s">
        <v>12618</v>
      </c>
      <c r="C19960" s="1120" t="s">
        <v>10989</v>
      </c>
      <c r="D19960" s="792" t="s">
        <v>13430</v>
      </c>
      <c r="E19960" s="70">
        <v>150000</v>
      </c>
      <c r="F19960" s="70"/>
      <c r="G19960" s="1121">
        <f t="shared" si="344"/>
        <v>-150000</v>
      </c>
      <c r="H19960" s="1122" t="s">
        <v>10655</v>
      </c>
    </row>
    <row r="19961" spans="1:8" ht="15" x14ac:dyDescent="0.2">
      <c r="A19961" s="1119">
        <v>45476</v>
      </c>
      <c r="B19961" s="69" t="s">
        <v>13335</v>
      </c>
      <c r="C19961" s="1120" t="s">
        <v>6422</v>
      </c>
      <c r="D19961" s="792" t="s">
        <v>13423</v>
      </c>
      <c r="E19961" s="70">
        <v>150000</v>
      </c>
      <c r="F19961" s="70"/>
      <c r="G19961" s="1121">
        <f t="shared" si="343"/>
        <v>-150000</v>
      </c>
      <c r="H19961" s="1122" t="s">
        <v>10655</v>
      </c>
    </row>
    <row r="19962" spans="1:8" ht="15" x14ac:dyDescent="0.2">
      <c r="A19962" s="1119">
        <v>45476</v>
      </c>
      <c r="B19962" s="69" t="s">
        <v>11085</v>
      </c>
      <c r="C19962" s="1120" t="s">
        <v>391</v>
      </c>
      <c r="D19962" s="792" t="s">
        <v>13427</v>
      </c>
      <c r="E19962" s="70">
        <v>1500</v>
      </c>
      <c r="F19962" s="70"/>
      <c r="G19962" s="1121">
        <f t="shared" ref="G19962:G19964" si="345">F19962-E19962</f>
        <v>-1500</v>
      </c>
      <c r="H19962" s="1122" t="s">
        <v>10655</v>
      </c>
    </row>
    <row r="19963" spans="1:8" ht="15" x14ac:dyDescent="0.2">
      <c r="A19963" s="1119">
        <v>45476</v>
      </c>
      <c r="B19963" s="69" t="s">
        <v>103</v>
      </c>
      <c r="C19963" s="1120" t="s">
        <v>103</v>
      </c>
      <c r="D19963" s="792" t="s">
        <v>10209</v>
      </c>
      <c r="E19963" s="70">
        <v>5000</v>
      </c>
      <c r="F19963" s="70"/>
      <c r="G19963" s="1121">
        <f t="shared" si="345"/>
        <v>-5000</v>
      </c>
      <c r="H19963" s="1122" t="s">
        <v>10655</v>
      </c>
    </row>
    <row r="19964" spans="1:8" ht="15" x14ac:dyDescent="0.2">
      <c r="A19964" s="1119">
        <v>45476</v>
      </c>
      <c r="B19964" s="69" t="s">
        <v>103</v>
      </c>
      <c r="C19964" s="1120" t="s">
        <v>391</v>
      </c>
      <c r="D19964" s="792" t="s">
        <v>13428</v>
      </c>
      <c r="E19964" s="70">
        <v>1900</v>
      </c>
      <c r="F19964" s="70"/>
      <c r="G19964" s="1121">
        <f t="shared" si="345"/>
        <v>-1900</v>
      </c>
      <c r="H19964" s="1122" t="s">
        <v>10655</v>
      </c>
    </row>
  </sheetData>
  <autoFilter ref="A1:P19961"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4" activePane="bottomLeft" state="frozen"/>
      <selection pane="bottomLeft" activeCell="C25" sqref="C25"/>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407" t="s">
        <v>0</v>
      </c>
      <c r="B1" s="1407" t="s">
        <v>47</v>
      </c>
    </row>
    <row r="2" spans="1:11" hidden="1" x14ac:dyDescent="0.3">
      <c r="A2" s="1407" t="s">
        <v>2</v>
      </c>
      <c r="B2" s="1407" t="s">
        <v>47</v>
      </c>
    </row>
    <row r="3" spans="1:11" hidden="1" x14ac:dyDescent="0.3">
      <c r="A3" s="1407" t="s">
        <v>839</v>
      </c>
      <c r="B3" s="1407" t="s">
        <v>47</v>
      </c>
    </row>
    <row r="4" spans="1:11" ht="24" hidden="1" thickBot="1" x14ac:dyDescent="0.35">
      <c r="A4"/>
      <c r="B4"/>
      <c r="C4"/>
      <c r="D4"/>
      <c r="F4" s="97" t="s">
        <v>1766</v>
      </c>
      <c r="H4" s="1156" t="s">
        <v>1766</v>
      </c>
      <c r="I4" s="1156"/>
      <c r="J4" s="1156"/>
    </row>
    <row r="5" spans="1:11" ht="24" thickBot="1" x14ac:dyDescent="0.35">
      <c r="A5" s="1408" t="s">
        <v>4136</v>
      </c>
      <c r="B5" s="1409" t="s">
        <v>4133</v>
      </c>
      <c r="C5" s="1409" t="s">
        <v>4134</v>
      </c>
      <c r="D5" s="1409" t="s">
        <v>4135</v>
      </c>
      <c r="E5" s="346"/>
      <c r="H5" s="1156"/>
      <c r="I5" s="1156"/>
      <c r="J5" s="1156"/>
      <c r="K5" s="1013" t="s">
        <v>10858</v>
      </c>
    </row>
    <row r="6" spans="1:11" ht="26.25" x14ac:dyDescent="0.4">
      <c r="A6" s="1410" t="s">
        <v>13314</v>
      </c>
      <c r="B6" s="1411">
        <v>14000</v>
      </c>
      <c r="C6" s="1411">
        <v>1421846</v>
      </c>
      <c r="D6" s="1411">
        <v>1407846</v>
      </c>
      <c r="F6" s="696" t="s">
        <v>155</v>
      </c>
      <c r="G6" s="697" t="s">
        <v>2612</v>
      </c>
      <c r="H6" s="697" t="s">
        <v>7680</v>
      </c>
      <c r="I6" s="696" t="s">
        <v>2614</v>
      </c>
    </row>
    <row r="7" spans="1:11" ht="26.25" x14ac:dyDescent="0.4">
      <c r="A7" s="737" t="s">
        <v>13311</v>
      </c>
      <c r="B7" s="738">
        <v>1965320</v>
      </c>
      <c r="C7" s="738">
        <v>1200000</v>
      </c>
      <c r="D7" s="738">
        <v>-765320</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13272</v>
      </c>
      <c r="B8" s="738">
        <v>78750</v>
      </c>
      <c r="C8" s="738"/>
      <c r="D8" s="738">
        <v>-78750</v>
      </c>
      <c r="F8" s="694" t="s">
        <v>4720</v>
      </c>
      <c r="G8" s="695">
        <f t="shared" si="0"/>
        <v>10795233.041129032</v>
      </c>
      <c r="H8" s="695" t="e">
        <f>VLOOKUP(F8,'Project wise Supplier balance'!$A$6:$D$91,4,0)</f>
        <v>#N/A</v>
      </c>
      <c r="I8" s="692" t="e">
        <f t="shared" si="1"/>
        <v>#N/A</v>
      </c>
    </row>
    <row r="9" spans="1:11" ht="26.25" x14ac:dyDescent="0.4">
      <c r="A9" s="737" t="s">
        <v>13194</v>
      </c>
      <c r="B9" s="738">
        <v>145000</v>
      </c>
      <c r="C9" s="738"/>
      <c r="D9" s="738">
        <v>-145000</v>
      </c>
      <c r="F9" s="694" t="s">
        <v>2651</v>
      </c>
      <c r="G9" s="695">
        <f t="shared" si="0"/>
        <v>10068965.30031715</v>
      </c>
      <c r="H9" s="695">
        <f>VLOOKUP(F9,'Project wise Supplier balance'!$A$6:$D$91,4,0)</f>
        <v>0</v>
      </c>
      <c r="I9" s="692">
        <f t="shared" si="1"/>
        <v>10068965.30031715</v>
      </c>
    </row>
    <row r="10" spans="1:11" ht="26.25" x14ac:dyDescent="0.4">
      <c r="A10" s="737" t="s">
        <v>13242</v>
      </c>
      <c r="B10" s="738">
        <v>4129479</v>
      </c>
      <c r="C10" s="738"/>
      <c r="D10" s="738">
        <v>-4129479</v>
      </c>
      <c r="F10" s="694" t="s">
        <v>1399</v>
      </c>
      <c r="G10" s="695">
        <f t="shared" si="0"/>
        <v>15877458.15589213</v>
      </c>
      <c r="H10" s="695">
        <f>VLOOKUP(F10,'Project wise Supplier balance'!$A$6:$D$91,4,0)</f>
        <v>0</v>
      </c>
      <c r="I10" s="692">
        <f t="shared" si="1"/>
        <v>15877458.15589213</v>
      </c>
    </row>
    <row r="11" spans="1:11" ht="26.25" x14ac:dyDescent="0.4">
      <c r="A11" s="737" t="s">
        <v>13127</v>
      </c>
      <c r="B11" s="738">
        <v>6079700</v>
      </c>
      <c r="C11" s="738">
        <v>6619389</v>
      </c>
      <c r="D11" s="738">
        <v>539689</v>
      </c>
      <c r="F11" s="694" t="s">
        <v>7124</v>
      </c>
      <c r="G11" s="695">
        <f t="shared" si="0"/>
        <v>27649</v>
      </c>
      <c r="H11" s="695">
        <f>VLOOKUP(F11,'Project wise Supplier balance'!$A$6:$D$91,4,0)</f>
        <v>0</v>
      </c>
      <c r="I11" s="692">
        <f t="shared" si="1"/>
        <v>27649</v>
      </c>
    </row>
    <row r="12" spans="1:11" ht="26.25" x14ac:dyDescent="0.4">
      <c r="A12" s="737" t="s">
        <v>13017</v>
      </c>
      <c r="B12" s="738">
        <v>164670</v>
      </c>
      <c r="C12" s="738">
        <v>200000</v>
      </c>
      <c r="D12" s="738">
        <v>35330</v>
      </c>
      <c r="F12" s="694" t="s">
        <v>7065</v>
      </c>
      <c r="G12" s="695">
        <f t="shared" si="0"/>
        <v>5665632</v>
      </c>
      <c r="H12" s="695" t="e">
        <f>VLOOKUP(F12,'Project wise Supplier balance'!$A$6:$D$91,4,0)</f>
        <v>#N/A</v>
      </c>
      <c r="I12" s="692" t="e">
        <f t="shared" si="1"/>
        <v>#N/A</v>
      </c>
    </row>
    <row r="13" spans="1:11" ht="26.25" x14ac:dyDescent="0.4">
      <c r="A13" s="737" t="s">
        <v>12769</v>
      </c>
      <c r="B13" s="738">
        <v>563500</v>
      </c>
      <c r="C13" s="738"/>
      <c r="D13" s="738">
        <v>-563500</v>
      </c>
      <c r="F13" s="694" t="s">
        <v>6509</v>
      </c>
      <c r="G13" s="695">
        <f t="shared" si="0"/>
        <v>2445161</v>
      </c>
      <c r="H13" s="695" t="e">
        <f>VLOOKUP(F13,'Project wise Supplier balance'!$A$6:$D$91,4,0)</f>
        <v>#N/A</v>
      </c>
      <c r="I13" s="692" t="e">
        <f t="shared" si="1"/>
        <v>#N/A</v>
      </c>
    </row>
    <row r="14" spans="1:11" ht="26.25" x14ac:dyDescent="0.4">
      <c r="A14" s="737" t="s">
        <v>12706</v>
      </c>
      <c r="B14" s="738">
        <v>127900</v>
      </c>
      <c r="C14" s="738"/>
      <c r="D14" s="738">
        <v>-127900</v>
      </c>
      <c r="F14" s="694" t="s">
        <v>6516</v>
      </c>
      <c r="G14" s="695">
        <f t="shared" si="0"/>
        <v>1915801.3763440857</v>
      </c>
      <c r="H14" s="695" t="e">
        <f>VLOOKUP(F14,'Project wise Supplier balance'!$A$6:$D$91,4,0)</f>
        <v>#N/A</v>
      </c>
      <c r="I14" s="692" t="e">
        <f t="shared" si="1"/>
        <v>#N/A</v>
      </c>
    </row>
    <row r="15" spans="1:11" ht="26.25" x14ac:dyDescent="0.4">
      <c r="A15" s="737" t="s">
        <v>12696</v>
      </c>
      <c r="B15" s="738">
        <v>2134650</v>
      </c>
      <c r="C15" s="738">
        <v>4227916</v>
      </c>
      <c r="D15" s="738">
        <v>2093266</v>
      </c>
      <c r="F15" s="694" t="s">
        <v>6506</v>
      </c>
      <c r="G15" s="695">
        <f t="shared" si="0"/>
        <v>2113933</v>
      </c>
      <c r="H15" s="695" t="e">
        <f>VLOOKUP(F15,'Project wise Supplier balance'!$A$6:$D$91,4,0)</f>
        <v>#N/A</v>
      </c>
      <c r="I15" s="692" t="e">
        <f t="shared" si="1"/>
        <v>#N/A</v>
      </c>
    </row>
    <row r="16" spans="1:11" ht="26.25" x14ac:dyDescent="0.4">
      <c r="A16" s="737" t="s">
        <v>12679</v>
      </c>
      <c r="B16" s="738">
        <v>195480</v>
      </c>
      <c r="C16" s="738"/>
      <c r="D16" s="738">
        <v>-195480</v>
      </c>
      <c r="F16" s="694" t="s">
        <v>6503</v>
      </c>
      <c r="G16" s="695">
        <f t="shared" si="0"/>
        <v>6997622.3617511522</v>
      </c>
      <c r="H16" s="695">
        <f>VLOOKUP(F16,'Project wise Supplier balance'!$A$6:$D$91,4,0)</f>
        <v>255098</v>
      </c>
      <c r="I16" s="692">
        <f t="shared" si="1"/>
        <v>6742524.3617511522</v>
      </c>
    </row>
    <row r="17" spans="1:9" ht="26.25" x14ac:dyDescent="0.4">
      <c r="A17" s="737" t="s">
        <v>12810</v>
      </c>
      <c r="B17" s="738">
        <v>93616</v>
      </c>
      <c r="C17" s="738">
        <v>1520392</v>
      </c>
      <c r="D17" s="738">
        <v>1426776</v>
      </c>
      <c r="F17" s="694" t="s">
        <v>7553</v>
      </c>
      <c r="G17" s="695">
        <f t="shared" si="0"/>
        <v>946445.53225806449</v>
      </c>
      <c r="H17" s="695">
        <f>VLOOKUP(F17,'Project wise Supplier balance'!$A$6:$D$91,4,0)</f>
        <v>0</v>
      </c>
      <c r="I17" s="692">
        <f t="shared" si="1"/>
        <v>946445.53225806449</v>
      </c>
    </row>
    <row r="18" spans="1:9" ht="26.25" x14ac:dyDescent="0.4">
      <c r="A18" s="737" t="s">
        <v>12801</v>
      </c>
      <c r="B18" s="738">
        <v>216579</v>
      </c>
      <c r="C18" s="738"/>
      <c r="D18" s="738">
        <v>-216579</v>
      </c>
      <c r="F18" s="694" t="s">
        <v>6951</v>
      </c>
      <c r="G18" s="695">
        <f t="shared" si="0"/>
        <v>1351664</v>
      </c>
      <c r="H18" s="695" t="e">
        <f>VLOOKUP(F18,'Project wise Supplier balance'!$A$6:$D$91,4,0)</f>
        <v>#N/A</v>
      </c>
      <c r="I18" s="692" t="e">
        <f t="shared" si="1"/>
        <v>#N/A</v>
      </c>
    </row>
    <row r="19" spans="1:9" ht="26.25" x14ac:dyDescent="0.4">
      <c r="A19" s="737" t="s">
        <v>12356</v>
      </c>
      <c r="B19" s="738">
        <v>332520</v>
      </c>
      <c r="C19" s="738">
        <v>500000</v>
      </c>
      <c r="D19" s="738">
        <v>167480</v>
      </c>
      <c r="F19" s="694" t="s">
        <v>6645</v>
      </c>
      <c r="G19" s="695">
        <f t="shared" si="0"/>
        <v>67087</v>
      </c>
      <c r="H19" s="695" t="e">
        <f>VLOOKUP(F19,'Project wise Supplier balance'!$A$6:$D$91,4,0)</f>
        <v>#N/A</v>
      </c>
      <c r="I19" s="692" t="e">
        <f t="shared" si="1"/>
        <v>#N/A</v>
      </c>
    </row>
    <row r="20" spans="1:9" ht="26.25" x14ac:dyDescent="0.4">
      <c r="A20" s="737" t="s">
        <v>12494</v>
      </c>
      <c r="B20" s="738">
        <v>109650</v>
      </c>
      <c r="C20" s="738"/>
      <c r="D20" s="738">
        <v>-109650</v>
      </c>
      <c r="F20" s="694" t="s">
        <v>7110</v>
      </c>
      <c r="G20" s="695">
        <f t="shared" si="0"/>
        <v>641998.78494623653</v>
      </c>
      <c r="H20" s="695" t="e">
        <f>VLOOKUP(F20,'Project wise Supplier balance'!$A$6:$D$91,4,0)</f>
        <v>#N/A</v>
      </c>
      <c r="I20" s="692" t="e">
        <f t="shared" si="1"/>
        <v>#N/A</v>
      </c>
    </row>
    <row r="21" spans="1:9" ht="26.25" x14ac:dyDescent="0.4">
      <c r="A21" s="737" t="s">
        <v>12410</v>
      </c>
      <c r="B21" s="738">
        <v>11555822</v>
      </c>
      <c r="C21" s="738"/>
      <c r="D21" s="738">
        <v>-11555822</v>
      </c>
      <c r="F21" s="694" t="s">
        <v>7655</v>
      </c>
      <c r="G21" s="695">
        <f t="shared" si="0"/>
        <v>702698.51</v>
      </c>
      <c r="H21" s="695">
        <f>VLOOKUP(F21,'Project wise Supplier balance'!$A$6:$D$91,4,0)</f>
        <v>0</v>
      </c>
      <c r="I21" s="692">
        <f t="shared" si="1"/>
        <v>702698.51</v>
      </c>
    </row>
    <row r="22" spans="1:9" ht="26.25" x14ac:dyDescent="0.4">
      <c r="A22" s="737" t="s">
        <v>12516</v>
      </c>
      <c r="B22" s="738">
        <v>10547975</v>
      </c>
      <c r="C22" s="738">
        <v>18720352</v>
      </c>
      <c r="D22" s="738">
        <v>8172377</v>
      </c>
      <c r="F22" s="694" t="s">
        <v>6407</v>
      </c>
      <c r="G22" s="695">
        <f t="shared" si="0"/>
        <v>-290582.22580645164</v>
      </c>
      <c r="H22" s="695" t="e">
        <f>VLOOKUP(F22,'Project wise Supplier balance'!$A$6:$D$91,4,0)</f>
        <v>#N/A</v>
      </c>
      <c r="I22" s="692" t="e">
        <f t="shared" si="1"/>
        <v>#N/A</v>
      </c>
    </row>
    <row r="23" spans="1:9" ht="26.25" x14ac:dyDescent="0.4">
      <c r="A23" s="737" t="s">
        <v>12608</v>
      </c>
      <c r="B23" s="738">
        <v>1370437</v>
      </c>
      <c r="C23" s="738"/>
      <c r="D23" s="738">
        <v>-1370437</v>
      </c>
      <c r="F23" s="694" t="s">
        <v>7730</v>
      </c>
      <c r="G23" s="695">
        <f t="shared" si="0"/>
        <v>301911.87096774194</v>
      </c>
      <c r="H23" s="695">
        <f>VLOOKUP(F23,'Project wise Supplier balance'!$A$6:$D$91,4,0)</f>
        <v>0</v>
      </c>
      <c r="I23" s="692">
        <f t="shared" si="1"/>
        <v>301911.87096774194</v>
      </c>
    </row>
    <row r="24" spans="1:9" ht="26.25" x14ac:dyDescent="0.4">
      <c r="A24" s="737" t="s">
        <v>12192</v>
      </c>
      <c r="B24" s="738">
        <v>8237424</v>
      </c>
      <c r="C24" s="738">
        <v>9316872</v>
      </c>
      <c r="D24" s="738">
        <v>1079448</v>
      </c>
      <c r="F24" s="694" t="s">
        <v>7744</v>
      </c>
      <c r="G24" s="695" t="e">
        <f t="shared" si="0"/>
        <v>#N/A</v>
      </c>
      <c r="H24" s="695" t="e">
        <f>VLOOKUP(F24,'Project wise Supplier balance'!$A$6:$D$91,4,0)</f>
        <v>#N/A</v>
      </c>
      <c r="I24" s="692" t="e">
        <f t="shared" si="1"/>
        <v>#N/A</v>
      </c>
    </row>
    <row r="25" spans="1:9" ht="26.25" x14ac:dyDescent="0.4">
      <c r="A25" s="737" t="s">
        <v>11883</v>
      </c>
      <c r="B25" s="738">
        <v>40496011</v>
      </c>
      <c r="C25" s="738">
        <v>55737381</v>
      </c>
      <c r="D25" s="738">
        <v>15241370</v>
      </c>
    </row>
    <row r="26" spans="1:9" ht="26.25" x14ac:dyDescent="0.4">
      <c r="A26" s="737" t="s">
        <v>11605</v>
      </c>
      <c r="B26" s="738">
        <v>6449860</v>
      </c>
      <c r="C26" s="738">
        <v>10854400</v>
      </c>
      <c r="D26" s="738">
        <v>4404540</v>
      </c>
    </row>
    <row r="27" spans="1:9" ht="26.25" x14ac:dyDescent="0.4">
      <c r="A27" s="737" t="s">
        <v>11507</v>
      </c>
      <c r="B27" s="738">
        <v>10770683.3928439</v>
      </c>
      <c r="C27" s="738">
        <v>13581534.8212</v>
      </c>
      <c r="D27" s="738">
        <v>2810851.4283560999</v>
      </c>
    </row>
    <row r="28" spans="1:9" ht="26.25" x14ac:dyDescent="0.4">
      <c r="A28" s="737" t="s">
        <v>11442</v>
      </c>
      <c r="B28" s="738">
        <v>7419737</v>
      </c>
      <c r="C28" s="738">
        <v>11253125</v>
      </c>
      <c r="D28" s="738">
        <v>3833388</v>
      </c>
    </row>
    <row r="29" spans="1:9" ht="26.25" x14ac:dyDescent="0.4">
      <c r="A29" s="737" t="s">
        <v>7805</v>
      </c>
      <c r="B29" s="738">
        <v>3778660</v>
      </c>
      <c r="C29" s="738">
        <v>6158251</v>
      </c>
      <c r="D29" s="738">
        <v>2379591</v>
      </c>
    </row>
    <row r="30" spans="1:9" ht="26.25" x14ac:dyDescent="0.4">
      <c r="A30" s="737" t="s">
        <v>11336</v>
      </c>
      <c r="B30" s="738">
        <v>76862</v>
      </c>
      <c r="C30" s="738">
        <v>200000</v>
      </c>
      <c r="D30" s="738">
        <v>123138</v>
      </c>
    </row>
    <row r="31" spans="1:9" ht="26.25" x14ac:dyDescent="0.4">
      <c r="A31" s="737" t="s">
        <v>11071</v>
      </c>
      <c r="B31" s="738">
        <v>1197792</v>
      </c>
      <c r="C31" s="738">
        <v>1000000</v>
      </c>
      <c r="D31" s="738">
        <v>-197792</v>
      </c>
    </row>
    <row r="32" spans="1:9" ht="26.25" x14ac:dyDescent="0.4">
      <c r="A32" s="737" t="s">
        <v>11267</v>
      </c>
      <c r="B32" s="738">
        <v>659316</v>
      </c>
      <c r="C32" s="738">
        <v>1300000</v>
      </c>
      <c r="D32" s="738">
        <v>640684</v>
      </c>
    </row>
    <row r="33" spans="1:9" ht="26.25" x14ac:dyDescent="0.4">
      <c r="A33" s="737" t="s">
        <v>11003</v>
      </c>
      <c r="B33" s="738">
        <v>319470</v>
      </c>
      <c r="C33" s="738">
        <v>900000</v>
      </c>
      <c r="D33" s="738">
        <v>580530</v>
      </c>
    </row>
    <row r="34" spans="1:9" ht="26.25" x14ac:dyDescent="0.4">
      <c r="A34" s="737" t="s">
        <v>9717</v>
      </c>
      <c r="B34" s="738">
        <v>138515</v>
      </c>
      <c r="C34" s="738">
        <v>500000</v>
      </c>
      <c r="D34" s="738">
        <v>361485</v>
      </c>
    </row>
    <row r="35" spans="1:9" ht="26.25" x14ac:dyDescent="0.4">
      <c r="A35" s="737" t="s">
        <v>10907</v>
      </c>
      <c r="B35" s="738">
        <v>23027456.397849467</v>
      </c>
      <c r="C35" s="738">
        <v>30469180</v>
      </c>
      <c r="D35" s="738">
        <v>7441723.6021505389</v>
      </c>
    </row>
    <row r="36" spans="1:9" ht="26.25" x14ac:dyDescent="0.4">
      <c r="A36" s="737" t="s">
        <v>10574</v>
      </c>
      <c r="B36" s="738">
        <v>34529403.333333336</v>
      </c>
      <c r="C36" s="738">
        <v>54688780</v>
      </c>
      <c r="D36" s="738">
        <v>20159376.666666668</v>
      </c>
    </row>
    <row r="37" spans="1:9" ht="26.25" x14ac:dyDescent="0.4">
      <c r="A37" s="737" t="s">
        <v>10377</v>
      </c>
      <c r="B37" s="738">
        <v>4030880</v>
      </c>
      <c r="C37" s="738">
        <v>3000000</v>
      </c>
      <c r="D37" s="738">
        <v>-1030880</v>
      </c>
    </row>
    <row r="38" spans="1:9" ht="26.25" x14ac:dyDescent="0.4">
      <c r="A38" s="737" t="s">
        <v>10336</v>
      </c>
      <c r="B38" s="738">
        <v>6050255</v>
      </c>
      <c r="C38" s="738">
        <v>7705250</v>
      </c>
      <c r="D38" s="738">
        <v>1654995</v>
      </c>
    </row>
    <row r="39" spans="1:9" ht="26.25" x14ac:dyDescent="0.4">
      <c r="A39" s="737" t="s">
        <v>10294</v>
      </c>
      <c r="B39" s="738">
        <v>4281435.4623655919</v>
      </c>
      <c r="C39" s="738">
        <v>2000000</v>
      </c>
      <c r="D39" s="738">
        <v>-2281435.4623655914</v>
      </c>
    </row>
    <row r="40" spans="1:9" ht="26.25" x14ac:dyDescent="0.4">
      <c r="A40" s="737" t="s">
        <v>10230</v>
      </c>
      <c r="B40" s="738">
        <v>20991238.333333336</v>
      </c>
      <c r="C40" s="738">
        <v>35692766</v>
      </c>
      <c r="D40" s="738">
        <v>14701527.666666666</v>
      </c>
    </row>
    <row r="41" spans="1:9" ht="26.25" x14ac:dyDescent="0.4">
      <c r="A41" s="737" t="s">
        <v>10142</v>
      </c>
      <c r="B41" s="738">
        <v>6835862</v>
      </c>
      <c r="C41" s="738">
        <v>7704349</v>
      </c>
      <c r="D41" s="738">
        <v>868487</v>
      </c>
    </row>
    <row r="42" spans="1:9" ht="26.25" x14ac:dyDescent="0.4">
      <c r="A42" s="737" t="s">
        <v>10120</v>
      </c>
      <c r="B42" s="738">
        <v>83200</v>
      </c>
      <c r="C42" s="738">
        <v>0</v>
      </c>
      <c r="D42" s="738">
        <v>-83200</v>
      </c>
    </row>
    <row r="43" spans="1:9" ht="26.25" x14ac:dyDescent="0.4">
      <c r="A43" s="737" t="s">
        <v>10021</v>
      </c>
      <c r="B43" s="738">
        <v>8466313.5</v>
      </c>
      <c r="C43" s="738">
        <v>7120000</v>
      </c>
      <c r="D43" s="738">
        <v>-1346313.5</v>
      </c>
      <c r="F43" s="290"/>
      <c r="G43" s="693"/>
      <c r="H43" s="693"/>
      <c r="I43" s="290"/>
    </row>
    <row r="44" spans="1:9" ht="26.25" x14ac:dyDescent="0.4">
      <c r="A44" s="737" t="s">
        <v>9830</v>
      </c>
      <c r="B44" s="738">
        <v>32640494</v>
      </c>
      <c r="C44" s="738">
        <v>28466000</v>
      </c>
      <c r="D44" s="738">
        <v>-4174494</v>
      </c>
      <c r="F44" s="290"/>
      <c r="G44" s="693"/>
      <c r="H44" s="693"/>
      <c r="I44" s="290"/>
    </row>
    <row r="45" spans="1:9" ht="26.25" x14ac:dyDescent="0.4">
      <c r="A45" s="737" t="s">
        <v>9767</v>
      </c>
      <c r="B45" s="738">
        <v>16161004</v>
      </c>
      <c r="C45" s="738">
        <v>19855650</v>
      </c>
      <c r="D45" s="738">
        <v>3694646</v>
      </c>
      <c r="F45" s="290"/>
      <c r="G45" s="693"/>
      <c r="H45" s="693"/>
      <c r="I45" s="290"/>
    </row>
    <row r="46" spans="1:9" ht="26.25" x14ac:dyDescent="0.4">
      <c r="A46" s="737" t="s">
        <v>9659</v>
      </c>
      <c r="B46" s="738">
        <v>4762390.9032258065</v>
      </c>
      <c r="C46" s="738">
        <v>10021233</v>
      </c>
      <c r="D46" s="738">
        <v>5258842.0967741944</v>
      </c>
      <c r="F46" s="290"/>
      <c r="G46" s="693"/>
      <c r="H46" s="693"/>
      <c r="I46" s="290"/>
    </row>
    <row r="47" spans="1:9" s="290" customFormat="1" ht="26.25" x14ac:dyDescent="0.4">
      <c r="A47" s="737" t="s">
        <v>9462</v>
      </c>
      <c r="B47" s="738">
        <v>2097832</v>
      </c>
      <c r="C47" s="738">
        <v>2722000</v>
      </c>
      <c r="D47" s="738">
        <v>624168</v>
      </c>
      <c r="G47" s="693"/>
      <c r="H47" s="693"/>
    </row>
    <row r="48" spans="1:9" s="290" customFormat="1" ht="26.25" x14ac:dyDescent="0.4">
      <c r="A48" s="737" t="s">
        <v>9505</v>
      </c>
      <c r="B48" s="738">
        <v>2653746</v>
      </c>
      <c r="C48" s="738">
        <v>3185630</v>
      </c>
      <c r="D48" s="738">
        <v>531884</v>
      </c>
      <c r="G48" s="693"/>
      <c r="H48" s="693"/>
    </row>
    <row r="49" spans="1:8" s="290" customFormat="1" ht="26.25" x14ac:dyDescent="0.4">
      <c r="A49" s="737" t="s">
        <v>9407</v>
      </c>
      <c r="B49" s="738">
        <v>6184137.7741935486</v>
      </c>
      <c r="C49" s="738">
        <v>12225909</v>
      </c>
      <c r="D49" s="738">
        <v>6041771.2258064514</v>
      </c>
      <c r="G49" s="693"/>
      <c r="H49" s="693"/>
    </row>
    <row r="50" spans="1:8" s="290" customFormat="1" ht="26.25" x14ac:dyDescent="0.4">
      <c r="A50" s="737" t="s">
        <v>9400</v>
      </c>
      <c r="B50" s="738">
        <v>5103961.5483870972</v>
      </c>
      <c r="C50" s="738">
        <v>6590400</v>
      </c>
      <c r="D50" s="738">
        <v>1486438.4516129033</v>
      </c>
      <c r="G50" s="693"/>
      <c r="H50" s="693"/>
    </row>
    <row r="51" spans="1:8" s="290" customFormat="1" ht="26.25" x14ac:dyDescent="0.4">
      <c r="A51" s="737" t="s">
        <v>9354</v>
      </c>
      <c r="B51" s="738">
        <v>23680115.833333332</v>
      </c>
      <c r="C51" s="738">
        <v>28826632</v>
      </c>
      <c r="D51" s="738">
        <v>5146516.166666666</v>
      </c>
      <c r="G51" s="693"/>
      <c r="H51" s="693"/>
    </row>
    <row r="52" spans="1:8" s="290" customFormat="1" ht="26.25" x14ac:dyDescent="0.4">
      <c r="A52" s="737" t="s">
        <v>8866</v>
      </c>
      <c r="B52" s="738">
        <v>3516728</v>
      </c>
      <c r="C52" s="738">
        <v>4000000</v>
      </c>
      <c r="D52" s="738">
        <v>483272</v>
      </c>
      <c r="G52" s="693"/>
      <c r="H52" s="693"/>
    </row>
    <row r="53" spans="1:8" s="290" customFormat="1" ht="26.25" x14ac:dyDescent="0.4">
      <c r="A53" s="737" t="s">
        <v>8874</v>
      </c>
      <c r="B53" s="738">
        <v>8104091.3548387093</v>
      </c>
      <c r="C53" s="738">
        <v>14475224</v>
      </c>
      <c r="D53" s="738">
        <v>6371132.6451612907</v>
      </c>
      <c r="G53" s="693"/>
      <c r="H53" s="693"/>
    </row>
    <row r="54" spans="1:8" s="290" customFormat="1" ht="26.25" x14ac:dyDescent="0.4">
      <c r="A54" s="737" t="s">
        <v>8557</v>
      </c>
      <c r="B54" s="738">
        <v>6631190</v>
      </c>
      <c r="C54" s="738">
        <v>5930062</v>
      </c>
      <c r="D54" s="738">
        <v>-729527</v>
      </c>
      <c r="G54" s="693"/>
      <c r="H54" s="693"/>
    </row>
    <row r="55" spans="1:8" s="290" customFormat="1" ht="26.25" x14ac:dyDescent="0.4">
      <c r="A55" s="737" t="s">
        <v>8655</v>
      </c>
      <c r="B55" s="738">
        <v>16339873</v>
      </c>
      <c r="C55" s="738">
        <v>24057411.419999998</v>
      </c>
      <c r="D55" s="738">
        <v>7717538.4199999999</v>
      </c>
      <c r="G55" s="693"/>
      <c r="H55" s="693"/>
    </row>
    <row r="56" spans="1:8" s="290" customFormat="1" ht="26.25" x14ac:dyDescent="0.4">
      <c r="A56" s="737" t="s">
        <v>8530</v>
      </c>
      <c r="B56" s="738">
        <v>543932</v>
      </c>
      <c r="C56" s="738">
        <v>600000</v>
      </c>
      <c r="D56" s="738">
        <v>56068</v>
      </c>
      <c r="G56" s="693"/>
      <c r="H56" s="693"/>
    </row>
    <row r="57" spans="1:8" s="290" customFormat="1" ht="26.25" x14ac:dyDescent="0.4">
      <c r="A57" s="737" t="s">
        <v>8075</v>
      </c>
      <c r="B57" s="738">
        <v>1657197</v>
      </c>
      <c r="C57" s="738">
        <v>2614743</v>
      </c>
      <c r="D57" s="738">
        <v>957546</v>
      </c>
      <c r="G57" s="693"/>
      <c r="H57" s="693"/>
    </row>
    <row r="58" spans="1:8" s="290" customFormat="1" ht="26.25" x14ac:dyDescent="0.4">
      <c r="A58" s="737" t="s">
        <v>8337</v>
      </c>
      <c r="B58" s="738">
        <v>9756255</v>
      </c>
      <c r="C58" s="738">
        <v>14204081</v>
      </c>
      <c r="D58" s="738">
        <v>4489919</v>
      </c>
      <c r="G58" s="693"/>
      <c r="H58" s="693"/>
    </row>
    <row r="59" spans="1:8" s="290" customFormat="1" ht="26.25" x14ac:dyDescent="0.4">
      <c r="A59" s="737" t="s">
        <v>7919</v>
      </c>
      <c r="B59" s="738">
        <v>19551392</v>
      </c>
      <c r="C59" s="738">
        <v>26037593</v>
      </c>
      <c r="D59" s="738">
        <v>6468201</v>
      </c>
      <c r="G59" s="693"/>
      <c r="H59" s="693"/>
    </row>
    <row r="60" spans="1:8" s="290" customFormat="1" ht="26.25" x14ac:dyDescent="0.4">
      <c r="A60" s="737" t="s">
        <v>8041</v>
      </c>
      <c r="B60" s="738">
        <v>20585018</v>
      </c>
      <c r="C60" s="738">
        <v>28580316</v>
      </c>
      <c r="D60" s="738">
        <v>7977298</v>
      </c>
      <c r="G60" s="693"/>
      <c r="H60" s="693"/>
    </row>
    <row r="61" spans="1:8" s="290" customFormat="1" ht="26.25" x14ac:dyDescent="0.4">
      <c r="A61" s="1412" t="s">
        <v>6506</v>
      </c>
      <c r="B61" s="1411">
        <v>2813049</v>
      </c>
      <c r="C61" s="1411">
        <v>4926982</v>
      </c>
      <c r="D61" s="1411">
        <v>2113933</v>
      </c>
      <c r="G61" s="693"/>
      <c r="H61" s="693"/>
    </row>
    <row r="62" spans="1:8" s="290" customFormat="1" ht="26.25" x14ac:dyDescent="0.4">
      <c r="A62" s="1412" t="s">
        <v>6509</v>
      </c>
      <c r="B62" s="1411">
        <v>7639492</v>
      </c>
      <c r="C62" s="1411">
        <v>10084653</v>
      </c>
      <c r="D62" s="1411">
        <v>2445161</v>
      </c>
      <c r="G62" s="693"/>
      <c r="H62" s="693"/>
    </row>
    <row r="63" spans="1:8" s="290" customFormat="1" ht="26.25" x14ac:dyDescent="0.4">
      <c r="A63" s="1412" t="s">
        <v>7124</v>
      </c>
      <c r="B63" s="1411">
        <v>2367767</v>
      </c>
      <c r="C63" s="1411">
        <v>2395416</v>
      </c>
      <c r="D63" s="1411">
        <v>27649</v>
      </c>
      <c r="G63" s="693"/>
      <c r="H63" s="693"/>
    </row>
    <row r="64" spans="1:8" s="290" customFormat="1" ht="26.25" x14ac:dyDescent="0.4">
      <c r="A64" s="1412" t="s">
        <v>6407</v>
      </c>
      <c r="B64" s="1411">
        <v>4994014.2258064514</v>
      </c>
      <c r="C64" s="1411">
        <v>4645812</v>
      </c>
      <c r="D64" s="1411">
        <v>-290582.22580645164</v>
      </c>
      <c r="G64" s="693"/>
      <c r="H64" s="693"/>
    </row>
    <row r="65" spans="1:8" s="290" customFormat="1" ht="26.25" x14ac:dyDescent="0.4">
      <c r="A65" s="1412" t="s">
        <v>18</v>
      </c>
      <c r="B65" s="1411">
        <v>2393065.1605222733</v>
      </c>
      <c r="C65" s="1411">
        <v>4046750</v>
      </c>
      <c r="D65" s="1411">
        <v>1663684.8394777267</v>
      </c>
      <c r="G65" s="693"/>
      <c r="H65" s="693"/>
    </row>
    <row r="66" spans="1:8" s="290" customFormat="1" ht="26.25" x14ac:dyDescent="0.4">
      <c r="A66" s="1412" t="s">
        <v>7951</v>
      </c>
      <c r="B66" s="1411">
        <v>4397458</v>
      </c>
      <c r="C66" s="1411">
        <v>6566988</v>
      </c>
      <c r="D66" s="1411">
        <v>2169530</v>
      </c>
      <c r="G66" s="693"/>
      <c r="H66" s="693"/>
    </row>
    <row r="67" spans="1:8" s="290" customFormat="1" ht="26.25" x14ac:dyDescent="0.4">
      <c r="A67" s="1412" t="s">
        <v>7815</v>
      </c>
      <c r="B67" s="1411">
        <v>781154</v>
      </c>
      <c r="C67" s="1411">
        <v>1300000</v>
      </c>
      <c r="D67" s="1411">
        <v>518846</v>
      </c>
      <c r="G67" s="693"/>
      <c r="H67" s="693"/>
    </row>
    <row r="68" spans="1:8" s="290" customFormat="1" ht="26.25" x14ac:dyDescent="0.4">
      <c r="A68" s="1412" t="s">
        <v>7730</v>
      </c>
      <c r="B68" s="1411">
        <v>428088.12903225806</v>
      </c>
      <c r="C68" s="1411">
        <v>730000</v>
      </c>
      <c r="D68" s="1411">
        <v>301911.87096774194</v>
      </c>
      <c r="G68" s="693"/>
      <c r="H68" s="693"/>
    </row>
    <row r="69" spans="1:8" s="290" customFormat="1" ht="26.25" x14ac:dyDescent="0.4">
      <c r="A69" s="1412" t="s">
        <v>4720</v>
      </c>
      <c r="B69" s="1411">
        <v>4360763.8588709673</v>
      </c>
      <c r="C69" s="1411">
        <v>15155996.9</v>
      </c>
      <c r="D69" s="1411">
        <v>10795233.041129032</v>
      </c>
      <c r="G69" s="693"/>
      <c r="H69" s="693"/>
    </row>
    <row r="70" spans="1:8" s="290" customFormat="1" ht="26.25" x14ac:dyDescent="0.4">
      <c r="A70" s="1412" t="s">
        <v>5810</v>
      </c>
      <c r="B70" s="1411">
        <v>3130611.7334869434</v>
      </c>
      <c r="C70" s="1411">
        <v>3500000</v>
      </c>
      <c r="D70" s="1411">
        <v>369388.26651305659</v>
      </c>
      <c r="G70" s="693"/>
      <c r="H70" s="693"/>
    </row>
    <row r="71" spans="1:8" s="290" customFormat="1" ht="26.25" x14ac:dyDescent="0.4">
      <c r="A71" s="1412" t="s">
        <v>3945</v>
      </c>
      <c r="B71" s="1411">
        <v>17270421.153301951</v>
      </c>
      <c r="C71" s="1411">
        <v>20898210</v>
      </c>
      <c r="D71" s="1411">
        <v>3645619.8466980495</v>
      </c>
      <c r="G71" s="693"/>
      <c r="H71" s="693"/>
    </row>
    <row r="72" spans="1:8" s="290" customFormat="1" ht="26.25" x14ac:dyDescent="0.4">
      <c r="A72" s="1412" t="s">
        <v>3944</v>
      </c>
      <c r="B72" s="1411">
        <v>10066938.265907222</v>
      </c>
      <c r="C72" s="1411">
        <v>16446479</v>
      </c>
      <c r="D72" s="1411">
        <v>6382919.7663508411</v>
      </c>
      <c r="G72" s="693"/>
      <c r="H72" s="693"/>
    </row>
    <row r="73" spans="1:8" s="290" customFormat="1" ht="26.25" x14ac:dyDescent="0.4">
      <c r="A73" s="1412" t="s">
        <v>6102</v>
      </c>
      <c r="B73" s="1411">
        <v>289848</v>
      </c>
      <c r="C73" s="1411">
        <v>1337000</v>
      </c>
      <c r="D73" s="1411">
        <v>1047152</v>
      </c>
      <c r="G73" s="693"/>
      <c r="H73" s="693"/>
    </row>
    <row r="74" spans="1:8" s="290" customFormat="1" ht="26.25" x14ac:dyDescent="0.4">
      <c r="A74" s="1412" t="s">
        <v>1399</v>
      </c>
      <c r="B74" s="1411">
        <v>114670526.94410785</v>
      </c>
      <c r="C74" s="1411">
        <v>130502260.09999999</v>
      </c>
      <c r="D74" s="1411">
        <v>15877458.15589213</v>
      </c>
      <c r="G74" s="693"/>
      <c r="H74" s="693"/>
    </row>
    <row r="75" spans="1:8" s="290" customFormat="1" ht="26.25" x14ac:dyDescent="0.4">
      <c r="A75" s="1412" t="s">
        <v>2932</v>
      </c>
      <c r="B75" s="1411">
        <v>97556794.74362056</v>
      </c>
      <c r="C75" s="1411">
        <v>137552234</v>
      </c>
      <c r="D75" s="1411">
        <v>39998531.25637947</v>
      </c>
      <c r="G75" s="693"/>
      <c r="H75" s="693"/>
    </row>
    <row r="76" spans="1:8" s="290" customFormat="1" ht="26.25" x14ac:dyDescent="0.4">
      <c r="A76" s="1412" t="s">
        <v>7655</v>
      </c>
      <c r="B76" s="1411">
        <v>2210566</v>
      </c>
      <c r="C76" s="1411">
        <v>2913264.51</v>
      </c>
      <c r="D76" s="1411">
        <v>702698.51</v>
      </c>
      <c r="G76" s="693"/>
      <c r="H76" s="693"/>
    </row>
    <row r="77" spans="1:8" s="290" customFormat="1" ht="26.25" x14ac:dyDescent="0.4">
      <c r="A77" s="1412" t="s">
        <v>7110</v>
      </c>
      <c r="B77" s="1411">
        <v>3206398.2150537632</v>
      </c>
      <c r="C77" s="1411">
        <v>3848397</v>
      </c>
      <c r="D77" s="1411">
        <v>641998.78494623653</v>
      </c>
      <c r="G77" s="693"/>
      <c r="H77" s="693"/>
    </row>
    <row r="78" spans="1:8" s="290" customFormat="1" ht="26.25" x14ac:dyDescent="0.4">
      <c r="A78" s="1412" t="s">
        <v>7065</v>
      </c>
      <c r="B78" s="1411">
        <v>18681972</v>
      </c>
      <c r="C78" s="1411">
        <v>24347604</v>
      </c>
      <c r="D78" s="1411">
        <v>5665632</v>
      </c>
      <c r="G78" s="693"/>
      <c r="H78" s="693"/>
    </row>
    <row r="79" spans="1:8" s="290" customFormat="1" ht="26.25" x14ac:dyDescent="0.4">
      <c r="A79" s="1412" t="s">
        <v>6503</v>
      </c>
      <c r="B79" s="1411">
        <v>5500688.9715821808</v>
      </c>
      <c r="C79" s="1411">
        <v>12473884</v>
      </c>
      <c r="D79" s="1411">
        <v>6997622.3617511522</v>
      </c>
      <c r="G79" s="693"/>
      <c r="H79" s="693"/>
    </row>
    <row r="80" spans="1:8" s="290" customFormat="1" ht="26.25" x14ac:dyDescent="0.4">
      <c r="A80" s="1412" t="s">
        <v>7553</v>
      </c>
      <c r="B80" s="1411">
        <v>2463913.4677419355</v>
      </c>
      <c r="C80" s="1411">
        <v>3410359</v>
      </c>
      <c r="D80" s="1411">
        <v>946445.53225806449</v>
      </c>
      <c r="G80" s="693"/>
      <c r="H80" s="693"/>
    </row>
    <row r="81" spans="1:8" s="290" customFormat="1" ht="26.25" x14ac:dyDescent="0.4">
      <c r="A81" s="1412" t="s">
        <v>6951</v>
      </c>
      <c r="B81" s="1411">
        <v>3524112</v>
      </c>
      <c r="C81" s="1411">
        <v>4875776</v>
      </c>
      <c r="D81" s="1411">
        <v>1351664</v>
      </c>
      <c r="G81" s="693"/>
      <c r="H81" s="693"/>
    </row>
    <row r="82" spans="1:8" s="290" customFormat="1" ht="26.25" x14ac:dyDescent="0.4">
      <c r="A82" s="1412" t="s">
        <v>6645</v>
      </c>
      <c r="B82" s="1411">
        <v>381763</v>
      </c>
      <c r="C82" s="1411">
        <v>448850</v>
      </c>
      <c r="D82" s="1411">
        <v>67087</v>
      </c>
      <c r="G82" s="693"/>
      <c r="H82" s="693"/>
    </row>
    <row r="83" spans="1:8" s="290" customFormat="1" ht="26.25" x14ac:dyDescent="0.4">
      <c r="A83" s="1412" t="s">
        <v>6516</v>
      </c>
      <c r="B83" s="1411">
        <v>11348698.623655912</v>
      </c>
      <c r="C83" s="1411">
        <v>13264500</v>
      </c>
      <c r="D83" s="1411">
        <v>1915801.3763440857</v>
      </c>
      <c r="G83" s="693"/>
      <c r="H83" s="693"/>
    </row>
    <row r="84" spans="1:8" s="290" customFormat="1" ht="26.25" x14ac:dyDescent="0.4">
      <c r="A84" s="1412" t="s">
        <v>2651</v>
      </c>
      <c r="B84" s="1411">
        <v>26687909.699682843</v>
      </c>
      <c r="C84" s="1411">
        <v>36731542</v>
      </c>
      <c r="D84" s="1411">
        <v>10068965.30031715</v>
      </c>
      <c r="G84" s="693"/>
      <c r="H84" s="693"/>
    </row>
    <row r="85" spans="1:8" s="290" customFormat="1" ht="26.25" x14ac:dyDescent="0.4">
      <c r="A85" s="1412" t="s">
        <v>5543</v>
      </c>
      <c r="B85" s="1411">
        <v>678790.36290322582</v>
      </c>
      <c r="C85" s="1411">
        <v>872151</v>
      </c>
      <c r="D85" s="1411">
        <v>193360.63709677418</v>
      </c>
      <c r="G85" s="693"/>
      <c r="H85" s="693"/>
    </row>
    <row r="86" spans="1:8" s="290" customFormat="1" ht="26.25" x14ac:dyDescent="0.4">
      <c r="A86" s="1412" t="s">
        <v>5640</v>
      </c>
      <c r="B86" s="1411">
        <v>2512284.75</v>
      </c>
      <c r="C86" s="1411">
        <v>3685007</v>
      </c>
      <c r="D86" s="1411">
        <v>1236944.25</v>
      </c>
      <c r="G86" s="693"/>
      <c r="H86" s="693"/>
    </row>
    <row r="87" spans="1:8" s="290" customFormat="1" ht="26.25" x14ac:dyDescent="0.4">
      <c r="A87" s="1412" t="s">
        <v>5051</v>
      </c>
      <c r="B87" s="1411">
        <v>4445446.3494623657</v>
      </c>
      <c r="C87" s="1411">
        <v>6341262</v>
      </c>
      <c r="D87" s="1411">
        <v>1895815.6505376345</v>
      </c>
      <c r="G87" s="693"/>
      <c r="H87" s="693"/>
    </row>
    <row r="88" spans="1:8" s="290" customFormat="1" ht="26.25" x14ac:dyDescent="0.4">
      <c r="A88" s="1412" t="s">
        <v>5616</v>
      </c>
      <c r="B88" s="1411">
        <v>1142182.75</v>
      </c>
      <c r="C88" s="1411">
        <v>2131308</v>
      </c>
      <c r="D88" s="1411">
        <v>989125.25</v>
      </c>
      <c r="G88" s="693"/>
      <c r="H88" s="693"/>
    </row>
    <row r="89" spans="1:8" s="290" customFormat="1" ht="26.25" x14ac:dyDescent="0.4">
      <c r="A89" s="1412" t="s">
        <v>82</v>
      </c>
      <c r="B89" s="1411">
        <v>4379244</v>
      </c>
      <c r="C89" s="1411">
        <v>10411961</v>
      </c>
      <c r="D89" s="1411">
        <v>6032717</v>
      </c>
      <c r="G89" s="693"/>
      <c r="H89" s="693"/>
    </row>
    <row r="90" spans="1:8" s="290" customFormat="1" ht="26.25" x14ac:dyDescent="0.4">
      <c r="A90" s="1412" t="s">
        <v>154</v>
      </c>
      <c r="B90" s="1411">
        <v>6704728</v>
      </c>
      <c r="C90" s="1411">
        <v>10075309</v>
      </c>
      <c r="D90" s="1411">
        <v>3380173</v>
      </c>
      <c r="G90" s="693"/>
      <c r="H90" s="693"/>
    </row>
    <row r="91" spans="1:8" s="290" customFormat="1" ht="26.25" x14ac:dyDescent="0.4">
      <c r="A91" s="1412" t="s">
        <v>2093</v>
      </c>
      <c r="B91" s="1411">
        <v>5185502.0489631332</v>
      </c>
      <c r="C91" s="1411">
        <v>6644055</v>
      </c>
      <c r="D91" s="1411">
        <v>1458552.9510368668</v>
      </c>
      <c r="G91" s="693"/>
      <c r="H91" s="693"/>
    </row>
    <row r="92" spans="1:8" s="290" customFormat="1" ht="26.25" x14ac:dyDescent="0.4">
      <c r="A92" s="1412" t="s">
        <v>2786</v>
      </c>
      <c r="B92" s="1411">
        <v>45546316.695372485</v>
      </c>
      <c r="C92" s="1411">
        <v>60651110</v>
      </c>
      <c r="D92" s="1411">
        <v>15104793.304627493</v>
      </c>
      <c r="G92" s="693"/>
      <c r="H92" s="693"/>
    </row>
    <row r="93" spans="1:8" s="290" customFormat="1" ht="26.25" x14ac:dyDescent="0.4">
      <c r="A93" s="1412" t="s">
        <v>2547</v>
      </c>
      <c r="B93" s="1411">
        <v>1543068.4838709678</v>
      </c>
      <c r="C93" s="1411">
        <v>2378225</v>
      </c>
      <c r="D93" s="1411">
        <v>835156.51612903224</v>
      </c>
      <c r="G93" s="693"/>
      <c r="H93" s="693"/>
    </row>
    <row r="94" spans="1:8" s="290" customFormat="1" ht="26.25" x14ac:dyDescent="0.4">
      <c r="A94" s="1412" t="s">
        <v>75</v>
      </c>
      <c r="B94" s="1411">
        <v>160600</v>
      </c>
      <c r="C94" s="1411"/>
      <c r="D94" s="1411">
        <v>-160600</v>
      </c>
      <c r="G94" s="693"/>
      <c r="H94" s="693"/>
    </row>
    <row r="95" spans="1:8" s="290" customFormat="1" ht="26.25" x14ac:dyDescent="0.4">
      <c r="A95" s="1412" t="s">
        <v>1492</v>
      </c>
      <c r="B95" s="1411">
        <v>1943741.4677419357</v>
      </c>
      <c r="C95" s="1411">
        <v>3015886</v>
      </c>
      <c r="D95" s="1411">
        <v>1072144.5322580645</v>
      </c>
      <c r="G95" s="693"/>
      <c r="H95" s="693"/>
    </row>
    <row r="96" spans="1:8" s="290" customFormat="1" ht="26.25" x14ac:dyDescent="0.4">
      <c r="A96" s="1412" t="s">
        <v>37</v>
      </c>
      <c r="B96" s="1411">
        <v>16787501.990161024</v>
      </c>
      <c r="C96" s="1411">
        <v>24713662</v>
      </c>
      <c r="D96" s="1411">
        <v>7916812.5636024121</v>
      </c>
      <c r="G96" s="693"/>
      <c r="H96" s="693"/>
    </row>
    <row r="97" spans="1:9" s="290" customFormat="1" ht="26.25" x14ac:dyDescent="0.4">
      <c r="A97" s="1412" t="s">
        <v>11</v>
      </c>
      <c r="B97" s="1411">
        <v>1960286.2044930877</v>
      </c>
      <c r="C97" s="1411">
        <v>1656000</v>
      </c>
      <c r="D97" s="1411">
        <v>-309286.20449308754</v>
      </c>
      <c r="G97" s="693"/>
      <c r="H97" s="693"/>
    </row>
    <row r="98" spans="1:9" s="290" customFormat="1" ht="26.25" x14ac:dyDescent="0.4">
      <c r="A98" s="1412" t="s">
        <v>25</v>
      </c>
      <c r="B98" s="1411">
        <v>19368567.887096774</v>
      </c>
      <c r="C98" s="1411"/>
      <c r="D98" s="1411">
        <v>-19358567.887096774</v>
      </c>
      <c r="F98" s="4"/>
      <c r="G98" s="244"/>
      <c r="H98" s="244"/>
      <c r="I98" s="4"/>
    </row>
    <row r="99" spans="1:9" s="290" customFormat="1" ht="26.25" x14ac:dyDescent="0.4">
      <c r="A99" s="1412" t="s">
        <v>14</v>
      </c>
      <c r="B99" s="1411">
        <v>1143402</v>
      </c>
      <c r="C99" s="1411">
        <v>1572705</v>
      </c>
      <c r="D99" s="1411">
        <v>429303</v>
      </c>
      <c r="F99" s="4"/>
      <c r="G99" s="244"/>
      <c r="H99" s="244"/>
      <c r="I99" s="4"/>
    </row>
    <row r="100" spans="1:9" s="290" customFormat="1" ht="26.25" x14ac:dyDescent="0.4">
      <c r="A100" s="1412" t="s">
        <v>1690</v>
      </c>
      <c r="B100" s="1411">
        <v>1698566</v>
      </c>
      <c r="C100" s="1411"/>
      <c r="D100" s="1411">
        <v>-1698566</v>
      </c>
      <c r="F100" s="4"/>
      <c r="G100" s="244"/>
      <c r="H100" s="244"/>
      <c r="I100" s="4"/>
    </row>
    <row r="101" spans="1:9" s="290" customFormat="1" ht="26.25" x14ac:dyDescent="0.4">
      <c r="A101" s="1412" t="s">
        <v>16</v>
      </c>
      <c r="B101" s="1411">
        <v>26134772.691530842</v>
      </c>
      <c r="C101" s="1411">
        <v>50000</v>
      </c>
      <c r="D101" s="1411">
        <v>-26084813.885079227</v>
      </c>
      <c r="F101" s="4"/>
      <c r="G101" s="244"/>
      <c r="H101" s="244"/>
      <c r="I101" s="4"/>
    </row>
    <row r="102" spans="1:9" ht="26.25" x14ac:dyDescent="0.4">
      <c r="A102" s="1412" t="s">
        <v>13332</v>
      </c>
      <c r="B102" s="1411">
        <v>227326</v>
      </c>
      <c r="C102" s="1411"/>
      <c r="D102" s="1411">
        <v>-227326</v>
      </c>
    </row>
    <row r="103" spans="1:9" ht="26.25" x14ac:dyDescent="0.4">
      <c r="A103" s="1412" t="s">
        <v>22</v>
      </c>
      <c r="B103" s="1411">
        <v>721543</v>
      </c>
      <c r="C103" s="1411">
        <v>1000426</v>
      </c>
      <c r="D103" s="1411">
        <v>278883</v>
      </c>
    </row>
    <row r="104" spans="1:9" ht="26.25" x14ac:dyDescent="0.4">
      <c r="A104" s="1412" t="s">
        <v>2656</v>
      </c>
      <c r="B104" s="1411">
        <v>1632291.6774193549</v>
      </c>
      <c r="C104" s="1411">
        <v>3056239</v>
      </c>
      <c r="D104" s="1411">
        <v>1423947.3225806453</v>
      </c>
    </row>
    <row r="105" spans="1:9" ht="26.25" x14ac:dyDescent="0.4">
      <c r="A105" s="1412" t="s">
        <v>5164</v>
      </c>
      <c r="B105" s="1411"/>
      <c r="C105" s="1411">
        <v>485141</v>
      </c>
      <c r="D105" s="1411">
        <v>485141</v>
      </c>
    </row>
    <row r="106" spans="1:9" ht="26.25" x14ac:dyDescent="0.4">
      <c r="A106" s="1412" t="s">
        <v>6633</v>
      </c>
      <c r="B106" s="1411">
        <v>631720</v>
      </c>
      <c r="C106" s="1411">
        <v>1000000</v>
      </c>
      <c r="D106" s="1411">
        <v>368280</v>
      </c>
    </row>
    <row r="107" spans="1:9" ht="26.25" x14ac:dyDescent="0.4">
      <c r="A107" s="1412" t="s">
        <v>6514</v>
      </c>
      <c r="B107" s="1411">
        <v>4971444.0025458178</v>
      </c>
      <c r="C107" s="1411">
        <v>7995733</v>
      </c>
      <c r="D107" s="1411">
        <v>3024288.9974541827</v>
      </c>
    </row>
    <row r="108" spans="1:9" ht="26.25" x14ac:dyDescent="0.4">
      <c r="A108" s="1412" t="s">
        <v>6446</v>
      </c>
      <c r="B108" s="1411">
        <v>550023</v>
      </c>
      <c r="C108" s="1411">
        <v>1100470</v>
      </c>
      <c r="D108" s="1411">
        <v>550447</v>
      </c>
    </row>
    <row r="109" spans="1:9" ht="26.25" x14ac:dyDescent="0.4">
      <c r="A109" s="1412" t="s">
        <v>5745</v>
      </c>
      <c r="B109" s="1411">
        <v>735045</v>
      </c>
      <c r="C109" s="1411">
        <v>1058484</v>
      </c>
      <c r="D109" s="1411">
        <v>323439</v>
      </c>
    </row>
    <row r="110" spans="1:9" ht="26.25" x14ac:dyDescent="0.4">
      <c r="A110" s="1412" t="s">
        <v>5670</v>
      </c>
      <c r="B110" s="1411">
        <v>271826</v>
      </c>
      <c r="C110" s="1411">
        <v>563000</v>
      </c>
      <c r="D110" s="1411">
        <v>291174</v>
      </c>
    </row>
    <row r="111" spans="1:9" ht="26.25" x14ac:dyDescent="0.4">
      <c r="A111" s="1412" t="s">
        <v>7762</v>
      </c>
      <c r="B111" s="1411"/>
      <c r="C111" s="1411">
        <v>64507</v>
      </c>
      <c r="D111" s="1411">
        <v>64507</v>
      </c>
    </row>
    <row r="112" spans="1:9" ht="26.25" x14ac:dyDescent="0.4">
      <c r="A112" s="1412" t="s">
        <v>40</v>
      </c>
      <c r="B112" s="1411">
        <v>51386165.801987335</v>
      </c>
      <c r="C112" s="1411">
        <v>69560627</v>
      </c>
      <c r="D112" s="1411">
        <v>18225961.198012669</v>
      </c>
    </row>
    <row r="113" spans="1:4" ht="26.25" x14ac:dyDescent="0.4">
      <c r="A113" s="1412" t="s">
        <v>5226</v>
      </c>
      <c r="B113" s="1411">
        <v>1808575</v>
      </c>
      <c r="C113" s="1411">
        <v>2875708</v>
      </c>
      <c r="D113" s="1411">
        <v>1067133</v>
      </c>
    </row>
    <row r="114" spans="1:4" ht="26.25" x14ac:dyDescent="0.4">
      <c r="A114" s="1412" t="s">
        <v>3621</v>
      </c>
      <c r="B114" s="1411">
        <v>7385548</v>
      </c>
      <c r="C114" s="1411">
        <v>12071334</v>
      </c>
      <c r="D114" s="1411">
        <v>4685786</v>
      </c>
    </row>
    <row r="115" spans="1:4" ht="26.25" x14ac:dyDescent="0.4">
      <c r="A115" s="1412" t="s">
        <v>3732</v>
      </c>
      <c r="B115" s="1411">
        <v>5642256.6693548393</v>
      </c>
      <c r="C115" s="1411">
        <v>6215763</v>
      </c>
      <c r="D115" s="1411">
        <v>573506.33064516122</v>
      </c>
    </row>
    <row r="116" spans="1:4" ht="26.25" x14ac:dyDescent="0.4">
      <c r="A116" s="1412" t="s">
        <v>8826</v>
      </c>
      <c r="B116" s="1411">
        <v>785021</v>
      </c>
      <c r="C116" s="1411">
        <v>690021</v>
      </c>
      <c r="D116" s="1411">
        <v>-95000</v>
      </c>
    </row>
    <row r="117" spans="1:4" ht="26.25" x14ac:dyDescent="0.4">
      <c r="A117" s="1412" t="s">
        <v>8889</v>
      </c>
      <c r="B117" s="1411">
        <v>84014</v>
      </c>
      <c r="C117" s="1411">
        <v>88818</v>
      </c>
      <c r="D117" s="1411">
        <v>4804</v>
      </c>
    </row>
    <row r="118" spans="1:4" ht="26.25" x14ac:dyDescent="0.4">
      <c r="A118" s="1412" t="s">
        <v>9513</v>
      </c>
      <c r="B118" s="1411">
        <v>369250</v>
      </c>
      <c r="C118" s="1411"/>
      <c r="D118" s="1411">
        <v>-369250</v>
      </c>
    </row>
    <row r="119" spans="1:4" ht="26.25" x14ac:dyDescent="0.4">
      <c r="A119" s="1412" t="s">
        <v>10371</v>
      </c>
      <c r="B119" s="1411">
        <v>25000</v>
      </c>
      <c r="C119" s="1411"/>
      <c r="D119" s="1411">
        <v>-25000</v>
      </c>
    </row>
    <row r="120" spans="1:4" ht="26.25" x14ac:dyDescent="0.4">
      <c r="A120" s="1412" t="s">
        <v>11613</v>
      </c>
      <c r="B120" s="1411">
        <v>92210</v>
      </c>
      <c r="C120" s="1411">
        <v>112665</v>
      </c>
      <c r="D120" s="1411">
        <v>20455</v>
      </c>
    </row>
    <row r="121" spans="1:4" ht="26.25" x14ac:dyDescent="0.4">
      <c r="A121" s="1410" t="s">
        <v>11704</v>
      </c>
      <c r="B121" s="1411">
        <v>62941</v>
      </c>
      <c r="C121" s="1411"/>
      <c r="D121" s="1411">
        <v>-62941</v>
      </c>
    </row>
    <row r="122" spans="1:4" ht="26.25" x14ac:dyDescent="0.4">
      <c r="A122" s="1410" t="s">
        <v>12439</v>
      </c>
      <c r="B122" s="1411">
        <v>20900</v>
      </c>
      <c r="C122" s="1411"/>
      <c r="D122" s="1411">
        <v>-20900</v>
      </c>
    </row>
    <row r="123" spans="1:4" ht="26.25" x14ac:dyDescent="0.4">
      <c r="A123" s="1410" t="s">
        <v>12693</v>
      </c>
      <c r="B123" s="1411">
        <v>1096000</v>
      </c>
      <c r="C123" s="1411"/>
      <c r="D123" s="1411">
        <v>-1096000</v>
      </c>
    </row>
    <row r="124" spans="1:4" ht="26.25" x14ac:dyDescent="0.4">
      <c r="A124" s="1410" t="s">
        <v>12998</v>
      </c>
      <c r="B124" s="1411">
        <v>36500</v>
      </c>
      <c r="C124" s="1411"/>
      <c r="D124" s="1411">
        <v>-36500</v>
      </c>
    </row>
    <row r="125" spans="1:4" ht="26.25" x14ac:dyDescent="0.4">
      <c r="A125" s="1410" t="s">
        <v>13406</v>
      </c>
      <c r="B125" s="1411">
        <v>400000</v>
      </c>
      <c r="C125" s="1411"/>
      <c r="D125" s="1411">
        <v>-400000</v>
      </c>
    </row>
    <row r="126" spans="1:4" ht="26.25" x14ac:dyDescent="0.4">
      <c r="A126" s="1412" t="s">
        <v>45</v>
      </c>
      <c r="B126" s="1411">
        <v>975071396.85898042</v>
      </c>
      <c r="C126" s="1411">
        <v>1230525202.7512</v>
      </c>
      <c r="D126" s="1411">
        <v>255739832.61802596</v>
      </c>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499"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57" t="s">
        <v>10899</v>
      </c>
      <c r="C2" s="1027">
        <v>47002950</v>
      </c>
      <c r="D2" s="1027">
        <f>C2*5%</f>
        <v>2350147.5</v>
      </c>
      <c r="E2" s="1027">
        <f>C2-D2</f>
        <v>44652802.5</v>
      </c>
      <c r="F2" s="1043"/>
      <c r="G2" s="1063">
        <f ca="1">SUMIF(Posting!$B:$E,A2,Posting!$E:$E)</f>
        <v>20991238.333333336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57"/>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57"/>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57"/>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57"/>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57"/>
      <c r="C7" s="1023"/>
      <c r="D7" s="1023"/>
      <c r="E7" s="1023"/>
      <c r="F7" s="1041"/>
      <c r="G7" s="1021">
        <f ca="1">SUMIF(Posting!$B:$E,A7,Posting!$E:$E)</f>
        <v>5500688.9715821808</v>
      </c>
      <c r="H7" s="1021">
        <f ca="1">SUMIF(Posting!$B:$F,A7,Posting!$F:$F)</f>
        <v>12473884</v>
      </c>
      <c r="I7" s="1021">
        <f ca="1">SUMIF(Supplier!$B:$F,A7,Supplier!$E:$E)-SUMIF(Supplier!$B:$F,A7,Supplier!$F:$F)</f>
        <v>255098</v>
      </c>
      <c r="J7" s="1021"/>
      <c r="K7" s="1021"/>
      <c r="L7" s="1021">
        <v>1290769.4662500001</v>
      </c>
      <c r="M7" s="1021">
        <f>L7</f>
        <v>1290769.4662500001</v>
      </c>
      <c r="N7" s="1"/>
    </row>
    <row r="8" spans="1:16" s="4" customFormat="1" ht="19.5" thickBot="1" x14ac:dyDescent="0.35">
      <c r="A8" s="938" t="s">
        <v>9830</v>
      </c>
      <c r="B8" s="1158"/>
      <c r="C8" s="1024">
        <v>78840000</v>
      </c>
      <c r="D8" s="1024">
        <v>11384496</v>
      </c>
      <c r="E8" s="1024">
        <f t="shared" si="0"/>
        <v>67455504</v>
      </c>
      <c r="F8" s="1042"/>
      <c r="G8" s="1021">
        <f ca="1">SUMIF(Posting!$B:$E,A8,Posting!$E:$E)</f>
        <v>32640494</v>
      </c>
      <c r="H8" s="1025">
        <f ca="1">SUMIF(Posting!$B:$F,A8,Posting!$F:$F)</f>
        <v>28466000</v>
      </c>
      <c r="I8" s="1021">
        <f ca="1">SUMIF(Supplier!$B:$F,A8,Supplier!$E:$E)-SUMIF(Supplier!$B:$F,A8,Supplier!$F:$F)</f>
        <v>401857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57" t="s">
        <v>10900</v>
      </c>
      <c r="C10" s="1018">
        <v>13262828</v>
      </c>
      <c r="D10" s="1018"/>
      <c r="E10" s="1018">
        <f t="shared" ref="E10" si="1">C10-D10</f>
        <v>13262828</v>
      </c>
      <c r="F10" s="1038"/>
      <c r="G10" s="1021">
        <f ca="1">SUMIF(Posting!$B:$E,A10,Posting!$E:$E)</f>
        <v>10547975</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57"/>
      <c r="C11" s="1018"/>
      <c r="D11" s="1018"/>
      <c r="E11" s="1018"/>
      <c r="F11" s="1038"/>
      <c r="G11" s="1021">
        <f ca="1">SUMIF(Posting!$B:$E,A11,Posting!$E:$E)</f>
        <v>2134650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57"/>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57"/>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57"/>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57"/>
      <c r="C15" s="1020"/>
      <c r="D15" s="1020"/>
      <c r="E15" s="1020"/>
      <c r="F15" s="1040"/>
      <c r="G15" s="1021">
        <f ca="1">SUMIF(Posting!$B:$E,A15,Posting!$E:$E)</f>
        <v>8237424</v>
      </c>
      <c r="H15" s="1021">
        <f ca="1">SUMIF(Posting!$B:$F,A15,Posting!$F:$F)</f>
        <v>9316872</v>
      </c>
      <c r="I15" s="1021">
        <f ca="1">SUMIF(Supplier!$B:$F,A15,Supplier!$E:$E)-SUMIF(Supplier!$B:$F,A15,Supplier!$F:$F)</f>
        <v>581444</v>
      </c>
      <c r="J15" s="1021"/>
      <c r="K15" s="1021"/>
      <c r="L15" s="1063"/>
      <c r="M15" s="1063"/>
      <c r="N15" s="1044"/>
    </row>
    <row r="16" spans="1:16" s="4" customFormat="1" x14ac:dyDescent="0.3">
      <c r="A16" s="939" t="s">
        <v>12232</v>
      </c>
      <c r="B16" s="1157"/>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57"/>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57"/>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57"/>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57"/>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57"/>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57"/>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9767</v>
      </c>
      <c r="B23" s="1158"/>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11540</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9354</v>
      </c>
      <c r="B25" s="1159" t="s">
        <v>10901</v>
      </c>
      <c r="C25" s="1018">
        <v>28340413.5</v>
      </c>
      <c r="D25" s="1018"/>
      <c r="E25" s="1018">
        <f t="shared" si="0"/>
        <v>28340413.5</v>
      </c>
      <c r="F25" s="1038"/>
      <c r="G25" s="1021">
        <f ca="1">SUMIF(Posting!$B:$E,A25,Posting!$E:$E)</f>
        <v>23680115.833333332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11704</v>
      </c>
      <c r="B26" s="1157"/>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10906</v>
      </c>
      <c r="B27" s="1160"/>
      <c r="C27" s="1024">
        <v>33854640.027999997</v>
      </c>
      <c r="D27" s="1024"/>
      <c r="E27" s="1024">
        <f t="shared" si="0"/>
        <v>33854640.027999997</v>
      </c>
      <c r="F27" s="1042"/>
      <c r="G27" s="1021">
        <f ca="1">SUMIF(Posting!$B:$E,A27,Posting!$E:$E)</f>
        <v>23027456.397849467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8655</v>
      </c>
      <c r="B31" s="1018" t="s">
        <v>10902</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10574</v>
      </c>
      <c r="B32" s="1020" t="s">
        <v>10903</v>
      </c>
      <c r="C32" s="1020">
        <v>55163506</v>
      </c>
      <c r="D32" s="1020"/>
      <c r="E32" s="1020">
        <f t="shared" si="0"/>
        <v>55163506</v>
      </c>
      <c r="F32" s="1040"/>
      <c r="G32" s="1021">
        <f ca="1">SUMIF(Posting!$B:$E,A32,Posting!$E:$E)</f>
        <v>34529403.333333336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10904</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2581993</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10894</v>
      </c>
      <c r="B1" s="1097" t="s">
        <v>12661</v>
      </c>
      <c r="C1" s="1102" t="s">
        <v>12663</v>
      </c>
      <c r="D1" s="1102" t="s">
        <v>12666</v>
      </c>
      <c r="E1" s="1097" t="s">
        <v>12662</v>
      </c>
      <c r="F1" s="1097" t="s">
        <v>12658</v>
      </c>
      <c r="G1" s="1101" t="s">
        <v>11016</v>
      </c>
      <c r="H1" s="1101" t="s">
        <v>12665</v>
      </c>
      <c r="I1" s="1096" t="s">
        <v>12659</v>
      </c>
      <c r="J1" s="1096" t="s">
        <v>12660</v>
      </c>
      <c r="K1" s="1096" t="s">
        <v>10898</v>
      </c>
      <c r="L1" s="1098" t="s">
        <v>11017</v>
      </c>
    </row>
    <row r="2" spans="1:200" s="4" customFormat="1" x14ac:dyDescent="0.3">
      <c r="A2" s="1086" t="s">
        <v>13342</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13333</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13315</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13314</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13242</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13194</v>
      </c>
      <c r="B7" s="1020">
        <v>28834775</v>
      </c>
      <c r="C7" s="1100" t="s">
        <v>12664</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13272</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13313</v>
      </c>
      <c r="B9" s="1020">
        <v>9488782</v>
      </c>
      <c r="C9" s="1100" t="s">
        <v>12664</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13312</v>
      </c>
      <c r="B10" s="1020"/>
      <c r="C10" s="1100" t="s">
        <v>12664</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12410</v>
      </c>
      <c r="B11" s="1020"/>
      <c r="C11" s="1100" t="s">
        <v>12664</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12769</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12607</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11605</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11442</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12609</v>
      </c>
      <c r="B16" s="1020">
        <v>5138700</v>
      </c>
      <c r="C16" s="1100" t="s">
        <v>12664</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11883</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9659</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10336</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9400</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8874</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9505</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8337</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8866</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2"/>
  <sheetViews>
    <sheetView zoomScale="120" zoomScaleNormal="120" workbookViewId="0">
      <pane ySplit="1" topLeftCell="A3788" activePane="bottomLeft" state="frozen"/>
      <selection activeCell="D26" sqref="D26"/>
      <selection pane="bottomLeft" activeCell="G3799" sqref="G379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229" t="s">
        <v>518</v>
      </c>
    </row>
    <row r="52" spans="1:8" x14ac:dyDescent="0.25">
      <c r="A52" s="17">
        <v>42426</v>
      </c>
      <c r="B52" s="21" t="s">
        <v>129</v>
      </c>
      <c r="C52" s="13" t="s">
        <v>161</v>
      </c>
      <c r="D52" s="765"/>
      <c r="E52" s="22"/>
      <c r="F52" s="19">
        <v>60000</v>
      </c>
      <c r="G52" s="14">
        <f t="shared" si="4"/>
        <v>-60000</v>
      </c>
      <c r="H52" s="1229"/>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72" t="s">
        <v>517</v>
      </c>
    </row>
    <row r="64" spans="1:8" x14ac:dyDescent="0.25">
      <c r="A64" s="17">
        <v>42430</v>
      </c>
      <c r="B64" s="21" t="s">
        <v>40</v>
      </c>
      <c r="C64" s="13" t="s">
        <v>164</v>
      </c>
      <c r="D64" s="765">
        <v>8707</v>
      </c>
      <c r="E64" s="22">
        <v>9826</v>
      </c>
      <c r="F64" s="19"/>
      <c r="G64" s="14">
        <f t="shared" si="6"/>
        <v>9826</v>
      </c>
      <c r="H64" s="1226"/>
    </row>
    <row r="65" spans="1:8" x14ac:dyDescent="0.25">
      <c r="A65" s="17">
        <v>42432</v>
      </c>
      <c r="B65" s="21" t="s">
        <v>130</v>
      </c>
      <c r="C65" s="13" t="s">
        <v>164</v>
      </c>
      <c r="D65" s="765">
        <v>8822</v>
      </c>
      <c r="E65" s="22">
        <v>10294</v>
      </c>
      <c r="F65" s="19"/>
      <c r="G65" s="14">
        <f t="shared" si="6"/>
        <v>10294</v>
      </c>
      <c r="H65" s="1226"/>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5" t="s">
        <v>2192</v>
      </c>
    </row>
    <row r="441" spans="1:8" x14ac:dyDescent="0.25">
      <c r="A441" s="17">
        <v>42740</v>
      </c>
      <c r="B441" s="10" t="s">
        <v>1399</v>
      </c>
      <c r="C441" s="11" t="s">
        <v>1802</v>
      </c>
      <c r="F441" s="9">
        <v>433634</v>
      </c>
      <c r="G441" s="6">
        <f t="shared" si="11"/>
        <v>-433634</v>
      </c>
      <c r="H441" s="1236"/>
    </row>
    <row r="442" spans="1:8" x14ac:dyDescent="0.25">
      <c r="A442" s="17">
        <v>42740</v>
      </c>
      <c r="B442" s="10" t="s">
        <v>1675</v>
      </c>
      <c r="C442" s="11" t="s">
        <v>1802</v>
      </c>
      <c r="F442" s="9">
        <v>32908</v>
      </c>
      <c r="G442" s="6">
        <f t="shared" si="11"/>
        <v>-32908</v>
      </c>
      <c r="H442" s="1236"/>
    </row>
    <row r="443" spans="1:8" x14ac:dyDescent="0.25">
      <c r="A443" s="17">
        <v>42740</v>
      </c>
      <c r="B443" s="10" t="s">
        <v>32</v>
      </c>
      <c r="C443" s="11" t="s">
        <v>1802</v>
      </c>
      <c r="F443" s="9">
        <v>30468</v>
      </c>
      <c r="G443" s="6">
        <f t="shared" si="11"/>
        <v>-30468</v>
      </c>
      <c r="H443" s="123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5" t="s">
        <v>2193</v>
      </c>
    </row>
    <row r="459" spans="1:8" x14ac:dyDescent="0.25">
      <c r="A459" s="17">
        <v>42804</v>
      </c>
      <c r="B459" s="10" t="s">
        <v>1396</v>
      </c>
      <c r="C459" s="11" t="s">
        <v>1802</v>
      </c>
      <c r="F459" s="9">
        <v>100000</v>
      </c>
      <c r="G459" s="6">
        <f t="shared" si="11"/>
        <v>-100000</v>
      </c>
      <c r="H459" s="1236"/>
    </row>
    <row r="460" spans="1:8" x14ac:dyDescent="0.25">
      <c r="A460" s="17">
        <v>42804</v>
      </c>
      <c r="B460" s="10" t="s">
        <v>32</v>
      </c>
      <c r="C460" s="11" t="s">
        <v>1802</v>
      </c>
      <c r="F460" s="9">
        <v>100000</v>
      </c>
      <c r="G460" s="6">
        <f t="shared" si="11"/>
        <v>-100000</v>
      </c>
      <c r="H460" s="123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5" t="s">
        <v>2411</v>
      </c>
    </row>
    <row r="541" spans="1:8" x14ac:dyDescent="0.25">
      <c r="A541" s="17">
        <v>42875</v>
      </c>
      <c r="B541" s="10" t="s">
        <v>1396</v>
      </c>
      <c r="C541" s="11" t="s">
        <v>161</v>
      </c>
      <c r="F541" s="9">
        <v>99093</v>
      </c>
      <c r="G541" s="6">
        <f t="shared" si="16"/>
        <v>-99093</v>
      </c>
      <c r="H541" s="123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35" t="s">
        <v>2419</v>
      </c>
    </row>
    <row r="559" spans="1:8" x14ac:dyDescent="0.25">
      <c r="A559" s="17">
        <v>42880</v>
      </c>
      <c r="B559" s="148" t="s">
        <v>32</v>
      </c>
      <c r="C559" s="149" t="s">
        <v>1802</v>
      </c>
      <c r="D559" s="771"/>
      <c r="E559" s="150"/>
      <c r="F559" s="151">
        <v>100000</v>
      </c>
      <c r="G559" s="152">
        <f t="shared" si="16"/>
        <v>-100000</v>
      </c>
      <c r="H559" s="1237"/>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8" t="s">
        <v>2980</v>
      </c>
    </row>
    <row r="750" spans="1:8" x14ac:dyDescent="0.25">
      <c r="A750" s="17">
        <v>43081</v>
      </c>
      <c r="B750" s="10" t="s">
        <v>2786</v>
      </c>
      <c r="C750" s="11" t="s">
        <v>166</v>
      </c>
      <c r="F750" s="9">
        <v>183600</v>
      </c>
      <c r="G750" s="6">
        <f t="shared" si="20"/>
        <v>-183600</v>
      </c>
      <c r="H750" s="1239"/>
    </row>
    <row r="751" spans="1:8" x14ac:dyDescent="0.25">
      <c r="A751" s="17">
        <v>43081</v>
      </c>
      <c r="B751" s="10" t="s">
        <v>40</v>
      </c>
      <c r="C751" s="11" t="s">
        <v>166</v>
      </c>
      <c r="F751" s="9">
        <v>69900</v>
      </c>
      <c r="G751" s="6">
        <f t="shared" si="20"/>
        <v>-69900</v>
      </c>
      <c r="H751" s="1239"/>
    </row>
    <row r="752" spans="1:8" x14ac:dyDescent="0.25">
      <c r="A752" s="17">
        <v>43081</v>
      </c>
      <c r="B752" s="10" t="s">
        <v>1399</v>
      </c>
      <c r="C752" s="11" t="s">
        <v>166</v>
      </c>
      <c r="F752" s="9">
        <v>84000</v>
      </c>
      <c r="G752" s="6">
        <f t="shared" si="20"/>
        <v>-84000</v>
      </c>
      <c r="H752" s="1239"/>
    </row>
    <row r="753" spans="1:8" x14ac:dyDescent="0.25">
      <c r="A753" s="17">
        <v>43081</v>
      </c>
      <c r="B753" s="10" t="s">
        <v>2226</v>
      </c>
      <c r="C753" s="11" t="s">
        <v>166</v>
      </c>
      <c r="F753" s="9">
        <v>35709</v>
      </c>
      <c r="G753" s="6">
        <f t="shared" si="20"/>
        <v>-35709</v>
      </c>
      <c r="H753" s="1239"/>
    </row>
    <row r="754" spans="1:8" x14ac:dyDescent="0.25">
      <c r="A754" s="17">
        <v>43081</v>
      </c>
      <c r="B754" s="10" t="s">
        <v>1396</v>
      </c>
      <c r="C754" s="11" t="s">
        <v>166</v>
      </c>
      <c r="F754" s="9">
        <v>3823</v>
      </c>
      <c r="G754" s="6">
        <f t="shared" si="20"/>
        <v>-3823</v>
      </c>
      <c r="H754" s="1240"/>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1" t="s">
        <v>3051</v>
      </c>
    </row>
    <row r="767" spans="1:8" x14ac:dyDescent="0.25">
      <c r="A767" s="17">
        <v>43122</v>
      </c>
      <c r="B767" s="10" t="s">
        <v>2786</v>
      </c>
      <c r="C767" s="11" t="s">
        <v>166</v>
      </c>
      <c r="F767" s="9">
        <f>500000-F766</f>
        <v>443523</v>
      </c>
      <c r="G767" s="6">
        <f t="shared" si="20"/>
        <v>-443523</v>
      </c>
      <c r="H767" s="1242"/>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48" t="s">
        <v>6676</v>
      </c>
    </row>
    <row r="1800" spans="1:8" x14ac:dyDescent="0.25">
      <c r="A1800" s="112">
        <v>44261</v>
      </c>
      <c r="B1800" s="10" t="s">
        <v>1399</v>
      </c>
      <c r="C1800" s="11" t="s">
        <v>166</v>
      </c>
      <c r="F1800" s="9">
        <v>50000</v>
      </c>
      <c r="G1800" s="6">
        <f t="shared" ref="G1800" si="32">E1800-F1800</f>
        <v>-50000</v>
      </c>
      <c r="H1800" s="1248"/>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49" t="s">
        <v>6971</v>
      </c>
    </row>
    <row r="1877" spans="1:8" ht="24" customHeight="1" x14ac:dyDescent="0.25">
      <c r="A1877" s="112">
        <v>44288</v>
      </c>
      <c r="B1877" s="10" t="s">
        <v>6407</v>
      </c>
      <c r="C1877" s="11" t="s">
        <v>437</v>
      </c>
      <c r="F1877" s="9">
        <v>7970</v>
      </c>
      <c r="G1877" s="6">
        <f t="shared" si="34"/>
        <v>-7970</v>
      </c>
      <c r="H1877" s="1249"/>
    </row>
    <row r="1878" spans="1:8" ht="24" customHeight="1" x14ac:dyDescent="0.25">
      <c r="A1878" s="112">
        <v>44288</v>
      </c>
      <c r="B1878" s="10" t="s">
        <v>1399</v>
      </c>
      <c r="C1878" s="11" t="s">
        <v>437</v>
      </c>
      <c r="F1878" s="9">
        <v>21500</v>
      </c>
      <c r="G1878" s="6">
        <f t="shared" si="34"/>
        <v>-21500</v>
      </c>
      <c r="H1878" s="1249"/>
    </row>
    <row r="1879" spans="1:8" ht="24" customHeight="1" x14ac:dyDescent="0.25">
      <c r="A1879" s="112">
        <v>44288</v>
      </c>
      <c r="B1879" s="10" t="s">
        <v>6407</v>
      </c>
      <c r="C1879" s="11" t="s">
        <v>437</v>
      </c>
      <c r="F1879" s="9">
        <v>2900</v>
      </c>
      <c r="G1879" s="6">
        <f t="shared" si="34"/>
        <v>-2900</v>
      </c>
      <c r="H1879" s="1249"/>
    </row>
    <row r="1880" spans="1:8" ht="24" customHeight="1" x14ac:dyDescent="0.25">
      <c r="A1880" s="112">
        <v>44280</v>
      </c>
      <c r="B1880" s="10" t="s">
        <v>1399</v>
      </c>
      <c r="C1880" s="11" t="s">
        <v>437</v>
      </c>
      <c r="F1880" s="9">
        <v>24225</v>
      </c>
      <c r="G1880" s="6">
        <f t="shared" si="34"/>
        <v>-24225</v>
      </c>
      <c r="H1880" s="1249"/>
    </row>
    <row r="1881" spans="1:8" ht="24" customHeight="1" x14ac:dyDescent="0.25">
      <c r="A1881" s="112">
        <v>44331</v>
      </c>
      <c r="B1881" s="10" t="s">
        <v>6407</v>
      </c>
      <c r="C1881" s="11" t="s">
        <v>437</v>
      </c>
      <c r="F1881" s="9">
        <v>54720</v>
      </c>
      <c r="G1881" s="6">
        <f t="shared" si="34"/>
        <v>-54720</v>
      </c>
      <c r="H1881" s="1249"/>
    </row>
    <row r="1882" spans="1:8" ht="24" customHeight="1" x14ac:dyDescent="0.25">
      <c r="A1882" s="112">
        <v>44341</v>
      </c>
      <c r="B1882" s="10" t="s">
        <v>6509</v>
      </c>
      <c r="C1882" s="11" t="s">
        <v>437</v>
      </c>
      <c r="F1882" s="9">
        <v>22415</v>
      </c>
      <c r="G1882" s="6">
        <f t="shared" si="34"/>
        <v>-22415</v>
      </c>
      <c r="H1882" s="1249"/>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3" t="s">
        <v>6908</v>
      </c>
    </row>
    <row r="1886" spans="1:8" x14ac:dyDescent="0.25">
      <c r="A1886" s="112">
        <v>44291</v>
      </c>
      <c r="B1886" s="10" t="s">
        <v>6516</v>
      </c>
      <c r="C1886" s="11" t="s">
        <v>1802</v>
      </c>
      <c r="E1886" s="108"/>
      <c r="F1886" s="110">
        <v>82220</v>
      </c>
      <c r="G1886" s="6">
        <f t="shared" si="34"/>
        <v>-82220</v>
      </c>
      <c r="H1886" s="1167"/>
    </row>
    <row r="1887" spans="1:8" x14ac:dyDescent="0.25">
      <c r="A1887" s="112">
        <v>44291</v>
      </c>
      <c r="B1887" s="10" t="s">
        <v>6509</v>
      </c>
      <c r="C1887" s="11" t="s">
        <v>1802</v>
      </c>
      <c r="E1887" s="108"/>
      <c r="F1887" s="110">
        <f>16101+25620</f>
        <v>41721</v>
      </c>
      <c r="G1887" s="6">
        <f t="shared" si="34"/>
        <v>-41721</v>
      </c>
      <c r="H1887" s="1167"/>
    </row>
    <row r="1888" spans="1:8" x14ac:dyDescent="0.25">
      <c r="A1888" s="112">
        <v>44291</v>
      </c>
      <c r="B1888" s="10" t="s">
        <v>6718</v>
      </c>
      <c r="C1888" s="11" t="s">
        <v>1802</v>
      </c>
      <c r="E1888" s="108"/>
      <c r="F1888" s="111">
        <v>200000</v>
      </c>
      <c r="G1888" s="6">
        <f t="shared" si="34"/>
        <v>-200000</v>
      </c>
      <c r="H1888" s="1244"/>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5" t="s">
        <v>7137</v>
      </c>
    </row>
    <row r="1996" spans="1:8" x14ac:dyDescent="0.25">
      <c r="A1996" s="658">
        <v>44392</v>
      </c>
      <c r="B1996" s="659" t="s">
        <v>6953</v>
      </c>
      <c r="C1996" s="660" t="s">
        <v>166</v>
      </c>
      <c r="E1996" s="661"/>
      <c r="F1996" s="664">
        <v>34800</v>
      </c>
      <c r="G1996" s="663">
        <f t="shared" si="36"/>
        <v>-34800</v>
      </c>
      <c r="H1996" s="1246"/>
    </row>
    <row r="1997" spans="1:8" ht="16.5" thickBot="1" x14ac:dyDescent="0.3">
      <c r="A1997" s="658">
        <v>44392</v>
      </c>
      <c r="B1997" s="659" t="s">
        <v>1399</v>
      </c>
      <c r="C1997" s="660" t="s">
        <v>166</v>
      </c>
      <c r="E1997" s="661"/>
      <c r="F1997" s="665">
        <v>23022</v>
      </c>
      <c r="G1997" s="663">
        <f t="shared" si="36"/>
        <v>-23022</v>
      </c>
      <c r="H1997" s="1247"/>
    </row>
    <row r="1998" spans="1:8" x14ac:dyDescent="0.25">
      <c r="A1998" s="651">
        <v>44392</v>
      </c>
      <c r="B1998" s="652" t="s">
        <v>6509</v>
      </c>
      <c r="C1998" s="653" t="s">
        <v>437</v>
      </c>
      <c r="E1998" s="654"/>
      <c r="F1998" s="655">
        <f>480791-39410</f>
        <v>441381</v>
      </c>
      <c r="G1998" s="656">
        <f t="shared" si="36"/>
        <v>-441381</v>
      </c>
      <c r="H1998" s="1250" t="s">
        <v>7139</v>
      </c>
    </row>
    <row r="1999" spans="1:8" x14ac:dyDescent="0.25">
      <c r="A1999" s="651">
        <v>44392</v>
      </c>
      <c r="B1999" s="652" t="s">
        <v>6953</v>
      </c>
      <c r="C1999" s="653" t="s">
        <v>437</v>
      </c>
      <c r="E1999" s="654"/>
      <c r="F1999" s="672">
        <v>39410</v>
      </c>
      <c r="G1999" s="656">
        <f t="shared" si="36"/>
        <v>-39410</v>
      </c>
      <c r="H1999" s="1251"/>
    </row>
    <row r="2000" spans="1:8" ht="16.5" thickBot="1" x14ac:dyDescent="0.3">
      <c r="A2000" s="651">
        <v>44392</v>
      </c>
      <c r="B2000" s="652" t="s">
        <v>6407</v>
      </c>
      <c r="C2000" s="653" t="s">
        <v>437</v>
      </c>
      <c r="E2000" s="654"/>
      <c r="F2000" s="657">
        <v>40445</v>
      </c>
      <c r="G2000" s="656">
        <f t="shared" si="36"/>
        <v>-40445</v>
      </c>
      <c r="H2000" s="1252"/>
    </row>
    <row r="2001" spans="1:8" x14ac:dyDescent="0.25">
      <c r="A2001" s="658">
        <v>44392</v>
      </c>
      <c r="B2001" s="659" t="s">
        <v>6953</v>
      </c>
      <c r="C2001" s="660" t="s">
        <v>437</v>
      </c>
      <c r="E2001" s="661"/>
      <c r="F2001" s="662">
        <v>134360</v>
      </c>
      <c r="G2001" s="663">
        <f t="shared" si="36"/>
        <v>-134360</v>
      </c>
      <c r="H2001" s="1222" t="s">
        <v>7140</v>
      </c>
    </row>
    <row r="2002" spans="1:8" x14ac:dyDescent="0.25">
      <c r="A2002" s="658">
        <v>44392</v>
      </c>
      <c r="B2002" s="659" t="s">
        <v>1399</v>
      </c>
      <c r="C2002" s="660" t="s">
        <v>437</v>
      </c>
      <c r="E2002" s="661"/>
      <c r="F2002" s="664">
        <v>79000</v>
      </c>
      <c r="G2002" s="663">
        <f t="shared" si="36"/>
        <v>-79000</v>
      </c>
      <c r="H2002" s="1223"/>
    </row>
    <row r="2003" spans="1:8" x14ac:dyDescent="0.25">
      <c r="A2003" s="658">
        <v>44392</v>
      </c>
      <c r="B2003" s="659" t="s">
        <v>6407</v>
      </c>
      <c r="C2003" s="660" t="s">
        <v>437</v>
      </c>
      <c r="E2003" s="661"/>
      <c r="F2003" s="664">
        <v>35561</v>
      </c>
      <c r="G2003" s="663">
        <f t="shared" si="36"/>
        <v>-35561</v>
      </c>
      <c r="H2003" s="1223"/>
    </row>
    <row r="2004" spans="1:8" x14ac:dyDescent="0.25">
      <c r="A2004" s="658">
        <v>44392</v>
      </c>
      <c r="B2004" s="659" t="s">
        <v>3945</v>
      </c>
      <c r="C2004" s="660" t="s">
        <v>437</v>
      </c>
      <c r="E2004" s="661"/>
      <c r="F2004" s="664">
        <v>252800</v>
      </c>
      <c r="G2004" s="663">
        <f t="shared" si="36"/>
        <v>-252800</v>
      </c>
      <c r="H2004" s="1223"/>
    </row>
    <row r="2005" spans="1:8" ht="16.5" thickBot="1" x14ac:dyDescent="0.3">
      <c r="A2005" s="658">
        <v>44392</v>
      </c>
      <c r="B2005" s="659" t="s">
        <v>7065</v>
      </c>
      <c r="C2005" s="660" t="s">
        <v>437</v>
      </c>
      <c r="E2005" s="661"/>
      <c r="F2005" s="665">
        <v>209</v>
      </c>
      <c r="G2005" s="663">
        <f t="shared" si="36"/>
        <v>-209</v>
      </c>
      <c r="H2005" s="1223"/>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5" t="s">
        <v>7251</v>
      </c>
    </row>
    <row r="2035" spans="1:8" x14ac:dyDescent="0.25">
      <c r="A2035" s="112">
        <v>44431</v>
      </c>
      <c r="B2035" s="10" t="s">
        <v>7110</v>
      </c>
      <c r="C2035" s="11" t="s">
        <v>7240</v>
      </c>
      <c r="F2035" s="9">
        <v>50000</v>
      </c>
      <c r="G2035" s="6">
        <f t="shared" si="37"/>
        <v>-50000</v>
      </c>
      <c r="H2035" s="125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2" t="s">
        <v>7298</v>
      </c>
    </row>
    <row r="2060" spans="1:8" x14ac:dyDescent="0.25">
      <c r="A2060" s="112">
        <v>44456</v>
      </c>
      <c r="B2060" s="10" t="s">
        <v>6509</v>
      </c>
      <c r="C2060" s="11" t="s">
        <v>437</v>
      </c>
      <c r="F2060" s="9">
        <v>137800</v>
      </c>
      <c r="G2060" s="6">
        <f t="shared" si="38"/>
        <v>-137800</v>
      </c>
      <c r="H2060" s="1183"/>
    </row>
    <row r="2061" spans="1:8" x14ac:dyDescent="0.25">
      <c r="A2061" s="112">
        <v>44456</v>
      </c>
      <c r="B2061" s="10" t="s">
        <v>7065</v>
      </c>
      <c r="C2061" s="11" t="s">
        <v>437</v>
      </c>
      <c r="F2061" s="9">
        <v>29791</v>
      </c>
      <c r="G2061" s="6">
        <f t="shared" si="38"/>
        <v>-29791</v>
      </c>
      <c r="H2061" s="1183"/>
    </row>
    <row r="2062" spans="1:8" x14ac:dyDescent="0.25">
      <c r="A2062" s="112">
        <v>44456</v>
      </c>
      <c r="B2062" s="10" t="s">
        <v>6407</v>
      </c>
      <c r="C2062" s="11" t="s">
        <v>437</v>
      </c>
      <c r="F2062" s="9">
        <v>87105</v>
      </c>
      <c r="G2062" s="6">
        <f t="shared" si="38"/>
        <v>-87105</v>
      </c>
      <c r="H2062" s="1183"/>
    </row>
    <row r="2063" spans="1:8" x14ac:dyDescent="0.25">
      <c r="A2063" s="112">
        <v>44456</v>
      </c>
      <c r="B2063" s="10" t="s">
        <v>1399</v>
      </c>
      <c r="C2063" s="11" t="s">
        <v>437</v>
      </c>
      <c r="F2063" s="9">
        <v>3014</v>
      </c>
      <c r="G2063" s="6">
        <f t="shared" si="38"/>
        <v>-3014</v>
      </c>
      <c r="H2063" s="1184"/>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6" t="s">
        <v>7312</v>
      </c>
    </row>
    <row r="2077" spans="1:8" x14ac:dyDescent="0.25">
      <c r="A2077" s="112">
        <v>44460</v>
      </c>
      <c r="B2077" s="10" t="s">
        <v>6953</v>
      </c>
      <c r="C2077" s="11" t="s">
        <v>166</v>
      </c>
      <c r="F2077" s="9">
        <v>123680</v>
      </c>
      <c r="G2077" s="6">
        <f t="shared" si="38"/>
        <v>-123680</v>
      </c>
      <c r="H2077" s="1256"/>
    </row>
    <row r="2078" spans="1:8" x14ac:dyDescent="0.25">
      <c r="A2078" s="112">
        <v>44460</v>
      </c>
      <c r="B2078" s="10" t="s">
        <v>6407</v>
      </c>
      <c r="C2078" s="11" t="s">
        <v>166</v>
      </c>
      <c r="F2078" s="9">
        <v>13600</v>
      </c>
      <c r="G2078" s="6">
        <f t="shared" si="38"/>
        <v>-13600</v>
      </c>
      <c r="H2078" s="1256"/>
    </row>
    <row r="2079" spans="1:8" x14ac:dyDescent="0.25">
      <c r="A2079" s="112">
        <v>44460</v>
      </c>
      <c r="B2079" s="10" t="s">
        <v>6509</v>
      </c>
      <c r="C2079" s="11" t="s">
        <v>166</v>
      </c>
      <c r="F2079" s="9">
        <v>6755</v>
      </c>
      <c r="G2079" s="6">
        <f t="shared" si="38"/>
        <v>-6755</v>
      </c>
      <c r="H2079" s="1256"/>
    </row>
    <row r="2080" spans="1:8" x14ac:dyDescent="0.25">
      <c r="A2080" s="112">
        <v>44460</v>
      </c>
      <c r="B2080" s="10" t="s">
        <v>1399</v>
      </c>
      <c r="C2080" s="11" t="s">
        <v>166</v>
      </c>
      <c r="F2080" s="9">
        <v>9165</v>
      </c>
      <c r="G2080" s="6">
        <f t="shared" si="38"/>
        <v>-9165</v>
      </c>
      <c r="H2080" s="125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5" t="s">
        <v>7361</v>
      </c>
    </row>
    <row r="2085" spans="1:8" x14ac:dyDescent="0.25">
      <c r="A2085" s="112">
        <v>44476</v>
      </c>
      <c r="B2085" s="10" t="s">
        <v>6407</v>
      </c>
      <c r="C2085" s="660" t="s">
        <v>7240</v>
      </c>
      <c r="E2085" s="661"/>
      <c r="F2085" s="664">
        <v>2404</v>
      </c>
      <c r="G2085" s="663">
        <f t="shared" si="38"/>
        <v>-2404</v>
      </c>
      <c r="H2085" s="1255"/>
    </row>
    <row r="2086" spans="1:8" x14ac:dyDescent="0.25">
      <c r="A2086" s="112">
        <v>44476</v>
      </c>
      <c r="B2086" s="10" t="s">
        <v>6953</v>
      </c>
      <c r="C2086" s="660" t="s">
        <v>7240</v>
      </c>
      <c r="E2086" s="661"/>
      <c r="F2086" s="664">
        <v>14457</v>
      </c>
      <c r="G2086" s="663">
        <f t="shared" si="38"/>
        <v>-14457</v>
      </c>
      <c r="H2086" s="1255"/>
    </row>
    <row r="2087" spans="1:8" x14ac:dyDescent="0.25">
      <c r="A2087" s="112">
        <v>44476</v>
      </c>
      <c r="B2087" s="10" t="s">
        <v>7110</v>
      </c>
      <c r="C2087" s="660" t="s">
        <v>7240</v>
      </c>
      <c r="E2087" s="661"/>
      <c r="F2087" s="664">
        <v>3866</v>
      </c>
      <c r="G2087" s="663">
        <f t="shared" si="38"/>
        <v>-3866</v>
      </c>
      <c r="H2087" s="125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28" t="s">
        <v>7428</v>
      </c>
    </row>
    <row r="2105" spans="1:8" x14ac:dyDescent="0.25">
      <c r="A2105" s="112">
        <v>44495</v>
      </c>
      <c r="B2105" s="21" t="s">
        <v>5810</v>
      </c>
      <c r="C2105" s="745" t="s">
        <v>437</v>
      </c>
      <c r="D2105" s="765"/>
      <c r="E2105" s="746"/>
      <c r="F2105" s="747">
        <v>63000</v>
      </c>
      <c r="G2105" s="14">
        <f t="shared" si="39"/>
        <v>-63000</v>
      </c>
      <c r="H2105" s="1228"/>
    </row>
    <row r="2106" spans="1:8" x14ac:dyDescent="0.25">
      <c r="A2106" s="112">
        <v>44495</v>
      </c>
      <c r="B2106" s="21" t="s">
        <v>3945</v>
      </c>
      <c r="C2106" s="745" t="s">
        <v>437</v>
      </c>
      <c r="D2106" s="765"/>
      <c r="E2106" s="746"/>
      <c r="F2106" s="747">
        <v>161200</v>
      </c>
      <c r="G2106" s="14">
        <f t="shared" si="39"/>
        <v>-161200</v>
      </c>
      <c r="H2106" s="1228"/>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229" t="s">
        <v>7466</v>
      </c>
    </row>
    <row r="2124" spans="1:8" x14ac:dyDescent="0.25">
      <c r="A2124" s="112">
        <v>44510</v>
      </c>
      <c r="B2124" s="21" t="s">
        <v>7110</v>
      </c>
      <c r="C2124" s="13" t="s">
        <v>7465</v>
      </c>
      <c r="D2124" s="765"/>
      <c r="E2124" s="22"/>
      <c r="F2124" s="19">
        <v>30988</v>
      </c>
      <c r="G2124" s="14">
        <f t="shared" si="39"/>
        <v>-30988</v>
      </c>
      <c r="H2124" s="1229"/>
    </row>
    <row r="2125" spans="1:8" x14ac:dyDescent="0.25">
      <c r="A2125" s="112">
        <v>44510</v>
      </c>
      <c r="B2125" s="21" t="s">
        <v>6953</v>
      </c>
      <c r="C2125" s="13" t="s">
        <v>7465</v>
      </c>
      <c r="D2125" s="765"/>
      <c r="E2125" s="22"/>
      <c r="F2125" s="19">
        <v>21999</v>
      </c>
      <c r="G2125" s="14">
        <f t="shared" si="39"/>
        <v>-21999</v>
      </c>
      <c r="H2125" s="1229"/>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28" t="s">
        <v>7521</v>
      </c>
    </row>
    <row r="2140" spans="1:8" x14ac:dyDescent="0.25">
      <c r="A2140" s="112">
        <v>44529</v>
      </c>
      <c r="B2140" s="21" t="s">
        <v>6506</v>
      </c>
      <c r="C2140" s="13" t="s">
        <v>180</v>
      </c>
      <c r="D2140" s="765"/>
      <c r="E2140" s="22"/>
      <c r="F2140" s="19">
        <v>27915</v>
      </c>
      <c r="G2140" s="14">
        <f t="shared" si="39"/>
        <v>-27915</v>
      </c>
      <c r="H2140" s="1228"/>
    </row>
    <row r="2141" spans="1:8" x14ac:dyDescent="0.25">
      <c r="A2141" s="112">
        <v>44532</v>
      </c>
      <c r="B2141" s="21" t="s">
        <v>6407</v>
      </c>
      <c r="C2141" s="13" t="s">
        <v>1802</v>
      </c>
      <c r="D2141" s="765"/>
      <c r="E2141" s="22"/>
      <c r="F2141" s="19">
        <v>110233</v>
      </c>
      <c r="G2141" s="14">
        <f t="shared" si="39"/>
        <v>-110233</v>
      </c>
      <c r="H2141" s="1254" t="s">
        <v>7535</v>
      </c>
    </row>
    <row r="2142" spans="1:8" x14ac:dyDescent="0.25">
      <c r="A2142" s="112">
        <v>44532</v>
      </c>
      <c r="B2142" s="21" t="s">
        <v>6506</v>
      </c>
      <c r="C2142" s="13" t="s">
        <v>1802</v>
      </c>
      <c r="D2142" s="765"/>
      <c r="E2142" s="22"/>
      <c r="F2142" s="19">
        <v>230169</v>
      </c>
      <c r="G2142" s="14">
        <f t="shared" si="39"/>
        <v>-230169</v>
      </c>
      <c r="H2142" s="1254"/>
    </row>
    <row r="2143" spans="1:8" x14ac:dyDescent="0.25">
      <c r="A2143" s="112">
        <v>44532</v>
      </c>
      <c r="B2143" s="21" t="s">
        <v>6509</v>
      </c>
      <c r="C2143" s="13" t="s">
        <v>1802</v>
      </c>
      <c r="D2143" s="765"/>
      <c r="E2143" s="22"/>
      <c r="F2143" s="19">
        <v>136986</v>
      </c>
      <c r="G2143" s="14">
        <f t="shared" si="39"/>
        <v>-136986</v>
      </c>
      <c r="H2143" s="1254"/>
    </row>
    <row r="2144" spans="1:8" x14ac:dyDescent="0.25">
      <c r="A2144" s="112">
        <v>44532</v>
      </c>
      <c r="B2144" s="21" t="s">
        <v>6718</v>
      </c>
      <c r="C2144" s="13" t="s">
        <v>1802</v>
      </c>
      <c r="D2144" s="765"/>
      <c r="E2144" s="22"/>
      <c r="F2144" s="19">
        <v>10112</v>
      </c>
      <c r="G2144" s="14">
        <f t="shared" si="39"/>
        <v>-10112</v>
      </c>
      <c r="H2144" s="1254"/>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53" t="s">
        <v>7554</v>
      </c>
    </row>
    <row r="2148" spans="1:8" x14ac:dyDescent="0.25">
      <c r="A2148" s="112">
        <v>44538</v>
      </c>
      <c r="B2148" s="21" t="s">
        <v>2651</v>
      </c>
      <c r="C2148" s="13" t="s">
        <v>5680</v>
      </c>
      <c r="D2148" s="765"/>
      <c r="E2148" s="22"/>
      <c r="F2148" s="19">
        <v>72300</v>
      </c>
      <c r="G2148" s="14">
        <f t="shared" ref="G2148:G2190" si="40">E2148-F2148</f>
        <v>-72300</v>
      </c>
      <c r="H2148" s="1253"/>
    </row>
    <row r="2149" spans="1:8" x14ac:dyDescent="0.25">
      <c r="A2149" s="112">
        <v>44538</v>
      </c>
      <c r="B2149" s="21" t="s">
        <v>6407</v>
      </c>
      <c r="C2149" s="13" t="s">
        <v>5680</v>
      </c>
      <c r="D2149" s="765"/>
      <c r="E2149" s="22"/>
      <c r="F2149" s="19">
        <v>9500</v>
      </c>
      <c r="G2149" s="14">
        <f t="shared" si="40"/>
        <v>-9500</v>
      </c>
      <c r="H2149" s="1253"/>
    </row>
    <row r="2150" spans="1:8" x14ac:dyDescent="0.25">
      <c r="A2150" s="112">
        <v>44538</v>
      </c>
      <c r="B2150" s="21" t="s">
        <v>6509</v>
      </c>
      <c r="C2150" s="13" t="s">
        <v>5680</v>
      </c>
      <c r="D2150" s="765"/>
      <c r="E2150" s="22"/>
      <c r="F2150" s="19">
        <v>59100</v>
      </c>
      <c r="G2150" s="14">
        <f t="shared" si="40"/>
        <v>-59100</v>
      </c>
      <c r="H2150" s="1253"/>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4" t="s">
        <v>7674</v>
      </c>
    </row>
    <row r="2175" spans="1:8" x14ac:dyDescent="0.25">
      <c r="A2175" s="112">
        <v>44610</v>
      </c>
      <c r="B2175" s="21" t="s">
        <v>6953</v>
      </c>
      <c r="C2175" s="745" t="s">
        <v>7465</v>
      </c>
      <c r="D2175" s="765"/>
      <c r="E2175" s="746"/>
      <c r="F2175" s="747">
        <f>50900+252</f>
        <v>51152</v>
      </c>
      <c r="G2175" s="746">
        <f t="shared" si="40"/>
        <v>-51152</v>
      </c>
      <c r="H2175" s="1224"/>
    </row>
    <row r="2176" spans="1:8" x14ac:dyDescent="0.25">
      <c r="A2176" s="112">
        <v>44610</v>
      </c>
      <c r="B2176" s="21" t="s">
        <v>7065</v>
      </c>
      <c r="C2176" s="745" t="s">
        <v>7465</v>
      </c>
      <c r="D2176" s="765"/>
      <c r="E2176" s="746"/>
      <c r="F2176" s="747">
        <v>30105</v>
      </c>
      <c r="G2176" s="746">
        <f t="shared" si="40"/>
        <v>-30105</v>
      </c>
      <c r="H2176" s="1224"/>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229" t="s">
        <v>7894</v>
      </c>
    </row>
    <row r="2189" spans="1:8" x14ac:dyDescent="0.25">
      <c r="A2189" s="112">
        <v>44627</v>
      </c>
      <c r="B2189" s="21" t="s">
        <v>37</v>
      </c>
      <c r="C2189" s="13" t="s">
        <v>7240</v>
      </c>
      <c r="D2189" s="765"/>
      <c r="E2189" s="22"/>
      <c r="F2189" s="19">
        <v>66360</v>
      </c>
      <c r="G2189" s="14">
        <f t="shared" si="40"/>
        <v>-66360</v>
      </c>
      <c r="H2189" s="1229"/>
    </row>
    <row r="2190" spans="1:8" x14ac:dyDescent="0.25">
      <c r="A2190" s="112">
        <v>44627</v>
      </c>
      <c r="B2190" s="21" t="s">
        <v>1399</v>
      </c>
      <c r="C2190" s="745" t="s">
        <v>166</v>
      </c>
      <c r="D2190" s="765"/>
      <c r="E2190" s="746"/>
      <c r="F2190" s="746">
        <v>204468</v>
      </c>
      <c r="G2190" s="746">
        <f t="shared" si="40"/>
        <v>-204468</v>
      </c>
      <c r="H2190" s="1230" t="s">
        <v>7784</v>
      </c>
    </row>
    <row r="2191" spans="1:8" x14ac:dyDescent="0.25">
      <c r="A2191" s="112">
        <v>44627</v>
      </c>
      <c r="B2191" s="21" t="s">
        <v>7065</v>
      </c>
      <c r="C2191" s="745" t="s">
        <v>166</v>
      </c>
      <c r="D2191" s="765"/>
      <c r="E2191" s="746"/>
      <c r="F2191" s="746">
        <v>12627</v>
      </c>
      <c r="G2191" s="746">
        <f t="shared" ref="G2191:G2311" si="41">E2191-F2191</f>
        <v>-12627</v>
      </c>
      <c r="H2191" s="1230"/>
    </row>
    <row r="2192" spans="1:8" x14ac:dyDescent="0.25">
      <c r="A2192" s="112">
        <v>44627</v>
      </c>
      <c r="B2192" s="21" t="s">
        <v>7655</v>
      </c>
      <c r="C2192" s="745" t="s">
        <v>166</v>
      </c>
      <c r="D2192" s="765"/>
      <c r="E2192" s="746"/>
      <c r="F2192" s="746">
        <v>80000</v>
      </c>
      <c r="G2192" s="746">
        <f t="shared" si="41"/>
        <v>-80000</v>
      </c>
      <c r="H2192" s="1230"/>
    </row>
    <row r="2193" spans="1:8" x14ac:dyDescent="0.25">
      <c r="A2193" s="112">
        <v>44627</v>
      </c>
      <c r="B2193" s="21" t="s">
        <v>6953</v>
      </c>
      <c r="C2193" s="745" t="s">
        <v>166</v>
      </c>
      <c r="D2193" s="765"/>
      <c r="E2193" s="746"/>
      <c r="F2193" s="746">
        <v>2905</v>
      </c>
      <c r="G2193" s="746">
        <f t="shared" si="41"/>
        <v>-2905</v>
      </c>
      <c r="H2193" s="1230"/>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31" t="s">
        <v>7703</v>
      </c>
    </row>
    <row r="2201" spans="1:8" x14ac:dyDescent="0.25">
      <c r="A2201" s="112">
        <v>44627</v>
      </c>
      <c r="B2201" s="21" t="s">
        <v>7655</v>
      </c>
      <c r="C2201" s="13" t="s">
        <v>7240</v>
      </c>
      <c r="D2201" s="777" t="s">
        <v>7702</v>
      </c>
      <c r="E2201" s="22">
        <v>19800</v>
      </c>
      <c r="F2201" s="19"/>
      <c r="G2201" s="20">
        <f t="shared" si="41"/>
        <v>19800</v>
      </c>
      <c r="H2201" s="1231"/>
    </row>
    <row r="2202" spans="1:8" x14ac:dyDescent="0.25">
      <c r="A2202" s="112">
        <v>44637</v>
      </c>
      <c r="B2202" s="21" t="s">
        <v>7655</v>
      </c>
      <c r="C2202" s="13" t="s">
        <v>5680</v>
      </c>
      <c r="D2202" s="765">
        <v>35</v>
      </c>
      <c r="E2202" s="22">
        <f>11300+8400+7000+11700+2500</f>
        <v>40900</v>
      </c>
      <c r="F2202" s="19"/>
      <c r="G2202" s="20">
        <f t="shared" si="41"/>
        <v>40900</v>
      </c>
      <c r="H2202" s="1231" t="s">
        <v>7703</v>
      </c>
    </row>
    <row r="2203" spans="1:8" x14ac:dyDescent="0.25">
      <c r="A2203" s="112">
        <v>44637</v>
      </c>
      <c r="B2203" s="21" t="s">
        <v>7553</v>
      </c>
      <c r="C2203" s="13" t="s">
        <v>5680</v>
      </c>
      <c r="D2203" s="765">
        <v>35</v>
      </c>
      <c r="E2203" s="22">
        <f>7600+3500</f>
        <v>11100</v>
      </c>
      <c r="F2203" s="19"/>
      <c r="G2203" s="20">
        <f t="shared" si="41"/>
        <v>11100</v>
      </c>
      <c r="H2203" s="1231"/>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225" t="s">
        <v>7746</v>
      </c>
    </row>
    <row r="2219" spans="1:8" x14ac:dyDescent="0.25">
      <c r="A2219" s="112">
        <v>44645</v>
      </c>
      <c r="B2219" s="21" t="s">
        <v>6503</v>
      </c>
      <c r="C2219" s="13" t="s">
        <v>166</v>
      </c>
      <c r="D2219" s="765"/>
      <c r="E2219" s="22"/>
      <c r="F2219" s="19">
        <v>51585</v>
      </c>
      <c r="G2219" s="14">
        <f t="shared" si="41"/>
        <v>-51585</v>
      </c>
      <c r="H2219" s="1225"/>
    </row>
    <row r="2220" spans="1:8" x14ac:dyDescent="0.25">
      <c r="A2220" s="112">
        <v>44645</v>
      </c>
      <c r="B2220" s="21" t="s">
        <v>7655</v>
      </c>
      <c r="C2220" s="13" t="s">
        <v>166</v>
      </c>
      <c r="D2220" s="765"/>
      <c r="E2220" s="22"/>
      <c r="F2220" s="19">
        <v>122000</v>
      </c>
      <c r="G2220" s="14">
        <f t="shared" si="41"/>
        <v>-122000</v>
      </c>
      <c r="H2220" s="1225"/>
    </row>
    <row r="2221" spans="1:8" x14ac:dyDescent="0.25">
      <c r="A2221" s="112">
        <v>44645</v>
      </c>
      <c r="B2221" s="21" t="s">
        <v>37</v>
      </c>
      <c r="C2221" s="13" t="s">
        <v>166</v>
      </c>
      <c r="D2221" s="765"/>
      <c r="E2221" s="22"/>
      <c r="F2221" s="19">
        <v>8000</v>
      </c>
      <c r="G2221" s="14">
        <f t="shared" si="41"/>
        <v>-8000</v>
      </c>
      <c r="H2221" s="1225"/>
    </row>
    <row r="2222" spans="1:8" x14ac:dyDescent="0.25">
      <c r="A2222" s="112">
        <v>44645</v>
      </c>
      <c r="B2222" s="21" t="s">
        <v>7553</v>
      </c>
      <c r="C2222" s="13" t="s">
        <v>166</v>
      </c>
      <c r="D2222" s="765"/>
      <c r="E2222" s="22"/>
      <c r="F2222" s="19">
        <v>7857</v>
      </c>
      <c r="G2222" s="14">
        <f t="shared" si="41"/>
        <v>-7857</v>
      </c>
      <c r="H2222" s="1225"/>
    </row>
    <row r="2223" spans="1:8" x14ac:dyDescent="0.25">
      <c r="A2223" s="112">
        <v>44651</v>
      </c>
      <c r="B2223" s="21" t="s">
        <v>7065</v>
      </c>
      <c r="C2223" s="13" t="s">
        <v>164</v>
      </c>
      <c r="D2223" s="765"/>
      <c r="E2223" s="22"/>
      <c r="F2223" s="19">
        <v>100000</v>
      </c>
      <c r="G2223" s="14">
        <f t="shared" si="41"/>
        <v>-100000</v>
      </c>
      <c r="H2223" s="1230" t="s">
        <v>7748</v>
      </c>
    </row>
    <row r="2224" spans="1:8" x14ac:dyDescent="0.25">
      <c r="A2224" s="112">
        <v>44651</v>
      </c>
      <c r="B2224" s="21" t="s">
        <v>7110</v>
      </c>
      <c r="C2224" s="13" t="s">
        <v>164</v>
      </c>
      <c r="D2224" s="765"/>
      <c r="E2224" s="22"/>
      <c r="F2224" s="19">
        <v>100000</v>
      </c>
      <c r="G2224" s="14">
        <f t="shared" si="41"/>
        <v>-100000</v>
      </c>
      <c r="H2224" s="1230"/>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233" t="s">
        <v>7752</v>
      </c>
    </row>
    <row r="2231" spans="1:8" x14ac:dyDescent="0.25">
      <c r="A2231" s="112">
        <v>44651</v>
      </c>
      <c r="B2231" s="21" t="s">
        <v>7730</v>
      </c>
      <c r="C2231" s="13" t="s">
        <v>180</v>
      </c>
      <c r="D2231" s="765" t="s">
        <v>3917</v>
      </c>
      <c r="E2231" s="22"/>
      <c r="F2231" s="19">
        <v>710</v>
      </c>
      <c r="G2231" s="14">
        <f t="shared" si="41"/>
        <v>-710</v>
      </c>
      <c r="H2231" s="1233"/>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233" t="s">
        <v>7811</v>
      </c>
    </row>
    <row r="2242" spans="1:8" x14ac:dyDescent="0.25">
      <c r="A2242" s="112">
        <v>44669</v>
      </c>
      <c r="B2242" s="21" t="s">
        <v>7655</v>
      </c>
      <c r="C2242" s="13" t="s">
        <v>7240</v>
      </c>
      <c r="D2242" s="765"/>
      <c r="E2242" s="22"/>
      <c r="F2242" s="19">
        <v>14740</v>
      </c>
      <c r="G2242" s="14">
        <f t="shared" si="41"/>
        <v>-14740</v>
      </c>
      <c r="H2242" s="1233"/>
    </row>
    <row r="2243" spans="1:8" x14ac:dyDescent="0.25">
      <c r="A2243" s="112">
        <v>44669</v>
      </c>
      <c r="B2243" s="21" t="s">
        <v>7110</v>
      </c>
      <c r="C2243" s="13" t="s">
        <v>7240</v>
      </c>
      <c r="D2243" s="765"/>
      <c r="E2243" s="22"/>
      <c r="F2243" s="19">
        <v>12000</v>
      </c>
      <c r="G2243" s="14">
        <f t="shared" si="41"/>
        <v>-12000</v>
      </c>
      <c r="H2243" s="1233"/>
    </row>
    <row r="2244" spans="1:8" x14ac:dyDescent="0.25">
      <c r="A2244" s="112">
        <v>44669</v>
      </c>
      <c r="B2244" s="21" t="s">
        <v>7553</v>
      </c>
      <c r="C2244" s="13" t="s">
        <v>7240</v>
      </c>
      <c r="D2244" s="765"/>
      <c r="E2244" s="22"/>
      <c r="F2244" s="19">
        <v>14230</v>
      </c>
      <c r="G2244" s="14">
        <f t="shared" si="41"/>
        <v>-14230</v>
      </c>
      <c r="H2244" s="1233"/>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57" t="s">
        <v>7843</v>
      </c>
    </row>
    <row r="2250" spans="1:8" x14ac:dyDescent="0.25">
      <c r="A2250" s="715">
        <v>44676</v>
      </c>
      <c r="B2250" s="716" t="s">
        <v>3945</v>
      </c>
      <c r="C2250" s="717" t="s">
        <v>437</v>
      </c>
      <c r="D2250" s="765"/>
      <c r="E2250" s="718"/>
      <c r="F2250" s="719">
        <v>2600</v>
      </c>
      <c r="G2250" s="718">
        <f t="shared" si="41"/>
        <v>-2600</v>
      </c>
      <c r="H2250" s="1257"/>
    </row>
    <row r="2251" spans="1:8" x14ac:dyDescent="0.25">
      <c r="A2251" s="715">
        <v>44676</v>
      </c>
      <c r="B2251" s="716" t="s">
        <v>7110</v>
      </c>
      <c r="C2251" s="717" t="s">
        <v>437</v>
      </c>
      <c r="D2251" s="765"/>
      <c r="E2251" s="718"/>
      <c r="F2251" s="719">
        <v>24420</v>
      </c>
      <c r="G2251" s="718">
        <f t="shared" si="41"/>
        <v>-24420</v>
      </c>
      <c r="H2251" s="1257"/>
    </row>
    <row r="2252" spans="1:8" x14ac:dyDescent="0.25">
      <c r="A2252" s="715">
        <v>44676</v>
      </c>
      <c r="B2252" s="716" t="s">
        <v>1399</v>
      </c>
      <c r="C2252" s="717" t="s">
        <v>437</v>
      </c>
      <c r="D2252" s="765"/>
      <c r="E2252" s="718"/>
      <c r="F2252" s="719">
        <v>57690</v>
      </c>
      <c r="G2252" s="718">
        <f t="shared" si="41"/>
        <v>-57690</v>
      </c>
      <c r="H2252" s="1257"/>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58" t="s">
        <v>7990</v>
      </c>
    </row>
    <row r="2267" spans="1:8" x14ac:dyDescent="0.25">
      <c r="A2267" s="112">
        <v>44695</v>
      </c>
      <c r="B2267" s="21" t="s">
        <v>7110</v>
      </c>
      <c r="C2267" s="13" t="s">
        <v>166</v>
      </c>
      <c r="D2267" s="765"/>
      <c r="E2267" s="22"/>
      <c r="F2267" s="19">
        <v>3880</v>
      </c>
      <c r="G2267" s="14">
        <f t="shared" si="41"/>
        <v>-3880</v>
      </c>
      <c r="H2267" s="1258"/>
    </row>
    <row r="2268" spans="1:8" x14ac:dyDescent="0.25">
      <c r="A2268" s="112">
        <v>44695</v>
      </c>
      <c r="B2268" s="21" t="s">
        <v>7553</v>
      </c>
      <c r="C2268" s="13" t="s">
        <v>166</v>
      </c>
      <c r="D2268" s="765"/>
      <c r="E2268" s="22"/>
      <c r="F2268" s="19">
        <v>25143</v>
      </c>
      <c r="G2268" s="14">
        <f t="shared" si="41"/>
        <v>-25143</v>
      </c>
      <c r="H2268" s="1258"/>
    </row>
    <row r="2269" spans="1:8" x14ac:dyDescent="0.25">
      <c r="A2269" s="112">
        <v>44695</v>
      </c>
      <c r="B2269" s="21" t="s">
        <v>1399</v>
      </c>
      <c r="C2269" s="13" t="s">
        <v>166</v>
      </c>
      <c r="D2269" s="765"/>
      <c r="E2269" s="22"/>
      <c r="F2269" s="19">
        <v>116480</v>
      </c>
      <c r="G2269" s="14">
        <f t="shared" si="41"/>
        <v>-116480</v>
      </c>
      <c r="H2269" s="1258"/>
    </row>
    <row r="2270" spans="1:8" x14ac:dyDescent="0.25">
      <c r="A2270" s="112">
        <v>44695</v>
      </c>
      <c r="B2270" s="21" t="s">
        <v>7744</v>
      </c>
      <c r="C2270" s="13" t="s">
        <v>166</v>
      </c>
      <c r="D2270" s="765"/>
      <c r="E2270" s="22"/>
      <c r="F2270" s="19">
        <v>24000</v>
      </c>
      <c r="G2270" s="14">
        <f t="shared" si="41"/>
        <v>-24000</v>
      </c>
      <c r="H2270" s="1258"/>
    </row>
    <row r="2271" spans="1:8" x14ac:dyDescent="0.25">
      <c r="A2271" s="112">
        <v>44695</v>
      </c>
      <c r="B2271" s="21" t="s">
        <v>7815</v>
      </c>
      <c r="C2271" s="13" t="s">
        <v>166</v>
      </c>
      <c r="D2271" s="765"/>
      <c r="E2271" s="22"/>
      <c r="F2271" s="19">
        <v>15820</v>
      </c>
      <c r="G2271" s="14">
        <f t="shared" si="41"/>
        <v>-15820</v>
      </c>
      <c r="H2271" s="1258"/>
    </row>
    <row r="2272" spans="1:8" x14ac:dyDescent="0.25">
      <c r="A2272" s="112">
        <v>44695</v>
      </c>
      <c r="B2272" s="21" t="s">
        <v>3944</v>
      </c>
      <c r="C2272" s="13" t="s">
        <v>166</v>
      </c>
      <c r="D2272" s="765"/>
      <c r="E2272" s="22"/>
      <c r="F2272" s="19">
        <v>5200</v>
      </c>
      <c r="G2272" s="14">
        <f t="shared" si="41"/>
        <v>-5200</v>
      </c>
      <c r="H2272" s="1258"/>
    </row>
    <row r="2273" spans="1:8" x14ac:dyDescent="0.25">
      <c r="A2273" s="112">
        <v>44695</v>
      </c>
      <c r="B2273" s="21" t="s">
        <v>1399</v>
      </c>
      <c r="C2273" s="13" t="s">
        <v>166</v>
      </c>
      <c r="D2273" s="765"/>
      <c r="E2273" s="22"/>
      <c r="F2273" s="19">
        <v>84852</v>
      </c>
      <c r="G2273" s="14">
        <f t="shared" si="41"/>
        <v>-84852</v>
      </c>
      <c r="H2273" s="1258"/>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227" t="s">
        <v>7898</v>
      </c>
    </row>
    <row r="2278" spans="1:8" x14ac:dyDescent="0.25">
      <c r="A2278" s="112">
        <v>44709</v>
      </c>
      <c r="B2278" s="21" t="s">
        <v>7065</v>
      </c>
      <c r="C2278" s="13" t="s">
        <v>164</v>
      </c>
      <c r="D2278" s="765"/>
      <c r="E2278" s="22"/>
      <c r="F2278" s="19">
        <v>49174</v>
      </c>
      <c r="G2278" s="14">
        <f t="shared" si="41"/>
        <v>-49174</v>
      </c>
      <c r="H2278" s="1227"/>
    </row>
    <row r="2279" spans="1:8" x14ac:dyDescent="0.25">
      <c r="A2279" s="112">
        <v>44709</v>
      </c>
      <c r="B2279" s="21" t="s">
        <v>7110</v>
      </c>
      <c r="C2279" s="13" t="s">
        <v>164</v>
      </c>
      <c r="D2279" s="765"/>
      <c r="E2279" s="22"/>
      <c r="F2279" s="19">
        <v>36997</v>
      </c>
      <c r="G2279" s="14">
        <f t="shared" si="41"/>
        <v>-36997</v>
      </c>
      <c r="H2279" s="1227"/>
    </row>
    <row r="2280" spans="1:8" x14ac:dyDescent="0.25">
      <c r="A2280" s="112">
        <v>44709</v>
      </c>
      <c r="B2280" s="21" t="s">
        <v>7553</v>
      </c>
      <c r="C2280" s="13" t="s">
        <v>164</v>
      </c>
      <c r="D2280" s="765"/>
      <c r="E2280" s="22"/>
      <c r="F2280" s="19">
        <v>4174</v>
      </c>
      <c r="G2280" s="14">
        <f t="shared" si="41"/>
        <v>-4174</v>
      </c>
      <c r="H2280" s="1227"/>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227" t="s">
        <v>7899</v>
      </c>
    </row>
    <row r="2284" spans="1:8" x14ac:dyDescent="0.25">
      <c r="A2284" s="112">
        <v>44711</v>
      </c>
      <c r="B2284" s="21" t="s">
        <v>7553</v>
      </c>
      <c r="C2284" s="13" t="s">
        <v>5680</v>
      </c>
      <c r="D2284" s="765"/>
      <c r="E2284" s="22"/>
      <c r="F2284" s="19">
        <v>5700</v>
      </c>
      <c r="G2284" s="14">
        <f t="shared" si="41"/>
        <v>-5700</v>
      </c>
      <c r="H2284" s="1227"/>
    </row>
    <row r="2285" spans="1:8" x14ac:dyDescent="0.25">
      <c r="A2285" s="112">
        <v>44711</v>
      </c>
      <c r="B2285" s="21" t="s">
        <v>7744</v>
      </c>
      <c r="C2285" s="13" t="s">
        <v>5680</v>
      </c>
      <c r="D2285" s="765"/>
      <c r="E2285" s="22"/>
      <c r="F2285" s="19">
        <v>74800</v>
      </c>
      <c r="G2285" s="14">
        <f t="shared" si="41"/>
        <v>-74800</v>
      </c>
      <c r="H2285" s="1227"/>
    </row>
    <row r="2286" spans="1:8" x14ac:dyDescent="0.25">
      <c r="A2286" s="112">
        <v>44711</v>
      </c>
      <c r="B2286" s="21" t="s">
        <v>7553</v>
      </c>
      <c r="C2286" s="13" t="s">
        <v>7240</v>
      </c>
      <c r="D2286" s="765"/>
      <c r="E2286" s="22"/>
      <c r="F2286" s="19">
        <v>50320</v>
      </c>
      <c r="G2286" s="14">
        <f t="shared" si="41"/>
        <v>-50320</v>
      </c>
      <c r="H2286" s="1227" t="s">
        <v>7900</v>
      </c>
    </row>
    <row r="2287" spans="1:8" x14ac:dyDescent="0.25">
      <c r="A2287" s="112">
        <v>44711</v>
      </c>
      <c r="B2287" s="21" t="s">
        <v>7655</v>
      </c>
      <c r="C2287" s="13" t="s">
        <v>7240</v>
      </c>
      <c r="D2287" s="765"/>
      <c r="E2287" s="22"/>
      <c r="F2287" s="19">
        <v>8180</v>
      </c>
      <c r="G2287" s="14">
        <f t="shared" si="41"/>
        <v>-8180</v>
      </c>
      <c r="H2287" s="1227"/>
    </row>
    <row r="2288" spans="1:8" x14ac:dyDescent="0.25">
      <c r="A2288" s="112">
        <v>44711</v>
      </c>
      <c r="B2288" s="21" t="s">
        <v>7815</v>
      </c>
      <c r="C2288" s="13" t="s">
        <v>7240</v>
      </c>
      <c r="D2288" s="765"/>
      <c r="E2288" s="22"/>
      <c r="F2288" s="19">
        <v>17000</v>
      </c>
      <c r="G2288" s="14">
        <f t="shared" si="41"/>
        <v>-17000</v>
      </c>
      <c r="H2288" s="1227"/>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227" t="s">
        <v>1156</v>
      </c>
    </row>
    <row r="2292" spans="1:8" x14ac:dyDescent="0.25">
      <c r="A2292" s="112">
        <v>44712</v>
      </c>
      <c r="B2292" s="21" t="s">
        <v>6407</v>
      </c>
      <c r="C2292" s="13" t="s">
        <v>3010</v>
      </c>
      <c r="D2292" s="765"/>
      <c r="E2292" s="22"/>
      <c r="F2292" s="19">
        <v>28567</v>
      </c>
      <c r="G2292" s="14">
        <f t="shared" si="41"/>
        <v>-28567</v>
      </c>
      <c r="H2292" s="1227"/>
    </row>
    <row r="2293" spans="1:8" x14ac:dyDescent="0.25">
      <c r="A2293" s="112">
        <v>44712</v>
      </c>
      <c r="B2293" s="21" t="s">
        <v>6509</v>
      </c>
      <c r="C2293" s="13" t="s">
        <v>3010</v>
      </c>
      <c r="D2293" s="765"/>
      <c r="E2293" s="22"/>
      <c r="F2293" s="19">
        <v>3053</v>
      </c>
      <c r="G2293" s="14">
        <f t="shared" si="41"/>
        <v>-3053</v>
      </c>
      <c r="H2293" s="1227"/>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32" t="s">
        <v>7993</v>
      </c>
    </row>
    <row r="2304" spans="1:8" x14ac:dyDescent="0.25">
      <c r="A2304" s="112">
        <v>44726</v>
      </c>
      <c r="B2304" s="21" t="s">
        <v>7919</v>
      </c>
      <c r="C2304" s="13" t="s">
        <v>166</v>
      </c>
      <c r="D2304" s="765"/>
      <c r="E2304" s="22"/>
      <c r="F2304" s="19">
        <v>132000</v>
      </c>
      <c r="G2304" s="14">
        <f t="shared" si="41"/>
        <v>-132000</v>
      </c>
      <c r="H2304" s="1232"/>
    </row>
    <row r="2305" spans="1:8" x14ac:dyDescent="0.25">
      <c r="A2305" s="112">
        <v>44726</v>
      </c>
      <c r="B2305" s="21" t="s">
        <v>7919</v>
      </c>
      <c r="C2305" s="13" t="s">
        <v>166</v>
      </c>
      <c r="D2305" s="765"/>
      <c r="E2305" s="22"/>
      <c r="F2305" s="19">
        <v>151650</v>
      </c>
      <c r="G2305" s="14">
        <f t="shared" si="41"/>
        <v>-151650</v>
      </c>
      <c r="H2305" s="1232"/>
    </row>
    <row r="2306" spans="1:8" x14ac:dyDescent="0.25">
      <c r="A2306" s="112">
        <v>44726</v>
      </c>
      <c r="B2306" s="21" t="s">
        <v>7919</v>
      </c>
      <c r="C2306" s="13" t="s">
        <v>166</v>
      </c>
      <c r="D2306" s="765"/>
      <c r="E2306" s="22"/>
      <c r="F2306" s="19">
        <f>500000-F2305-F2304-F2303</f>
        <v>60560</v>
      </c>
      <c r="G2306" s="14">
        <f t="shared" si="41"/>
        <v>-60560</v>
      </c>
      <c r="H2306" s="1232"/>
    </row>
    <row r="2307" spans="1:8" ht="15.75" customHeight="1" x14ac:dyDescent="0.25">
      <c r="A2307" s="112">
        <v>44726</v>
      </c>
      <c r="B2307" s="21" t="s">
        <v>2932</v>
      </c>
      <c r="C2307" s="13" t="s">
        <v>161</v>
      </c>
      <c r="D2307" s="765"/>
      <c r="E2307" s="22"/>
      <c r="F2307" s="19">
        <v>21337</v>
      </c>
      <c r="G2307" s="14">
        <f t="shared" si="41"/>
        <v>-21337</v>
      </c>
      <c r="H2307" s="1234" t="s">
        <v>7962</v>
      </c>
    </row>
    <row r="2308" spans="1:8" ht="15.75" customHeight="1" x14ac:dyDescent="0.25">
      <c r="A2308" s="112">
        <v>44726</v>
      </c>
      <c r="B2308" s="21" t="s">
        <v>7730</v>
      </c>
      <c r="C2308" s="13" t="s">
        <v>161</v>
      </c>
      <c r="D2308" s="765"/>
      <c r="E2308" s="22"/>
      <c r="F2308" s="19">
        <v>44651</v>
      </c>
      <c r="G2308" s="14">
        <f t="shared" si="41"/>
        <v>-44651</v>
      </c>
      <c r="H2308" s="1234"/>
    </row>
    <row r="2309" spans="1:8" ht="15.75" customHeight="1" x14ac:dyDescent="0.25">
      <c r="A2309" s="112">
        <v>44726</v>
      </c>
      <c r="B2309" s="21" t="s">
        <v>7744</v>
      </c>
      <c r="C2309" s="13" t="s">
        <v>161</v>
      </c>
      <c r="D2309" s="765"/>
      <c r="E2309" s="22"/>
      <c r="F2309" s="19">
        <v>33179</v>
      </c>
      <c r="G2309" s="14">
        <f t="shared" si="41"/>
        <v>-33179</v>
      </c>
      <c r="H2309" s="1234"/>
    </row>
    <row r="2310" spans="1:8" ht="16.5" customHeight="1" x14ac:dyDescent="0.25">
      <c r="A2310" s="112">
        <v>44726</v>
      </c>
      <c r="B2310" s="21" t="s">
        <v>7815</v>
      </c>
      <c r="C2310" s="13" t="s">
        <v>161</v>
      </c>
      <c r="D2310" s="765"/>
      <c r="E2310" s="22"/>
      <c r="F2310" s="19">
        <v>58530</v>
      </c>
      <c r="G2310" s="14">
        <f t="shared" si="41"/>
        <v>-58530</v>
      </c>
      <c r="H2310" s="1234"/>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226" t="s">
        <v>8539</v>
      </c>
    </row>
    <row r="2438" spans="1:8" x14ac:dyDescent="0.25">
      <c r="A2438" s="112">
        <v>44859</v>
      </c>
      <c r="B2438" s="21" t="s">
        <v>8075</v>
      </c>
      <c r="C2438" s="13" t="s">
        <v>166</v>
      </c>
      <c r="D2438" s="765"/>
      <c r="E2438" s="22"/>
      <c r="F2438" s="19">
        <v>31200</v>
      </c>
      <c r="G2438" s="14">
        <f t="shared" si="47"/>
        <v>-31200</v>
      </c>
      <c r="H2438" s="1226"/>
    </row>
    <row r="2439" spans="1:8" x14ac:dyDescent="0.25">
      <c r="A2439" s="112">
        <v>44859</v>
      </c>
      <c r="B2439" s="21" t="s">
        <v>8557</v>
      </c>
      <c r="C2439" s="13" t="s">
        <v>166</v>
      </c>
      <c r="D2439" s="765"/>
      <c r="E2439" s="22"/>
      <c r="F2439" s="19">
        <v>109718</v>
      </c>
      <c r="G2439" s="14">
        <f t="shared" si="47"/>
        <v>-109718</v>
      </c>
      <c r="H2439" s="1226"/>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28" t="s">
        <v>8552</v>
      </c>
    </row>
    <row r="2444" spans="1:8" x14ac:dyDescent="0.25">
      <c r="A2444" s="112">
        <v>44860</v>
      </c>
      <c r="B2444" s="21" t="s">
        <v>6503</v>
      </c>
      <c r="C2444" s="13" t="s">
        <v>2195</v>
      </c>
      <c r="D2444" s="765"/>
      <c r="E2444" s="22"/>
      <c r="F2444" s="19">
        <v>23920</v>
      </c>
      <c r="G2444" s="14">
        <f t="shared" si="47"/>
        <v>-23920</v>
      </c>
      <c r="H2444" s="1228"/>
    </row>
    <row r="2445" spans="1:8" x14ac:dyDescent="0.25">
      <c r="A2445" s="112">
        <v>44860</v>
      </c>
      <c r="B2445" s="21" t="s">
        <v>8557</v>
      </c>
      <c r="C2445" s="13" t="s">
        <v>2195</v>
      </c>
      <c r="D2445" s="765"/>
      <c r="E2445" s="22"/>
      <c r="F2445" s="19">
        <v>11080</v>
      </c>
      <c r="G2445" s="14">
        <f t="shared" si="47"/>
        <v>-11080</v>
      </c>
      <c r="H2445" s="1228"/>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229" t="s">
        <v>8625</v>
      </c>
    </row>
    <row r="2468" spans="1:8" x14ac:dyDescent="0.25">
      <c r="A2468" s="112">
        <v>44872</v>
      </c>
      <c r="B2468" s="21" t="s">
        <v>7815</v>
      </c>
      <c r="C2468" s="13" t="s">
        <v>162</v>
      </c>
      <c r="D2468" s="765"/>
      <c r="E2468" s="22"/>
      <c r="F2468" s="19">
        <v>35000</v>
      </c>
      <c r="G2468" s="14">
        <f t="shared" si="47"/>
        <v>-35000</v>
      </c>
      <c r="H2468" s="1229"/>
    </row>
    <row r="2469" spans="1:8" x14ac:dyDescent="0.25">
      <c r="A2469" s="112">
        <v>44872</v>
      </c>
      <c r="B2469" s="21" t="s">
        <v>7919</v>
      </c>
      <c r="C2469" s="13" t="s">
        <v>162</v>
      </c>
      <c r="D2469" s="765"/>
      <c r="E2469" s="22"/>
      <c r="F2469" s="19">
        <v>26000</v>
      </c>
      <c r="G2469" s="14">
        <f t="shared" si="47"/>
        <v>-26000</v>
      </c>
      <c r="H2469" s="1229"/>
    </row>
    <row r="2470" spans="1:8" x14ac:dyDescent="0.25">
      <c r="A2470" s="112">
        <v>44872</v>
      </c>
      <c r="B2470" s="21" t="s">
        <v>8075</v>
      </c>
      <c r="C2470" s="13" t="s">
        <v>162</v>
      </c>
      <c r="D2470" s="765"/>
      <c r="E2470" s="22"/>
      <c r="F2470" s="19">
        <v>32000</v>
      </c>
      <c r="G2470" s="14">
        <f t="shared" si="47"/>
        <v>-32000</v>
      </c>
      <c r="H2470" s="1229"/>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229" t="s">
        <v>8674</v>
      </c>
    </row>
    <row r="2486" spans="1:8" x14ac:dyDescent="0.25">
      <c r="A2486" s="112">
        <v>44882</v>
      </c>
      <c r="B2486" s="21" t="s">
        <v>8041</v>
      </c>
      <c r="C2486" s="13" t="s">
        <v>161</v>
      </c>
      <c r="D2486" s="765"/>
      <c r="E2486" s="22"/>
      <c r="F2486" s="19">
        <v>60000</v>
      </c>
      <c r="G2486" s="14">
        <f t="shared" si="48"/>
        <v>-60000</v>
      </c>
      <c r="H2486" s="1229"/>
    </row>
    <row r="2487" spans="1:8" x14ac:dyDescent="0.25">
      <c r="A2487" s="112">
        <v>44882</v>
      </c>
      <c r="B2487" s="21" t="s">
        <v>7815</v>
      </c>
      <c r="C2487" s="13" t="s">
        <v>161</v>
      </c>
      <c r="D2487" s="765"/>
      <c r="E2487" s="22"/>
      <c r="F2487" s="19">
        <v>95</v>
      </c>
      <c r="G2487" s="14">
        <f t="shared" si="48"/>
        <v>-95</v>
      </c>
      <c r="H2487" s="1229" t="s">
        <v>4976</v>
      </c>
    </row>
    <row r="2488" spans="1:8" x14ac:dyDescent="0.25">
      <c r="A2488" s="112">
        <v>44882</v>
      </c>
      <c r="B2488" s="21" t="s">
        <v>8041</v>
      </c>
      <c r="C2488" s="13" t="s">
        <v>161</v>
      </c>
      <c r="D2488" s="765"/>
      <c r="E2488" s="22"/>
      <c r="F2488" s="19">
        <v>383</v>
      </c>
      <c r="G2488" s="14">
        <f t="shared" si="48"/>
        <v>-383</v>
      </c>
      <c r="H2488" s="1229"/>
    </row>
    <row r="2489" spans="1:8" x14ac:dyDescent="0.25">
      <c r="A2489" s="112">
        <v>44882</v>
      </c>
      <c r="B2489" s="21" t="s">
        <v>7919</v>
      </c>
      <c r="C2489" s="13" t="s">
        <v>8392</v>
      </c>
      <c r="D2489" s="765"/>
      <c r="E2489" s="22"/>
      <c r="F2489" s="19">
        <v>100000</v>
      </c>
      <c r="G2489" s="14">
        <f t="shared" si="48"/>
        <v>-100000</v>
      </c>
      <c r="H2489" s="1259" t="s">
        <v>8633</v>
      </c>
    </row>
    <row r="2490" spans="1:8" x14ac:dyDescent="0.25">
      <c r="A2490" s="112">
        <v>44882</v>
      </c>
      <c r="B2490" s="21" t="s">
        <v>8041</v>
      </c>
      <c r="C2490" s="13" t="s">
        <v>8392</v>
      </c>
      <c r="D2490" s="765"/>
      <c r="E2490" s="22"/>
      <c r="F2490" s="19">
        <v>100000</v>
      </c>
      <c r="G2490" s="14">
        <f t="shared" si="48"/>
        <v>-100000</v>
      </c>
      <c r="H2490" s="1259"/>
    </row>
    <row r="2491" spans="1:8" x14ac:dyDescent="0.25">
      <c r="A2491" s="112">
        <v>44882</v>
      </c>
      <c r="B2491" s="21" t="s">
        <v>8557</v>
      </c>
      <c r="C2491" s="13" t="s">
        <v>8392</v>
      </c>
      <c r="D2491" s="765"/>
      <c r="E2491" s="22"/>
      <c r="F2491" s="19">
        <v>200000</v>
      </c>
      <c r="G2491" s="14">
        <f t="shared" si="48"/>
        <v>-200000</v>
      </c>
      <c r="H2491" s="1259"/>
    </row>
    <row r="2492" spans="1:8" x14ac:dyDescent="0.25">
      <c r="A2492" s="112">
        <v>44882</v>
      </c>
      <c r="B2492" s="21" t="s">
        <v>8530</v>
      </c>
      <c r="C2492" s="13" t="s">
        <v>8392</v>
      </c>
      <c r="D2492" s="765"/>
      <c r="E2492" s="22"/>
      <c r="F2492" s="19">
        <v>100000</v>
      </c>
      <c r="G2492" s="14">
        <f t="shared" si="48"/>
        <v>-100000</v>
      </c>
      <c r="H2492" s="1259"/>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227" t="s">
        <v>8719</v>
      </c>
    </row>
    <row r="2508" spans="1:8" x14ac:dyDescent="0.25">
      <c r="A2508" s="112">
        <v>44888</v>
      </c>
      <c r="B2508" s="21" t="s">
        <v>7951</v>
      </c>
      <c r="C2508" s="13" t="s">
        <v>180</v>
      </c>
      <c r="D2508" s="765"/>
      <c r="E2508" s="22"/>
      <c r="F2508" s="19">
        <v>28000</v>
      </c>
      <c r="G2508" s="14">
        <f t="shared" si="48"/>
        <v>-28000</v>
      </c>
      <c r="H2508" s="1227"/>
    </row>
    <row r="2509" spans="1:8" x14ac:dyDescent="0.25">
      <c r="A2509" s="112">
        <v>44888</v>
      </c>
      <c r="B2509" s="21" t="s">
        <v>8041</v>
      </c>
      <c r="C2509" s="13" t="s">
        <v>180</v>
      </c>
      <c r="D2509" s="765"/>
      <c r="E2509" s="22"/>
      <c r="F2509" s="19">
        <v>100000</v>
      </c>
      <c r="G2509" s="14">
        <f t="shared" si="48"/>
        <v>-100000</v>
      </c>
      <c r="H2509" s="1227"/>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225" t="s">
        <v>8633</v>
      </c>
    </row>
    <row r="2523" spans="1:8" x14ac:dyDescent="0.25">
      <c r="A2523" s="112">
        <v>44889</v>
      </c>
      <c r="B2523" s="21" t="s">
        <v>8041</v>
      </c>
      <c r="C2523" s="13" t="s">
        <v>8392</v>
      </c>
      <c r="D2523" s="765"/>
      <c r="E2523" s="22"/>
      <c r="F2523" s="19">
        <v>50117</v>
      </c>
      <c r="G2523" s="14">
        <f t="shared" si="48"/>
        <v>-50117</v>
      </c>
      <c r="H2523" s="1225"/>
    </row>
    <row r="2524" spans="1:8" x14ac:dyDescent="0.25">
      <c r="A2524" s="112">
        <v>44889</v>
      </c>
      <c r="B2524" s="21" t="s">
        <v>8075</v>
      </c>
      <c r="C2524" s="13" t="s">
        <v>8392</v>
      </c>
      <c r="D2524" s="765"/>
      <c r="E2524" s="22"/>
      <c r="F2524" s="19">
        <v>13496</v>
      </c>
      <c r="G2524" s="14">
        <f t="shared" si="48"/>
        <v>-13496</v>
      </c>
      <c r="H2524" s="1225"/>
    </row>
    <row r="2525" spans="1:8" x14ac:dyDescent="0.25">
      <c r="A2525" s="112">
        <v>44889</v>
      </c>
      <c r="B2525" s="21" t="s">
        <v>8557</v>
      </c>
      <c r="C2525" s="13" t="s">
        <v>8392</v>
      </c>
      <c r="D2525" s="765"/>
      <c r="E2525" s="22"/>
      <c r="F2525" s="19">
        <v>115599</v>
      </c>
      <c r="G2525" s="14">
        <f t="shared" si="48"/>
        <v>-115599</v>
      </c>
      <c r="H2525" s="1225"/>
    </row>
    <row r="2526" spans="1:8" x14ac:dyDescent="0.25">
      <c r="A2526" s="112">
        <v>44889</v>
      </c>
      <c r="B2526" s="21" t="s">
        <v>8530</v>
      </c>
      <c r="C2526" s="13" t="s">
        <v>8392</v>
      </c>
      <c r="D2526" s="765"/>
      <c r="E2526" s="22"/>
      <c r="F2526" s="19">
        <v>72562</v>
      </c>
      <c r="G2526" s="14">
        <f t="shared" si="48"/>
        <v>-72562</v>
      </c>
      <c r="H2526" s="1225"/>
    </row>
    <row r="2527" spans="1:8" x14ac:dyDescent="0.25">
      <c r="A2527" s="112">
        <v>44889</v>
      </c>
      <c r="B2527" s="21" t="s">
        <v>8655</v>
      </c>
      <c r="C2527" s="13" t="s">
        <v>8392</v>
      </c>
      <c r="D2527" s="765"/>
      <c r="E2527" s="22"/>
      <c r="F2527" s="19">
        <f>500000-F2526-F2525-F2524-F2523-F2522</f>
        <v>197007</v>
      </c>
      <c r="G2527" s="14">
        <f t="shared" si="48"/>
        <v>-197007</v>
      </c>
      <c r="H2527" s="1225"/>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262" t="s">
        <v>8822</v>
      </c>
    </row>
    <row r="2554" spans="1:8" x14ac:dyDescent="0.25">
      <c r="A2554" s="112">
        <v>44902</v>
      </c>
      <c r="B2554" s="10" t="s">
        <v>8337</v>
      </c>
      <c r="C2554" s="11" t="s">
        <v>2195</v>
      </c>
      <c r="F2554" s="9">
        <v>39210</v>
      </c>
      <c r="G2554" s="6">
        <f t="shared" si="48"/>
        <v>-39210</v>
      </c>
      <c r="H2554" s="1262"/>
    </row>
    <row r="2555" spans="1:8" x14ac:dyDescent="0.25">
      <c r="A2555" s="112">
        <v>44902</v>
      </c>
      <c r="B2555" s="10" t="s">
        <v>8557</v>
      </c>
      <c r="C2555" s="11" t="s">
        <v>2195</v>
      </c>
      <c r="F2555" s="9">
        <v>18450</v>
      </c>
      <c r="G2555" s="6">
        <f t="shared" si="48"/>
        <v>-18450</v>
      </c>
      <c r="H2555" s="1262"/>
    </row>
    <row r="2556" spans="1:8" x14ac:dyDescent="0.25">
      <c r="A2556" s="112">
        <v>44902</v>
      </c>
      <c r="B2556" s="10" t="s">
        <v>8655</v>
      </c>
      <c r="C2556" s="11" t="s">
        <v>2195</v>
      </c>
      <c r="F2556" s="9">
        <v>80000</v>
      </c>
      <c r="G2556" s="6">
        <f t="shared" si="48"/>
        <v>-80000</v>
      </c>
      <c r="H2556" s="1262"/>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58" t="s">
        <v>8849</v>
      </c>
    </row>
    <row r="2564" spans="1:8" x14ac:dyDescent="0.25">
      <c r="A2564" s="112">
        <v>44907</v>
      </c>
      <c r="B2564" s="742" t="s">
        <v>3945</v>
      </c>
      <c r="C2564" s="749" t="s">
        <v>437</v>
      </c>
      <c r="D2564" s="778"/>
      <c r="E2564" s="750"/>
      <c r="F2564" s="751">
        <v>68000</v>
      </c>
      <c r="G2564" s="752">
        <f t="shared" si="48"/>
        <v>-68000</v>
      </c>
      <c r="H2564" s="1258"/>
    </row>
    <row r="2565" spans="1:8" x14ac:dyDescent="0.25">
      <c r="A2565" s="112">
        <v>44907</v>
      </c>
      <c r="B2565" s="742" t="s">
        <v>1399</v>
      </c>
      <c r="C2565" s="749" t="s">
        <v>437</v>
      </c>
      <c r="D2565" s="778"/>
      <c r="E2565" s="750"/>
      <c r="F2565" s="751">
        <v>7600</v>
      </c>
      <c r="G2565" s="752">
        <f t="shared" si="48"/>
        <v>-7600</v>
      </c>
      <c r="H2565" s="1258"/>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261" t="s">
        <v>8867</v>
      </c>
    </row>
    <row r="2574" spans="1:8" x14ac:dyDescent="0.25">
      <c r="A2574" s="112">
        <v>44910</v>
      </c>
      <c r="B2574" s="742" t="s">
        <v>6503</v>
      </c>
      <c r="C2574" s="749" t="s">
        <v>164</v>
      </c>
      <c r="D2574" s="778"/>
      <c r="E2574" s="750"/>
      <c r="F2574" s="751">
        <v>9328</v>
      </c>
      <c r="G2574" s="752">
        <f t="shared" si="48"/>
        <v>-9328</v>
      </c>
      <c r="H2574" s="1261"/>
    </row>
    <row r="2575" spans="1:8" x14ac:dyDescent="0.25">
      <c r="A2575" s="112">
        <v>44910</v>
      </c>
      <c r="B2575" s="742" t="s">
        <v>7065</v>
      </c>
      <c r="C2575" s="749" t="s">
        <v>164</v>
      </c>
      <c r="D2575" s="778"/>
      <c r="E2575" s="750"/>
      <c r="F2575" s="751">
        <v>247</v>
      </c>
      <c r="G2575" s="752">
        <f t="shared" si="48"/>
        <v>-247</v>
      </c>
      <c r="H2575" s="1261"/>
    </row>
    <row r="2576" spans="1:8" x14ac:dyDescent="0.25">
      <c r="A2576" s="112">
        <v>44910</v>
      </c>
      <c r="B2576" s="742" t="s">
        <v>1399</v>
      </c>
      <c r="C2576" s="749" t="s">
        <v>164</v>
      </c>
      <c r="D2576" s="778"/>
      <c r="E2576" s="750"/>
      <c r="F2576" s="751">
        <v>23076</v>
      </c>
      <c r="G2576" s="752">
        <f t="shared" si="48"/>
        <v>-23076</v>
      </c>
      <c r="H2576" s="1261"/>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260" t="s">
        <v>8894</v>
      </c>
    </row>
    <row r="2582" spans="1:8" x14ac:dyDescent="0.25">
      <c r="A2582" s="112">
        <v>44914</v>
      </c>
      <c r="B2582" s="742" t="s">
        <v>6509</v>
      </c>
      <c r="C2582" s="749" t="s">
        <v>3010</v>
      </c>
      <c r="D2582" s="778"/>
      <c r="E2582" s="750"/>
      <c r="F2582" s="751">
        <v>11000</v>
      </c>
      <c r="G2582" s="752">
        <f t="shared" si="48"/>
        <v>-11000</v>
      </c>
      <c r="H2582" s="1260"/>
    </row>
    <row r="2583" spans="1:8" x14ac:dyDescent="0.25">
      <c r="A2583" s="112">
        <v>44914</v>
      </c>
      <c r="B2583" s="742" t="s">
        <v>8041</v>
      </c>
      <c r="C2583" s="749" t="s">
        <v>3010</v>
      </c>
      <c r="D2583" s="778"/>
      <c r="E2583" s="750"/>
      <c r="F2583" s="751">
        <v>25000</v>
      </c>
      <c r="G2583" s="752">
        <f t="shared" si="48"/>
        <v>-25000</v>
      </c>
      <c r="H2583" s="1260"/>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71" t="s">
        <v>8987</v>
      </c>
    </row>
    <row r="2615" spans="1:8" x14ac:dyDescent="0.25">
      <c r="A2615" s="112">
        <v>44933</v>
      </c>
      <c r="B2615" s="21" t="s">
        <v>7919</v>
      </c>
      <c r="C2615" s="13" t="s">
        <v>8454</v>
      </c>
      <c r="D2615" s="765"/>
      <c r="E2615" s="22"/>
      <c r="F2615" s="19">
        <v>42000</v>
      </c>
      <c r="G2615" s="14">
        <f t="shared" si="48"/>
        <v>-42000</v>
      </c>
      <c r="H2615" s="1172"/>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243" t="s">
        <v>9032</v>
      </c>
    </row>
    <row r="2625" spans="1:8" x14ac:dyDescent="0.25">
      <c r="A2625" s="112">
        <v>44942</v>
      </c>
      <c r="B2625" s="21" t="s">
        <v>7919</v>
      </c>
      <c r="C2625" s="13" t="s">
        <v>166</v>
      </c>
      <c r="D2625" s="765"/>
      <c r="E2625" s="782"/>
      <c r="F2625" s="141">
        <v>25000</v>
      </c>
      <c r="G2625" s="783">
        <f t="shared" si="48"/>
        <v>-25000</v>
      </c>
      <c r="H2625" s="1167"/>
    </row>
    <row r="2626" spans="1:8" x14ac:dyDescent="0.25">
      <c r="A2626" s="112">
        <v>44942</v>
      </c>
      <c r="B2626" s="21" t="s">
        <v>8337</v>
      </c>
      <c r="C2626" s="13" t="s">
        <v>166</v>
      </c>
      <c r="D2626" s="765"/>
      <c r="E2626" s="782"/>
      <c r="F2626" s="141">
        <v>69000</v>
      </c>
      <c r="G2626" s="783">
        <f t="shared" si="48"/>
        <v>-69000</v>
      </c>
      <c r="H2626" s="1167"/>
    </row>
    <row r="2627" spans="1:8" x14ac:dyDescent="0.25">
      <c r="A2627" s="112">
        <v>44942</v>
      </c>
      <c r="B2627" s="21" t="s">
        <v>8557</v>
      </c>
      <c r="C2627" s="13" t="s">
        <v>166</v>
      </c>
      <c r="D2627" s="765"/>
      <c r="E2627" s="782"/>
      <c r="F2627" s="141">
        <v>15282</v>
      </c>
      <c r="G2627" s="783">
        <f t="shared" si="48"/>
        <v>-15282</v>
      </c>
      <c r="H2627" s="1167"/>
    </row>
    <row r="2628" spans="1:8" ht="16.5" thickBot="1" x14ac:dyDescent="0.3">
      <c r="A2628" s="112">
        <v>44942</v>
      </c>
      <c r="B2628" s="21" t="s">
        <v>8530</v>
      </c>
      <c r="C2628" s="13" t="s">
        <v>166</v>
      </c>
      <c r="D2628" s="765"/>
      <c r="E2628" s="782"/>
      <c r="F2628" s="785">
        <v>47891</v>
      </c>
      <c r="G2628" s="783">
        <f t="shared" si="48"/>
        <v>-47891</v>
      </c>
      <c r="H2628" s="1244"/>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71" t="s">
        <v>9073</v>
      </c>
    </row>
    <row r="2635" spans="1:8" x14ac:dyDescent="0.25">
      <c r="A2635" s="112">
        <v>44949</v>
      </c>
      <c r="B2635" s="21" t="s">
        <v>8337</v>
      </c>
      <c r="C2635" s="13" t="s">
        <v>169</v>
      </c>
      <c r="D2635" s="765"/>
      <c r="E2635" s="22"/>
      <c r="F2635" s="19">
        <v>65227</v>
      </c>
      <c r="G2635" s="783">
        <f t="shared" si="48"/>
        <v>-65227</v>
      </c>
      <c r="H2635" s="1172"/>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43" t="s">
        <v>10314</v>
      </c>
    </row>
    <row r="2650" spans="1:8" x14ac:dyDescent="0.25">
      <c r="A2650" s="112">
        <v>44957</v>
      </c>
      <c r="B2650" s="21" t="s">
        <v>8655</v>
      </c>
      <c r="C2650" s="13" t="s">
        <v>7240</v>
      </c>
      <c r="D2650" s="765"/>
      <c r="E2650" s="22"/>
      <c r="F2650" s="19">
        <v>443603</v>
      </c>
      <c r="G2650" s="14">
        <f t="shared" ref="G2650" si="49">E2650-F2650</f>
        <v>-443603</v>
      </c>
      <c r="H2650" s="1244"/>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06" t="s">
        <v>9305</v>
      </c>
      <c r="E2656" s="22">
        <v>56000</v>
      </c>
      <c r="F2656" s="19"/>
      <c r="G2656" s="14">
        <f t="shared" si="48"/>
        <v>56000</v>
      </c>
      <c r="H2656" s="921" t="s">
        <v>9306</v>
      </c>
    </row>
    <row r="2657" spans="1:8" x14ac:dyDescent="0.25">
      <c r="A2657" s="112">
        <v>44965</v>
      </c>
      <c r="B2657" s="21" t="s">
        <v>8041</v>
      </c>
      <c r="C2657" s="13" t="s">
        <v>169</v>
      </c>
      <c r="D2657" s="1207"/>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61" t="s">
        <v>9307</v>
      </c>
    </row>
    <row r="2659" spans="1:8" x14ac:dyDescent="0.25">
      <c r="A2659" s="112">
        <v>44965</v>
      </c>
      <c r="B2659" s="21" t="s">
        <v>8337</v>
      </c>
      <c r="C2659" s="13" t="s">
        <v>169</v>
      </c>
      <c r="D2659" s="765"/>
      <c r="E2659" s="22"/>
      <c r="F2659" s="19">
        <v>10173</v>
      </c>
      <c r="G2659" s="14">
        <f t="shared" si="48"/>
        <v>-10173</v>
      </c>
      <c r="H2659" s="1166"/>
    </row>
    <row r="2660" spans="1:8" x14ac:dyDescent="0.25">
      <c r="A2660" s="112">
        <v>44965</v>
      </c>
      <c r="B2660" s="21" t="s">
        <v>8874</v>
      </c>
      <c r="C2660" s="13" t="s">
        <v>169</v>
      </c>
      <c r="D2660" s="765"/>
      <c r="E2660" s="22"/>
      <c r="F2660" s="19">
        <v>23827</v>
      </c>
      <c r="G2660" s="14">
        <f t="shared" si="48"/>
        <v>-23827</v>
      </c>
      <c r="H2660" s="1162"/>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06" t="s">
        <v>9323</v>
      </c>
      <c r="E2662" s="22">
        <f>6336+15840+24960+43680</f>
        <v>90816</v>
      </c>
      <c r="F2662" s="19"/>
      <c r="G2662" s="14">
        <f t="shared" si="48"/>
        <v>90816</v>
      </c>
      <c r="H2662" s="1208" t="s">
        <v>9324</v>
      </c>
    </row>
    <row r="2663" spans="1:8" x14ac:dyDescent="0.25">
      <c r="A2663" s="112">
        <v>44967</v>
      </c>
      <c r="B2663" s="21" t="s">
        <v>8041</v>
      </c>
      <c r="C2663" s="13" t="s">
        <v>5186</v>
      </c>
      <c r="D2663" s="1207"/>
      <c r="E2663" s="22">
        <f>5032+5596</f>
        <v>10628</v>
      </c>
      <c r="F2663" s="19"/>
      <c r="G2663" s="14">
        <f t="shared" si="48"/>
        <v>10628</v>
      </c>
      <c r="H2663" s="1209"/>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06" t="s">
        <v>9348</v>
      </c>
      <c r="E2665" s="22">
        <f>15552+18000</f>
        <v>33552</v>
      </c>
      <c r="F2665" s="19"/>
      <c r="G2665" s="14">
        <f t="shared" si="48"/>
        <v>33552</v>
      </c>
      <c r="H2665" s="1208" t="s">
        <v>9324</v>
      </c>
    </row>
    <row r="2666" spans="1:8" x14ac:dyDescent="0.25">
      <c r="A2666" s="112">
        <v>44967</v>
      </c>
      <c r="B2666" s="21" t="s">
        <v>8337</v>
      </c>
      <c r="C2666" s="13" t="s">
        <v>5186</v>
      </c>
      <c r="D2666" s="1207"/>
      <c r="E2666" s="22">
        <v>28080</v>
      </c>
      <c r="F2666" s="19"/>
      <c r="G2666" s="14">
        <f t="shared" si="48"/>
        <v>28080</v>
      </c>
      <c r="H2666" s="1209"/>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82" t="s">
        <v>9349</v>
      </c>
    </row>
    <row r="2684" spans="1:8" x14ac:dyDescent="0.25">
      <c r="A2684" s="112">
        <v>44973</v>
      </c>
      <c r="B2684" s="21" t="s">
        <v>8075</v>
      </c>
      <c r="C2684" s="13" t="s">
        <v>5186</v>
      </c>
      <c r="D2684" s="765"/>
      <c r="E2684" s="22"/>
      <c r="F2684" s="19">
        <v>63132</v>
      </c>
      <c r="G2684" s="14">
        <f t="shared" si="48"/>
        <v>-63132</v>
      </c>
      <c r="H2684" s="1183"/>
    </row>
    <row r="2685" spans="1:8" x14ac:dyDescent="0.25">
      <c r="A2685" s="112">
        <v>44973</v>
      </c>
      <c r="B2685" s="21" t="s">
        <v>8337</v>
      </c>
      <c r="C2685" s="13" t="s">
        <v>5186</v>
      </c>
      <c r="D2685" s="765"/>
      <c r="E2685" s="22"/>
      <c r="F2685" s="19">
        <v>98924</v>
      </c>
      <c r="G2685" s="14">
        <f t="shared" si="48"/>
        <v>-98924</v>
      </c>
      <c r="H2685" s="1184"/>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214" t="s">
        <v>9456</v>
      </c>
    </row>
    <row r="2701" spans="1:8" x14ac:dyDescent="0.25">
      <c r="A2701" s="112">
        <v>45001</v>
      </c>
      <c r="B2701" s="21" t="s">
        <v>8530</v>
      </c>
      <c r="C2701" s="13" t="s">
        <v>166</v>
      </c>
      <c r="D2701" s="765"/>
      <c r="E2701" s="22"/>
      <c r="F2701" s="19">
        <v>15069</v>
      </c>
      <c r="G2701" s="14">
        <f t="shared" si="48"/>
        <v>-15069</v>
      </c>
      <c r="H2701" s="1215"/>
    </row>
    <row r="2702" spans="1:8" x14ac:dyDescent="0.25">
      <c r="A2702" s="112">
        <v>45001</v>
      </c>
      <c r="B2702" s="21" t="s">
        <v>8655</v>
      </c>
      <c r="C2702" s="13" t="s">
        <v>166</v>
      </c>
      <c r="D2702" s="765"/>
      <c r="E2702" s="22"/>
      <c r="F2702" s="19">
        <v>848690</v>
      </c>
      <c r="G2702" s="14">
        <f t="shared" si="48"/>
        <v>-848690</v>
      </c>
      <c r="H2702" s="1215"/>
    </row>
    <row r="2703" spans="1:8" x14ac:dyDescent="0.25">
      <c r="A2703" s="112">
        <v>45001</v>
      </c>
      <c r="B2703" s="21" t="s">
        <v>8866</v>
      </c>
      <c r="C2703" s="13" t="s">
        <v>166</v>
      </c>
      <c r="D2703" s="765"/>
      <c r="E2703" s="22"/>
      <c r="F2703" s="19">
        <v>78000</v>
      </c>
      <c r="G2703" s="14">
        <f t="shared" si="48"/>
        <v>-78000</v>
      </c>
      <c r="H2703" s="1215"/>
    </row>
    <row r="2704" spans="1:8" x14ac:dyDescent="0.25">
      <c r="A2704" s="112">
        <v>45001</v>
      </c>
      <c r="B2704" s="21" t="s">
        <v>8874</v>
      </c>
      <c r="C2704" s="13" t="s">
        <v>166</v>
      </c>
      <c r="D2704" s="765"/>
      <c r="E2704" s="22"/>
      <c r="F2704" s="19">
        <v>115000</v>
      </c>
      <c r="G2704" s="14">
        <f t="shared" si="48"/>
        <v>-115000</v>
      </c>
      <c r="H2704" s="1216"/>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0" t="s">
        <v>9477</v>
      </c>
    </row>
    <row r="2708" spans="1:8" x14ac:dyDescent="0.25">
      <c r="A2708" s="112">
        <v>45002</v>
      </c>
      <c r="B2708" s="21" t="s">
        <v>8866</v>
      </c>
      <c r="C2708" s="13" t="s">
        <v>180</v>
      </c>
      <c r="D2708" s="765"/>
      <c r="E2708" s="22"/>
      <c r="F2708" s="19">
        <v>164160</v>
      </c>
      <c r="G2708" s="14">
        <f t="shared" si="48"/>
        <v>-164160</v>
      </c>
      <c r="H2708" s="1211"/>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0" t="s">
        <v>9005</v>
      </c>
    </row>
    <row r="2713" spans="1:8" x14ac:dyDescent="0.25">
      <c r="A2713" s="112">
        <v>45005</v>
      </c>
      <c r="B2713" s="21" t="s">
        <v>8655</v>
      </c>
      <c r="C2713" s="13" t="s">
        <v>8392</v>
      </c>
      <c r="D2713" s="765"/>
      <c r="E2713" s="22"/>
      <c r="F2713" s="19">
        <v>371446</v>
      </c>
      <c r="G2713" s="14">
        <f t="shared" si="53"/>
        <v>-371446</v>
      </c>
      <c r="H2713" s="1211"/>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20" t="s">
        <v>9281</v>
      </c>
      <c r="E2725" s="22">
        <v>28496</v>
      </c>
      <c r="F2725" s="19"/>
      <c r="G2725" s="14">
        <f t="shared" si="53"/>
        <v>28496</v>
      </c>
      <c r="H2725" s="1208" t="s">
        <v>9324</v>
      </c>
    </row>
    <row r="2726" spans="1:8" x14ac:dyDescent="0.25">
      <c r="A2726" s="112">
        <v>45019</v>
      </c>
      <c r="B2726" s="21" t="s">
        <v>3945</v>
      </c>
      <c r="C2726" s="13" t="s">
        <v>8392</v>
      </c>
      <c r="D2726" s="1221"/>
      <c r="E2726" s="22">
        <v>8745</v>
      </c>
      <c r="F2726" s="19"/>
      <c r="G2726" s="14">
        <f t="shared" si="53"/>
        <v>8745</v>
      </c>
      <c r="H2726" s="1209"/>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06" t="s">
        <v>9600</v>
      </c>
      <c r="E2730" s="22">
        <v>20000</v>
      </c>
      <c r="F2730" s="19"/>
      <c r="G2730" s="14">
        <f t="shared" si="53"/>
        <v>20000</v>
      </c>
      <c r="H2730" s="1208" t="s">
        <v>9324</v>
      </c>
    </row>
    <row r="2731" spans="1:8" x14ac:dyDescent="0.25">
      <c r="A2731" s="112">
        <v>45024</v>
      </c>
      <c r="B2731" s="21" t="s">
        <v>8041</v>
      </c>
      <c r="C2731" s="13" t="s">
        <v>5186</v>
      </c>
      <c r="D2731" s="1207"/>
      <c r="E2731" s="22">
        <v>15000</v>
      </c>
      <c r="F2731" s="19"/>
      <c r="G2731" s="14">
        <f t="shared" si="53"/>
        <v>15000</v>
      </c>
      <c r="H2731" s="1209"/>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85" t="s">
        <v>12262</v>
      </c>
    </row>
    <row r="2735" spans="1:8" x14ac:dyDescent="0.25">
      <c r="A2735" s="112">
        <v>45026</v>
      </c>
      <c r="B2735" s="21" t="s">
        <v>8337</v>
      </c>
      <c r="C2735" s="13" t="s">
        <v>5186</v>
      </c>
      <c r="D2735" s="765"/>
      <c r="E2735" s="22"/>
      <c r="F2735" s="19">
        <v>20624</v>
      </c>
      <c r="G2735" s="14">
        <f t="shared" si="53"/>
        <v>-20624</v>
      </c>
      <c r="H2735" s="1186"/>
    </row>
    <row r="2736" spans="1:8" x14ac:dyDescent="0.25">
      <c r="A2736" s="112">
        <v>45026</v>
      </c>
      <c r="B2736" s="21" t="s">
        <v>8874</v>
      </c>
      <c r="C2736" s="13" t="s">
        <v>5186</v>
      </c>
      <c r="D2736" s="765"/>
      <c r="E2736" s="22"/>
      <c r="F2736" s="19">
        <v>34826</v>
      </c>
      <c r="G2736" s="14">
        <f t="shared" si="53"/>
        <v>-34826</v>
      </c>
      <c r="H2736" s="1187"/>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188" t="s">
        <v>9654</v>
      </c>
    </row>
    <row r="2741" spans="1:8" ht="15.75" customHeight="1" x14ac:dyDescent="0.25">
      <c r="A2741" s="112">
        <v>45029</v>
      </c>
      <c r="B2741" s="21" t="s">
        <v>7655</v>
      </c>
      <c r="C2741" s="13" t="s">
        <v>5680</v>
      </c>
      <c r="D2741" s="765"/>
      <c r="E2741" s="782"/>
      <c r="F2741" s="141">
        <v>40900</v>
      </c>
      <c r="G2741" s="783">
        <f t="shared" si="53"/>
        <v>-40900</v>
      </c>
      <c r="H2741" s="1189"/>
    </row>
    <row r="2742" spans="1:8" ht="15.75" customHeight="1" x14ac:dyDescent="0.25">
      <c r="A2742" s="112">
        <v>45029</v>
      </c>
      <c r="B2742" s="21" t="s">
        <v>7553</v>
      </c>
      <c r="C2742" s="13" t="s">
        <v>5680</v>
      </c>
      <c r="D2742" s="765"/>
      <c r="E2742" s="782"/>
      <c r="F2742" s="141">
        <v>5400</v>
      </c>
      <c r="G2742" s="783">
        <f t="shared" si="53"/>
        <v>-5400</v>
      </c>
      <c r="H2742" s="1189"/>
    </row>
    <row r="2743" spans="1:8" ht="16.5" thickBot="1" x14ac:dyDescent="0.3">
      <c r="A2743" s="112">
        <v>45029</v>
      </c>
      <c r="B2743" s="21" t="s">
        <v>8655</v>
      </c>
      <c r="C2743" s="13" t="s">
        <v>5680</v>
      </c>
      <c r="D2743" s="765"/>
      <c r="E2743" s="782"/>
      <c r="F2743" s="785">
        <v>40520</v>
      </c>
      <c r="G2743" s="783">
        <f t="shared" si="53"/>
        <v>-40520</v>
      </c>
      <c r="H2743" s="1190"/>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188" t="s">
        <v>9654</v>
      </c>
    </row>
    <row r="2746" spans="1:8" x14ac:dyDescent="0.25">
      <c r="A2746" s="112">
        <v>45031</v>
      </c>
      <c r="B2746" s="21" t="s">
        <v>8874</v>
      </c>
      <c r="C2746" s="13" t="s">
        <v>169</v>
      </c>
      <c r="D2746" s="765"/>
      <c r="E2746" s="782"/>
      <c r="F2746" s="141">
        <v>18365</v>
      </c>
      <c r="G2746" s="783">
        <f t="shared" si="53"/>
        <v>-18365</v>
      </c>
      <c r="H2746" s="1189"/>
    </row>
    <row r="2747" spans="1:8" x14ac:dyDescent="0.25">
      <c r="A2747" s="112">
        <v>45031</v>
      </c>
      <c r="B2747" s="21" t="s">
        <v>9407</v>
      </c>
      <c r="C2747" s="13" t="s">
        <v>169</v>
      </c>
      <c r="D2747" s="765"/>
      <c r="E2747" s="782"/>
      <c r="F2747" s="141">
        <v>20500</v>
      </c>
      <c r="G2747" s="783">
        <f t="shared" si="53"/>
        <v>-20500</v>
      </c>
      <c r="H2747" s="1189"/>
    </row>
    <row r="2748" spans="1:8" ht="16.5" thickBot="1" x14ac:dyDescent="0.3">
      <c r="A2748" s="112">
        <v>45031</v>
      </c>
      <c r="B2748" s="21" t="s">
        <v>9407</v>
      </c>
      <c r="C2748" s="13" t="s">
        <v>169</v>
      </c>
      <c r="D2748" s="765"/>
      <c r="E2748" s="782"/>
      <c r="F2748" s="785">
        <v>4135</v>
      </c>
      <c r="G2748" s="783">
        <f t="shared" si="53"/>
        <v>-4135</v>
      </c>
      <c r="H2748" s="1190"/>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191" t="s">
        <v>9724</v>
      </c>
    </row>
    <row r="2753" spans="1:8" x14ac:dyDescent="0.25">
      <c r="A2753" s="112">
        <v>45035</v>
      </c>
      <c r="B2753" s="21" t="s">
        <v>8655</v>
      </c>
      <c r="C2753" s="13" t="s">
        <v>8392</v>
      </c>
      <c r="D2753" s="765"/>
      <c r="E2753" s="782"/>
      <c r="F2753" s="141">
        <v>51861</v>
      </c>
      <c r="G2753" s="14">
        <f t="shared" si="54"/>
        <v>-51861</v>
      </c>
      <c r="H2753" s="1192"/>
    </row>
    <row r="2754" spans="1:8" x14ac:dyDescent="0.25">
      <c r="A2754" s="112">
        <v>45035</v>
      </c>
      <c r="B2754" s="21" t="s">
        <v>8874</v>
      </c>
      <c r="C2754" s="13" t="s">
        <v>8392</v>
      </c>
      <c r="D2754" s="765"/>
      <c r="E2754" s="782"/>
      <c r="F2754" s="141">
        <v>17015</v>
      </c>
      <c r="G2754" s="14">
        <f t="shared" si="54"/>
        <v>-17015</v>
      </c>
      <c r="H2754" s="1192"/>
    </row>
    <row r="2755" spans="1:8" x14ac:dyDescent="0.25">
      <c r="A2755" s="112">
        <v>45035</v>
      </c>
      <c r="B2755" s="21" t="s">
        <v>9505</v>
      </c>
      <c r="C2755" s="13" t="s">
        <v>8392</v>
      </c>
      <c r="D2755" s="765"/>
      <c r="E2755" s="782"/>
      <c r="F2755" s="141">
        <v>28496</v>
      </c>
      <c r="G2755" s="14">
        <f t="shared" si="54"/>
        <v>-28496</v>
      </c>
      <c r="H2755" s="1192"/>
    </row>
    <row r="2756" spans="1:8" x14ac:dyDescent="0.25">
      <c r="A2756" s="112">
        <v>45035</v>
      </c>
      <c r="B2756" s="21" t="s">
        <v>9354</v>
      </c>
      <c r="C2756" s="13" t="s">
        <v>8392</v>
      </c>
      <c r="D2756" s="765"/>
      <c r="E2756" s="954"/>
      <c r="F2756" s="146">
        <v>93883</v>
      </c>
      <c r="G2756" s="14">
        <f t="shared" si="54"/>
        <v>-93883</v>
      </c>
      <c r="H2756" s="1193"/>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12" t="s">
        <v>9736</v>
      </c>
    </row>
    <row r="2761" spans="1:8" x14ac:dyDescent="0.25">
      <c r="A2761" s="112">
        <v>45043</v>
      </c>
      <c r="B2761" s="21" t="s">
        <v>8655</v>
      </c>
      <c r="C2761" s="13" t="s">
        <v>8392</v>
      </c>
      <c r="D2761" s="765"/>
      <c r="E2761" s="22"/>
      <c r="F2761" s="19">
        <v>447612</v>
      </c>
      <c r="G2761" s="14">
        <f t="shared" si="54"/>
        <v>-447612</v>
      </c>
      <c r="H2761" s="1213"/>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71" t="s">
        <v>9798</v>
      </c>
    </row>
    <row r="2768" spans="1:8" x14ac:dyDescent="0.25">
      <c r="A2768" s="112">
        <v>45049</v>
      </c>
      <c r="B2768" s="21" t="s">
        <v>9659</v>
      </c>
      <c r="C2768" s="13" t="s">
        <v>8392</v>
      </c>
      <c r="D2768" s="765"/>
      <c r="E2768" s="22"/>
      <c r="F2768" s="19">
        <f>730000-F2767</f>
        <v>235093</v>
      </c>
      <c r="G2768" s="14">
        <f t="shared" si="54"/>
        <v>-235093</v>
      </c>
      <c r="H2768" s="1181"/>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71" t="s">
        <v>9846</v>
      </c>
    </row>
    <row r="2778" spans="1:8" ht="16.5" thickBot="1" x14ac:dyDescent="0.3">
      <c r="A2778" s="112">
        <v>45056</v>
      </c>
      <c r="B2778" s="21" t="s">
        <v>9354</v>
      </c>
      <c r="C2778" s="13" t="s">
        <v>169</v>
      </c>
      <c r="D2778" s="765"/>
      <c r="E2778" s="782"/>
      <c r="F2778" s="785">
        <v>124699</v>
      </c>
      <c r="G2778" s="783">
        <f t="shared" si="54"/>
        <v>-124699</v>
      </c>
      <c r="H2778" s="1172"/>
    </row>
    <row r="2779" spans="1:8" x14ac:dyDescent="0.25">
      <c r="A2779" s="112">
        <v>45056</v>
      </c>
      <c r="B2779" s="21" t="s">
        <v>8874</v>
      </c>
      <c r="C2779" s="13" t="s">
        <v>180</v>
      </c>
      <c r="D2779" s="765"/>
      <c r="E2779" s="782"/>
      <c r="F2779" s="784">
        <v>380920</v>
      </c>
      <c r="G2779" s="783">
        <f t="shared" si="54"/>
        <v>-380920</v>
      </c>
      <c r="H2779" s="1171" t="s">
        <v>9847</v>
      </c>
    </row>
    <row r="2780" spans="1:8" ht="16.5" thickBot="1" x14ac:dyDescent="0.3">
      <c r="A2780" s="112">
        <v>45056</v>
      </c>
      <c r="B2780" s="21" t="s">
        <v>9407</v>
      </c>
      <c r="C2780" s="13" t="s">
        <v>180</v>
      </c>
      <c r="D2780" s="765"/>
      <c r="E2780" s="782"/>
      <c r="F2780" s="785">
        <v>192080</v>
      </c>
      <c r="G2780" s="783">
        <f t="shared" si="54"/>
        <v>-192080</v>
      </c>
      <c r="H2780" s="1172"/>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71" t="s">
        <v>12261</v>
      </c>
    </row>
    <row r="2783" spans="1:8" x14ac:dyDescent="0.25">
      <c r="A2783" s="112">
        <v>45056</v>
      </c>
      <c r="B2783" s="21" t="s">
        <v>8874</v>
      </c>
      <c r="C2783" s="13" t="s">
        <v>5186</v>
      </c>
      <c r="D2783" s="765"/>
      <c r="E2783" s="22"/>
      <c r="F2783" s="111">
        <v>150000</v>
      </c>
      <c r="G2783" s="14">
        <f t="shared" si="54"/>
        <v>-150000</v>
      </c>
      <c r="H2783" s="1181"/>
    </row>
    <row r="2784" spans="1:8" x14ac:dyDescent="0.25">
      <c r="A2784" s="112">
        <v>45056</v>
      </c>
      <c r="B2784" s="21" t="s">
        <v>8874</v>
      </c>
      <c r="C2784" s="13" t="s">
        <v>5186</v>
      </c>
      <c r="D2784" s="765"/>
      <c r="E2784" s="22"/>
      <c r="F2784" s="111">
        <v>35000</v>
      </c>
      <c r="G2784" s="14">
        <f t="shared" si="54"/>
        <v>-35000</v>
      </c>
      <c r="H2784" s="1181"/>
    </row>
    <row r="2785" spans="1:8" x14ac:dyDescent="0.25">
      <c r="A2785" s="112">
        <v>45056</v>
      </c>
      <c r="B2785" s="21" t="s">
        <v>8874</v>
      </c>
      <c r="C2785" s="13" t="s">
        <v>5186</v>
      </c>
      <c r="D2785" s="765"/>
      <c r="E2785" s="22"/>
      <c r="F2785" s="111">
        <v>5000</v>
      </c>
      <c r="G2785" s="14">
        <f t="shared" si="54"/>
        <v>-5000</v>
      </c>
      <c r="H2785" s="1172"/>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3">
        <f>4500000-936720</f>
        <v>3563280</v>
      </c>
      <c r="G2788" s="752">
        <f t="shared" si="54"/>
        <v>-3563280</v>
      </c>
      <c r="H2788" s="1092" t="s">
        <v>12271</v>
      </c>
    </row>
    <row r="2789" spans="1:8" s="730" customFormat="1" x14ac:dyDescent="0.25">
      <c r="A2789" s="112">
        <v>45056</v>
      </c>
      <c r="B2789" s="742" t="s">
        <v>10574</v>
      </c>
      <c r="C2789" s="749" t="s">
        <v>168</v>
      </c>
      <c r="D2789" s="778"/>
      <c r="E2789" s="750"/>
      <c r="F2789" s="1093">
        <v>217052</v>
      </c>
      <c r="G2789" s="752">
        <f t="shared" si="54"/>
        <v>-217052</v>
      </c>
      <c r="H2789" s="1092"/>
    </row>
    <row r="2790" spans="1:8" s="730" customFormat="1" x14ac:dyDescent="0.25">
      <c r="A2790" s="112">
        <v>45056</v>
      </c>
      <c r="B2790" s="742" t="s">
        <v>11605</v>
      </c>
      <c r="C2790" s="749" t="s">
        <v>168</v>
      </c>
      <c r="D2790" s="778"/>
      <c r="E2790" s="750"/>
      <c r="F2790" s="1093">
        <v>234500</v>
      </c>
      <c r="G2790" s="752">
        <f t="shared" si="54"/>
        <v>-234500</v>
      </c>
      <c r="H2790" s="1092"/>
    </row>
    <row r="2791" spans="1:8" s="730" customFormat="1" x14ac:dyDescent="0.25">
      <c r="A2791" s="112">
        <v>45056</v>
      </c>
      <c r="B2791" s="742" t="s">
        <v>11883</v>
      </c>
      <c r="C2791" s="749" t="s">
        <v>168</v>
      </c>
      <c r="D2791" s="778"/>
      <c r="E2791" s="750"/>
      <c r="F2791" s="1093">
        <v>165590</v>
      </c>
      <c r="G2791" s="752">
        <f t="shared" si="54"/>
        <v>-165590</v>
      </c>
      <c r="H2791" s="1092"/>
    </row>
    <row r="2792" spans="1:8" s="730" customFormat="1" x14ac:dyDescent="0.25">
      <c r="A2792" s="112">
        <v>45056</v>
      </c>
      <c r="B2792" s="742" t="s">
        <v>12272</v>
      </c>
      <c r="C2792" s="749" t="s">
        <v>168</v>
      </c>
      <c r="D2792" s="778"/>
      <c r="E2792" s="750"/>
      <c r="F2792" s="1093">
        <v>99840</v>
      </c>
      <c r="G2792" s="752">
        <f t="shared" si="54"/>
        <v>-99840</v>
      </c>
      <c r="H2792" s="1092"/>
    </row>
    <row r="2793" spans="1:8" s="730" customFormat="1" x14ac:dyDescent="0.25">
      <c r="A2793" s="112">
        <v>45056</v>
      </c>
      <c r="B2793" s="742" t="s">
        <v>10907</v>
      </c>
      <c r="C2793" s="749" t="s">
        <v>168</v>
      </c>
      <c r="D2793" s="778"/>
      <c r="E2793" s="750"/>
      <c r="F2793" s="1093">
        <v>18160</v>
      </c>
      <c r="G2793" s="752">
        <f t="shared" si="54"/>
        <v>-18160</v>
      </c>
      <c r="H2793" s="1092"/>
    </row>
    <row r="2794" spans="1:8" s="730" customFormat="1" x14ac:dyDescent="0.25">
      <c r="A2794" s="112">
        <v>45056</v>
      </c>
      <c r="B2794" s="21" t="s">
        <v>10230</v>
      </c>
      <c r="C2794" s="749" t="s">
        <v>168</v>
      </c>
      <c r="D2794" s="778"/>
      <c r="E2794" s="750"/>
      <c r="F2794" s="1093">
        <v>5731</v>
      </c>
      <c r="G2794" s="752">
        <f t="shared" si="54"/>
        <v>-5731</v>
      </c>
      <c r="H2794" s="1092"/>
    </row>
    <row r="2795" spans="1:8" s="730" customFormat="1" x14ac:dyDescent="0.25">
      <c r="A2795" s="112">
        <v>45056</v>
      </c>
      <c r="B2795" s="742" t="s">
        <v>12232</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214" t="s">
        <v>10315</v>
      </c>
    </row>
    <row r="2825" spans="1:8" x14ac:dyDescent="0.25">
      <c r="A2825" s="112">
        <v>45076</v>
      </c>
      <c r="B2825" s="21" t="s">
        <v>8041</v>
      </c>
      <c r="C2825" s="13" t="s">
        <v>7240</v>
      </c>
      <c r="D2825" s="765"/>
      <c r="E2825" s="22"/>
      <c r="F2825" s="19">
        <v>141655</v>
      </c>
      <c r="G2825" s="14">
        <f t="shared" si="54"/>
        <v>-141655</v>
      </c>
      <c r="H2825" s="1215"/>
    </row>
    <row r="2826" spans="1:8" x14ac:dyDescent="0.25">
      <c r="A2826" s="112">
        <v>45076</v>
      </c>
      <c r="B2826" s="21" t="s">
        <v>8337</v>
      </c>
      <c r="C2826" s="13" t="s">
        <v>7240</v>
      </c>
      <c r="D2826" s="765"/>
      <c r="E2826" s="22"/>
      <c r="F2826" s="19">
        <v>27798</v>
      </c>
      <c r="G2826" s="14">
        <f t="shared" si="54"/>
        <v>-27798</v>
      </c>
      <c r="H2826" s="1215"/>
    </row>
    <row r="2827" spans="1:8" x14ac:dyDescent="0.25">
      <c r="A2827" s="112">
        <v>45076</v>
      </c>
      <c r="B2827" s="21" t="s">
        <v>8557</v>
      </c>
      <c r="C2827" s="13" t="s">
        <v>7240</v>
      </c>
      <c r="D2827" s="765"/>
      <c r="E2827" s="22"/>
      <c r="F2827" s="19">
        <v>65342</v>
      </c>
      <c r="G2827" s="14">
        <f t="shared" si="54"/>
        <v>-65342</v>
      </c>
      <c r="H2827" s="1215"/>
    </row>
    <row r="2828" spans="1:8" x14ac:dyDescent="0.25">
      <c r="A2828" s="112">
        <v>45076</v>
      </c>
      <c r="B2828" s="21" t="s">
        <v>8655</v>
      </c>
      <c r="C2828" s="13" t="s">
        <v>7240</v>
      </c>
      <c r="D2828" s="765"/>
      <c r="E2828" s="22"/>
      <c r="F2828" s="19">
        <v>188071</v>
      </c>
      <c r="G2828" s="14">
        <f t="shared" si="54"/>
        <v>-188071</v>
      </c>
      <c r="H2828" s="1215"/>
    </row>
    <row r="2829" spans="1:8" x14ac:dyDescent="0.25">
      <c r="A2829" s="112">
        <v>45076</v>
      </c>
      <c r="B2829" s="21" t="s">
        <v>8866</v>
      </c>
      <c r="C2829" s="13" t="s">
        <v>7240</v>
      </c>
      <c r="D2829" s="765"/>
      <c r="E2829" s="22"/>
      <c r="F2829" s="19">
        <v>3983</v>
      </c>
      <c r="G2829" s="14">
        <f t="shared" si="54"/>
        <v>-3983</v>
      </c>
      <c r="H2829" s="1215"/>
    </row>
    <row r="2830" spans="1:8" x14ac:dyDescent="0.25">
      <c r="A2830" s="112">
        <v>45076</v>
      </c>
      <c r="B2830" s="21" t="s">
        <v>8874</v>
      </c>
      <c r="C2830" s="13" t="s">
        <v>7240</v>
      </c>
      <c r="D2830" s="765"/>
      <c r="E2830" s="22"/>
      <c r="F2830" s="19">
        <v>48076</v>
      </c>
      <c r="G2830" s="14">
        <f t="shared" si="54"/>
        <v>-48076</v>
      </c>
      <c r="H2830" s="1215"/>
    </row>
    <row r="2831" spans="1:8" x14ac:dyDescent="0.25">
      <c r="A2831" s="112">
        <v>45076</v>
      </c>
      <c r="B2831" s="21" t="s">
        <v>9407</v>
      </c>
      <c r="C2831" s="13" t="s">
        <v>7240</v>
      </c>
      <c r="D2831" s="765"/>
      <c r="E2831" s="22"/>
      <c r="F2831" s="19">
        <v>48076</v>
      </c>
      <c r="G2831" s="14">
        <f t="shared" si="54"/>
        <v>-48076</v>
      </c>
      <c r="H2831" s="1216"/>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63" t="s">
        <v>10125</v>
      </c>
    </row>
    <row r="2875" spans="1:8" x14ac:dyDescent="0.25">
      <c r="A2875" s="112">
        <v>45086</v>
      </c>
      <c r="B2875" s="21" t="s">
        <v>8041</v>
      </c>
      <c r="C2875" s="13" t="s">
        <v>7465</v>
      </c>
      <c r="D2875" s="765"/>
      <c r="E2875" s="782"/>
      <c r="F2875" s="141">
        <v>176124</v>
      </c>
      <c r="G2875" s="783">
        <f t="shared" ref="G2875:G2942" si="57">E2875-F2875</f>
        <v>-176124</v>
      </c>
      <c r="H2875" s="1164"/>
    </row>
    <row r="2876" spans="1:8" x14ac:dyDescent="0.25">
      <c r="A2876" s="112">
        <v>45086</v>
      </c>
      <c r="B2876" s="21" t="s">
        <v>8337</v>
      </c>
      <c r="C2876" s="13" t="s">
        <v>7465</v>
      </c>
      <c r="D2876" s="765"/>
      <c r="E2876" s="782"/>
      <c r="F2876" s="141">
        <v>265939</v>
      </c>
      <c r="G2876" s="783">
        <f t="shared" si="57"/>
        <v>-265939</v>
      </c>
      <c r="H2876" s="1164"/>
    </row>
    <row r="2877" spans="1:8" x14ac:dyDescent="0.25">
      <c r="A2877" s="112">
        <v>45086</v>
      </c>
      <c r="B2877" s="21" t="s">
        <v>8557</v>
      </c>
      <c r="C2877" s="13" t="s">
        <v>7465</v>
      </c>
      <c r="D2877" s="765"/>
      <c r="E2877" s="782"/>
      <c r="F2877" s="141">
        <v>245863</v>
      </c>
      <c r="G2877" s="783">
        <f t="shared" si="57"/>
        <v>-245863</v>
      </c>
      <c r="H2877" s="1164"/>
    </row>
    <row r="2878" spans="1:8" ht="16.5" thickBot="1" x14ac:dyDescent="0.3">
      <c r="A2878" s="112">
        <v>45086</v>
      </c>
      <c r="B2878" s="21" t="s">
        <v>8874</v>
      </c>
      <c r="C2878" s="13" t="s">
        <v>7465</v>
      </c>
      <c r="D2878" s="765"/>
      <c r="E2878" s="782"/>
      <c r="F2878" s="785">
        <v>201031</v>
      </c>
      <c r="G2878" s="783">
        <f t="shared" si="57"/>
        <v>-201031</v>
      </c>
      <c r="H2878" s="1165"/>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203" t="s">
        <v>10125</v>
      </c>
    </row>
    <row r="2882" spans="1:8" x14ac:dyDescent="0.25">
      <c r="A2882" s="112">
        <v>45089</v>
      </c>
      <c r="B2882" s="21" t="s">
        <v>9659</v>
      </c>
      <c r="C2882" s="13" t="s">
        <v>8392</v>
      </c>
      <c r="D2882" s="765"/>
      <c r="E2882" s="22"/>
      <c r="F2882" s="19">
        <v>100000</v>
      </c>
      <c r="G2882" s="14">
        <f t="shared" si="57"/>
        <v>-100000</v>
      </c>
      <c r="H2882" s="1204"/>
    </row>
    <row r="2883" spans="1:8" x14ac:dyDescent="0.25">
      <c r="A2883" s="112">
        <v>45089</v>
      </c>
      <c r="B2883" s="21" t="s">
        <v>8655</v>
      </c>
      <c r="C2883" s="13" t="s">
        <v>8392</v>
      </c>
      <c r="D2883" s="765"/>
      <c r="E2883" s="22"/>
      <c r="F2883" s="19">
        <v>350000</v>
      </c>
      <c r="G2883" s="14">
        <f t="shared" si="57"/>
        <v>-350000</v>
      </c>
      <c r="H2883" s="1205"/>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61" t="s">
        <v>10231</v>
      </c>
    </row>
    <row r="2894" spans="1:8" x14ac:dyDescent="0.25">
      <c r="A2894" s="112">
        <v>45094</v>
      </c>
      <c r="B2894" s="21" t="s">
        <v>9767</v>
      </c>
      <c r="C2894" s="13" t="s">
        <v>180</v>
      </c>
      <c r="D2894" s="765"/>
      <c r="E2894" s="782"/>
      <c r="F2894" s="141">
        <v>49080</v>
      </c>
      <c r="G2894" s="783">
        <f t="shared" si="57"/>
        <v>-49080</v>
      </c>
      <c r="H2894" s="1166"/>
    </row>
    <row r="2895" spans="1:8" x14ac:dyDescent="0.25">
      <c r="A2895" s="112">
        <v>45094</v>
      </c>
      <c r="B2895" s="21" t="s">
        <v>10294</v>
      </c>
      <c r="C2895" s="13" t="s">
        <v>180</v>
      </c>
      <c r="D2895" s="765"/>
      <c r="E2895" s="782"/>
      <c r="F2895" s="146">
        <v>151960</v>
      </c>
      <c r="G2895" s="783">
        <f t="shared" si="57"/>
        <v>-151960</v>
      </c>
      <c r="H2895" s="1166"/>
    </row>
    <row r="2896" spans="1:8" ht="16.5" thickBot="1" x14ac:dyDescent="0.3">
      <c r="A2896" s="112">
        <v>45094</v>
      </c>
      <c r="B2896" s="21" t="s">
        <v>10230</v>
      </c>
      <c r="C2896" s="13" t="s">
        <v>180</v>
      </c>
      <c r="D2896" s="765"/>
      <c r="E2896" s="782"/>
      <c r="F2896" s="785">
        <f>875000-F2895-F2894-F2893</f>
        <v>3960</v>
      </c>
      <c r="G2896" s="783">
        <f t="shared" si="57"/>
        <v>-3960</v>
      </c>
      <c r="H2896" s="1162"/>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61" t="s">
        <v>10254</v>
      </c>
    </row>
    <row r="2909" spans="1:8" x14ac:dyDescent="0.25">
      <c r="A2909" s="112">
        <v>45096</v>
      </c>
      <c r="B2909" s="21" t="s">
        <v>9965</v>
      </c>
      <c r="C2909" s="13" t="s">
        <v>169</v>
      </c>
      <c r="D2909" s="765"/>
      <c r="E2909" s="782"/>
      <c r="F2909" s="151">
        <v>23382</v>
      </c>
      <c r="G2909" s="783">
        <f t="shared" si="57"/>
        <v>-23382</v>
      </c>
      <c r="H2909" s="1166"/>
    </row>
    <row r="2910" spans="1:8" ht="16.5" thickBot="1" x14ac:dyDescent="0.3">
      <c r="A2910" s="112">
        <v>45096</v>
      </c>
      <c r="B2910" s="21" t="s">
        <v>9984</v>
      </c>
      <c r="C2910" s="13" t="s">
        <v>169</v>
      </c>
      <c r="D2910" s="765"/>
      <c r="E2910" s="782"/>
      <c r="F2910" s="295">
        <v>102854</v>
      </c>
      <c r="G2910" s="783">
        <f t="shared" si="57"/>
        <v>-102854</v>
      </c>
      <c r="H2910" s="1162"/>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71" t="s">
        <v>10233</v>
      </c>
    </row>
    <row r="2914" spans="1:8" x14ac:dyDescent="0.25">
      <c r="A2914" s="112">
        <v>45096</v>
      </c>
      <c r="B2914" s="21" t="s">
        <v>6503</v>
      </c>
      <c r="C2914" s="13" t="s">
        <v>164</v>
      </c>
      <c r="D2914" s="765"/>
      <c r="E2914" s="22"/>
      <c r="F2914" s="19">
        <v>1320</v>
      </c>
      <c r="G2914" s="14">
        <f t="shared" si="57"/>
        <v>-1320</v>
      </c>
      <c r="H2914" s="1181"/>
    </row>
    <row r="2915" spans="1:8" x14ac:dyDescent="0.25">
      <c r="A2915" s="112">
        <v>45096</v>
      </c>
      <c r="B2915" s="21" t="s">
        <v>8866</v>
      </c>
      <c r="C2915" s="13" t="s">
        <v>164</v>
      </c>
      <c r="D2915" s="765"/>
      <c r="E2915" s="22"/>
      <c r="F2915" s="19">
        <v>2773</v>
      </c>
      <c r="G2915" s="14">
        <f t="shared" si="57"/>
        <v>-2773</v>
      </c>
      <c r="H2915" s="1181"/>
    </row>
    <row r="2916" spans="1:8" x14ac:dyDescent="0.25">
      <c r="A2916" s="112">
        <v>45096</v>
      </c>
      <c r="B2916" s="21" t="s">
        <v>9354</v>
      </c>
      <c r="C2916" s="13" t="s">
        <v>164</v>
      </c>
      <c r="D2916" s="765"/>
      <c r="E2916" s="22"/>
      <c r="F2916" s="19">
        <v>12911</v>
      </c>
      <c r="G2916" s="14">
        <f t="shared" si="57"/>
        <v>-12911</v>
      </c>
      <c r="H2916" s="1181"/>
    </row>
    <row r="2917" spans="1:8" x14ac:dyDescent="0.25">
      <c r="A2917" s="112">
        <v>45096</v>
      </c>
      <c r="B2917" s="21" t="s">
        <v>9505</v>
      </c>
      <c r="C2917" s="13" t="s">
        <v>164</v>
      </c>
      <c r="D2917" s="765"/>
      <c r="E2917" s="22"/>
      <c r="F2917" s="19">
        <v>3303</v>
      </c>
      <c r="G2917" s="14">
        <f t="shared" si="57"/>
        <v>-3303</v>
      </c>
      <c r="H2917" s="1181"/>
    </row>
    <row r="2918" spans="1:8" x14ac:dyDescent="0.25">
      <c r="A2918" s="112">
        <v>45096</v>
      </c>
      <c r="B2918" s="21" t="s">
        <v>10909</v>
      </c>
      <c r="C2918" s="13" t="s">
        <v>164</v>
      </c>
      <c r="D2918" s="765"/>
      <c r="E2918" s="22"/>
      <c r="F2918" s="19">
        <v>64935</v>
      </c>
      <c r="G2918" s="14">
        <f t="shared" si="57"/>
        <v>-64935</v>
      </c>
      <c r="H2918" s="1181"/>
    </row>
    <row r="2919" spans="1:8" x14ac:dyDescent="0.25">
      <c r="A2919" s="112">
        <v>45096</v>
      </c>
      <c r="B2919" s="21" t="s">
        <v>9965</v>
      </c>
      <c r="C2919" s="13" t="s">
        <v>164</v>
      </c>
      <c r="D2919" s="765"/>
      <c r="E2919" s="22"/>
      <c r="F2919" s="19">
        <v>5073</v>
      </c>
      <c r="G2919" s="14">
        <f t="shared" si="57"/>
        <v>-5073</v>
      </c>
      <c r="H2919" s="1181"/>
    </row>
    <row r="2920" spans="1:8" x14ac:dyDescent="0.25">
      <c r="A2920" s="112">
        <v>45096</v>
      </c>
      <c r="B2920" s="21" t="s">
        <v>9984</v>
      </c>
      <c r="C2920" s="13" t="s">
        <v>164</v>
      </c>
      <c r="D2920" s="765"/>
      <c r="E2920" s="22"/>
      <c r="F2920" s="109">
        <f>100000-F2919-F2918-3485-F2916-F2915-F2914-F2913</f>
        <v>2239</v>
      </c>
      <c r="G2920" s="14">
        <f t="shared" si="57"/>
        <v>-2239</v>
      </c>
      <c r="H2920" s="1172"/>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198" t="s">
        <v>10125</v>
      </c>
    </row>
    <row r="2925" spans="1:8" x14ac:dyDescent="0.25">
      <c r="A2925" s="112">
        <v>45099</v>
      </c>
      <c r="B2925" s="21" t="s">
        <v>9767</v>
      </c>
      <c r="C2925" s="13" t="s">
        <v>8392</v>
      </c>
      <c r="D2925" s="765"/>
      <c r="E2925" s="782"/>
      <c r="F2925" s="213">
        <v>500000</v>
      </c>
      <c r="G2925" s="783">
        <f t="shared" si="57"/>
        <v>-500000</v>
      </c>
      <c r="H2925" s="1199"/>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214" t="s">
        <v>10396</v>
      </c>
    </row>
    <row r="2931" spans="1:8" ht="15.75" customHeight="1" x14ac:dyDescent="0.25">
      <c r="A2931" s="112">
        <v>45104</v>
      </c>
      <c r="B2931" s="21" t="s">
        <v>9407</v>
      </c>
      <c r="C2931" s="13" t="s">
        <v>7240</v>
      </c>
      <c r="D2931" s="765"/>
      <c r="E2931" s="22"/>
      <c r="F2931" s="19">
        <v>116894</v>
      </c>
      <c r="G2931" s="14">
        <f t="shared" si="57"/>
        <v>-116894</v>
      </c>
      <c r="H2931" s="1215"/>
    </row>
    <row r="2932" spans="1:8" x14ac:dyDescent="0.25">
      <c r="A2932" s="112">
        <v>45104</v>
      </c>
      <c r="B2932" s="21"/>
      <c r="C2932" s="13" t="s">
        <v>7240</v>
      </c>
      <c r="D2932" s="765"/>
      <c r="E2932" s="22"/>
      <c r="F2932" s="19">
        <v>13918</v>
      </c>
      <c r="G2932" s="14">
        <f t="shared" si="57"/>
        <v>-13918</v>
      </c>
      <c r="H2932" s="1216"/>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168" t="s">
        <v>10323</v>
      </c>
    </row>
    <row r="2939" spans="1:8" x14ac:dyDescent="0.25">
      <c r="A2939" s="112">
        <v>45112</v>
      </c>
      <c r="B2939" s="21" t="s">
        <v>8866</v>
      </c>
      <c r="C2939" s="13" t="s">
        <v>8392</v>
      </c>
      <c r="D2939" s="765"/>
      <c r="E2939" s="22"/>
      <c r="F2939" s="19">
        <v>200000</v>
      </c>
      <c r="G2939" s="14">
        <f t="shared" si="57"/>
        <v>-200000</v>
      </c>
      <c r="H2939" s="1169"/>
    </row>
    <row r="2940" spans="1:8" x14ac:dyDescent="0.25">
      <c r="A2940" s="112">
        <v>45112</v>
      </c>
      <c r="B2940" s="21" t="s">
        <v>9354</v>
      </c>
      <c r="C2940" s="13" t="s">
        <v>8392</v>
      </c>
      <c r="D2940" s="765"/>
      <c r="E2940" s="22"/>
      <c r="F2940" s="19">
        <v>270000</v>
      </c>
      <c r="G2940" s="14">
        <f t="shared" si="57"/>
        <v>-270000</v>
      </c>
      <c r="H2940" s="1169"/>
    </row>
    <row r="2941" spans="1:8" x14ac:dyDescent="0.25">
      <c r="A2941" s="112">
        <v>45112</v>
      </c>
      <c r="B2941" s="21" t="s">
        <v>9659</v>
      </c>
      <c r="C2941" s="13" t="s">
        <v>8392</v>
      </c>
      <c r="D2941" s="765"/>
      <c r="E2941" s="22"/>
      <c r="F2941" s="19">
        <v>430000</v>
      </c>
      <c r="G2941" s="14">
        <f t="shared" si="57"/>
        <v>-430000</v>
      </c>
      <c r="H2941" s="1169"/>
    </row>
    <row r="2942" spans="1:8" x14ac:dyDescent="0.25">
      <c r="A2942" s="112">
        <v>45112</v>
      </c>
      <c r="B2942" s="21" t="s">
        <v>10149</v>
      </c>
      <c r="C2942" s="13" t="s">
        <v>8392</v>
      </c>
      <c r="D2942" s="765"/>
      <c r="E2942" s="22"/>
      <c r="F2942" s="19">
        <v>50000</v>
      </c>
      <c r="G2942" s="14">
        <f t="shared" si="57"/>
        <v>-50000</v>
      </c>
      <c r="H2942" s="1170"/>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194" t="s">
        <v>10471</v>
      </c>
      <c r="E2949" s="782">
        <v>130000</v>
      </c>
      <c r="F2949" s="19"/>
      <c r="G2949" s="14">
        <f t="shared" si="60"/>
        <v>130000</v>
      </c>
      <c r="H2949" s="342" t="s">
        <v>9277</v>
      </c>
    </row>
    <row r="2950" spans="1:10" x14ac:dyDescent="0.25">
      <c r="A2950" s="112">
        <v>45118</v>
      </c>
      <c r="B2950" s="21" t="s">
        <v>8866</v>
      </c>
      <c r="C2950" s="13" t="s">
        <v>166</v>
      </c>
      <c r="D2950" s="1195"/>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204" t="s">
        <v>10478</v>
      </c>
      <c r="J2960" s="127"/>
    </row>
    <row r="2961" spans="1:8" x14ac:dyDescent="0.25">
      <c r="A2961" s="112">
        <v>45124</v>
      </c>
      <c r="B2961" s="21" t="s">
        <v>9767</v>
      </c>
      <c r="C2961" s="13" t="s">
        <v>166</v>
      </c>
      <c r="D2961" s="765"/>
      <c r="E2961" s="22"/>
      <c r="F2961" s="19">
        <v>66000</v>
      </c>
      <c r="G2961" s="14">
        <f t="shared" si="60"/>
        <v>-66000</v>
      </c>
      <c r="H2961" s="1204"/>
    </row>
    <row r="2962" spans="1:8" x14ac:dyDescent="0.25">
      <c r="A2962" s="112">
        <v>45124</v>
      </c>
      <c r="B2962" s="21" t="s">
        <v>9965</v>
      </c>
      <c r="C2962" s="13" t="s">
        <v>166</v>
      </c>
      <c r="D2962" s="765"/>
      <c r="E2962" s="22"/>
      <c r="F2962" s="19">
        <v>15800</v>
      </c>
      <c r="G2962" s="14">
        <f t="shared" si="60"/>
        <v>-15800</v>
      </c>
      <c r="H2962" s="1204"/>
    </row>
    <row r="2963" spans="1:8" x14ac:dyDescent="0.25">
      <c r="A2963" s="112">
        <v>45124</v>
      </c>
      <c r="B2963" s="21" t="s">
        <v>10469</v>
      </c>
      <c r="C2963" s="13" t="s">
        <v>166</v>
      </c>
      <c r="D2963" s="765"/>
      <c r="E2963" s="22"/>
      <c r="F2963" s="19">
        <v>13260</v>
      </c>
      <c r="G2963" s="14">
        <f t="shared" si="60"/>
        <v>-13260</v>
      </c>
      <c r="H2963" s="1204"/>
    </row>
    <row r="2964" spans="1:8" x14ac:dyDescent="0.25">
      <c r="A2964" s="112">
        <v>45124</v>
      </c>
      <c r="B2964" s="21" t="s">
        <v>8655</v>
      </c>
      <c r="C2964" s="13" t="s">
        <v>166</v>
      </c>
      <c r="D2964" s="765"/>
      <c r="E2964" s="22"/>
      <c r="F2964" s="19">
        <v>290840</v>
      </c>
      <c r="G2964" s="14">
        <f t="shared" si="60"/>
        <v>-290840</v>
      </c>
      <c r="H2964" s="1205"/>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71" t="s">
        <v>10508</v>
      </c>
    </row>
    <row r="2974" spans="1:8" ht="16.5" thickBot="1" x14ac:dyDescent="0.3">
      <c r="A2974" s="112">
        <v>45125</v>
      </c>
      <c r="B2974" s="21" t="s">
        <v>10469</v>
      </c>
      <c r="C2974" s="13" t="s">
        <v>166</v>
      </c>
      <c r="D2974" s="765"/>
      <c r="E2974" s="782"/>
      <c r="F2974" s="785">
        <v>130000</v>
      </c>
      <c r="G2974" s="783">
        <f t="shared" si="60"/>
        <v>-130000</v>
      </c>
      <c r="H2974" s="1172"/>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17" t="s">
        <v>10549</v>
      </c>
    </row>
    <row r="2981" spans="1:8" x14ac:dyDescent="0.25">
      <c r="A2981" s="112">
        <v>45127</v>
      </c>
      <c r="B2981" s="21" t="s">
        <v>8866</v>
      </c>
      <c r="C2981" s="13" t="s">
        <v>8392</v>
      </c>
      <c r="D2981" s="765"/>
      <c r="E2981" s="782"/>
      <c r="F2981" s="141">
        <v>182717</v>
      </c>
      <c r="G2981" s="783">
        <f t="shared" si="60"/>
        <v>-182717</v>
      </c>
      <c r="H2981" s="1218"/>
    </row>
    <row r="2982" spans="1:8" x14ac:dyDescent="0.25">
      <c r="A2982" s="112">
        <v>45127</v>
      </c>
      <c r="B2982" s="21" t="s">
        <v>9354</v>
      </c>
      <c r="C2982" s="13" t="s">
        <v>8392</v>
      </c>
      <c r="D2982" s="765"/>
      <c r="E2982" s="782"/>
      <c r="F2982" s="141">
        <v>190000</v>
      </c>
      <c r="G2982" s="783">
        <f t="shared" si="60"/>
        <v>-190000</v>
      </c>
      <c r="H2982" s="1218"/>
    </row>
    <row r="2983" spans="1:8" x14ac:dyDescent="0.25">
      <c r="A2983" s="112">
        <v>45127</v>
      </c>
      <c r="B2983" s="21" t="s">
        <v>9659</v>
      </c>
      <c r="C2983" s="13" t="s">
        <v>8392</v>
      </c>
      <c r="D2983" s="765"/>
      <c r="E2983" s="782"/>
      <c r="F2983" s="141">
        <v>45196</v>
      </c>
      <c r="G2983" s="783">
        <f t="shared" si="60"/>
        <v>-45196</v>
      </c>
      <c r="H2983" s="1218"/>
    </row>
    <row r="2984" spans="1:8" x14ac:dyDescent="0.25">
      <c r="A2984" s="112">
        <v>45127</v>
      </c>
      <c r="B2984" s="21" t="s">
        <v>9767</v>
      </c>
      <c r="C2984" s="13" t="s">
        <v>8392</v>
      </c>
      <c r="D2984" s="765"/>
      <c r="E2984" s="782"/>
      <c r="F2984" s="141">
        <v>190000</v>
      </c>
      <c r="G2984" s="783">
        <f t="shared" si="60"/>
        <v>-190000</v>
      </c>
      <c r="H2984" s="1218"/>
    </row>
    <row r="2985" spans="1:8" x14ac:dyDescent="0.25">
      <c r="A2985" s="112">
        <v>45127</v>
      </c>
      <c r="B2985" s="21" t="s">
        <v>10149</v>
      </c>
      <c r="C2985" s="13" t="s">
        <v>8392</v>
      </c>
      <c r="D2985" s="765"/>
      <c r="E2985" s="782"/>
      <c r="F2985" s="141">
        <v>190000</v>
      </c>
      <c r="G2985" s="783">
        <f t="shared" si="60"/>
        <v>-190000</v>
      </c>
      <c r="H2985" s="1218"/>
    </row>
    <row r="2986" spans="1:8" ht="16.5" thickBot="1" x14ac:dyDescent="0.3">
      <c r="A2986" s="112">
        <v>45127</v>
      </c>
      <c r="B2986" s="21" t="s">
        <v>10294</v>
      </c>
      <c r="C2986" s="13" t="s">
        <v>8392</v>
      </c>
      <c r="D2986" s="765"/>
      <c r="E2986" s="782"/>
      <c r="F2986" s="785">
        <v>190000</v>
      </c>
      <c r="G2986" s="783">
        <f t="shared" si="60"/>
        <v>-190000</v>
      </c>
      <c r="H2986" s="1219"/>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63" t="s">
        <v>10750</v>
      </c>
    </row>
    <row r="3029" spans="1:8" x14ac:dyDescent="0.25">
      <c r="A3029" s="112">
        <v>45153</v>
      </c>
      <c r="B3029" s="21" t="s">
        <v>8874</v>
      </c>
      <c r="C3029" s="13" t="s">
        <v>7465</v>
      </c>
      <c r="D3029" s="765"/>
      <c r="E3029" s="22"/>
      <c r="F3029" s="19">
        <v>201658</v>
      </c>
      <c r="G3029" s="14">
        <f t="shared" si="60"/>
        <v>-201658</v>
      </c>
      <c r="H3029" s="1164"/>
    </row>
    <row r="3030" spans="1:8" x14ac:dyDescent="0.25">
      <c r="A3030" s="112">
        <v>45153</v>
      </c>
      <c r="B3030" s="21" t="s">
        <v>9659</v>
      </c>
      <c r="C3030" s="13" t="s">
        <v>7465</v>
      </c>
      <c r="D3030" s="765"/>
      <c r="E3030" s="22"/>
      <c r="F3030" s="19">
        <v>482460</v>
      </c>
      <c r="G3030" s="14">
        <f t="shared" si="60"/>
        <v>-482460</v>
      </c>
      <c r="H3030" s="1165"/>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176" t="s">
        <v>10846</v>
      </c>
    </row>
    <row r="3033" spans="1:8" x14ac:dyDescent="0.25">
      <c r="A3033" s="112">
        <v>45154</v>
      </c>
      <c r="B3033" s="21" t="s">
        <v>9354</v>
      </c>
      <c r="C3033" s="13" t="s">
        <v>8392</v>
      </c>
      <c r="D3033" s="765"/>
      <c r="E3033" s="782"/>
      <c r="F3033" s="141">
        <v>150000</v>
      </c>
      <c r="G3033" s="783">
        <f t="shared" ref="G3033:G3170" si="62">E3033-F3033</f>
        <v>-150000</v>
      </c>
      <c r="H3033" s="1177"/>
    </row>
    <row r="3034" spans="1:8" x14ac:dyDescent="0.25">
      <c r="A3034" s="112">
        <v>45154</v>
      </c>
      <c r="B3034" s="21" t="s">
        <v>9767</v>
      </c>
      <c r="C3034" s="13" t="s">
        <v>8392</v>
      </c>
      <c r="D3034" s="765"/>
      <c r="E3034" s="782"/>
      <c r="F3034" s="141">
        <v>372320</v>
      </c>
      <c r="G3034" s="783">
        <f t="shared" si="62"/>
        <v>-372320</v>
      </c>
      <c r="H3034" s="1177"/>
    </row>
    <row r="3035" spans="1:8" x14ac:dyDescent="0.25">
      <c r="A3035" s="112">
        <v>45154</v>
      </c>
      <c r="B3035" s="21" t="s">
        <v>10149</v>
      </c>
      <c r="C3035" s="13" t="s">
        <v>8392</v>
      </c>
      <c r="D3035" s="765"/>
      <c r="E3035" s="782"/>
      <c r="F3035" s="141">
        <v>300000</v>
      </c>
      <c r="G3035" s="783">
        <f t="shared" si="62"/>
        <v>-300000</v>
      </c>
      <c r="H3035" s="1177"/>
    </row>
    <row r="3036" spans="1:8" x14ac:dyDescent="0.25">
      <c r="A3036" s="112">
        <v>45154</v>
      </c>
      <c r="B3036" s="982" t="s">
        <v>10377</v>
      </c>
      <c r="C3036" s="13" t="s">
        <v>8392</v>
      </c>
      <c r="D3036" s="765"/>
      <c r="E3036" s="782"/>
      <c r="F3036" s="141">
        <v>100000</v>
      </c>
      <c r="G3036" s="783">
        <f t="shared" si="62"/>
        <v>-100000</v>
      </c>
      <c r="H3036" s="1177"/>
    </row>
    <row r="3037" spans="1:8" x14ac:dyDescent="0.25">
      <c r="A3037" s="265">
        <v>45154</v>
      </c>
      <c r="B3037" s="977" t="s">
        <v>10230</v>
      </c>
      <c r="C3037" s="53" t="s">
        <v>8392</v>
      </c>
      <c r="D3037" s="776"/>
      <c r="E3037" s="954"/>
      <c r="F3037" s="146">
        <v>5602</v>
      </c>
      <c r="G3037" s="978">
        <f t="shared" si="62"/>
        <v>-5602</v>
      </c>
      <c r="H3037" s="1178"/>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197" t="s">
        <v>10804</v>
      </c>
      <c r="E3043" s="22">
        <v>20300</v>
      </c>
      <c r="F3043" s="19"/>
      <c r="G3043" s="14">
        <f t="shared" si="62"/>
        <v>20300</v>
      </c>
      <c r="H3043" s="1198" t="s">
        <v>9324</v>
      </c>
    </row>
    <row r="3044" spans="1:8" ht="15.75" customHeight="1" x14ac:dyDescent="0.25">
      <c r="A3044" s="112">
        <v>45156</v>
      </c>
      <c r="B3044" s="982" t="s">
        <v>10377</v>
      </c>
      <c r="C3044" s="13" t="s">
        <v>166</v>
      </c>
      <c r="D3044" s="1197"/>
      <c r="E3044" s="22">
        <v>45000</v>
      </c>
      <c r="F3044" s="19"/>
      <c r="G3044" s="14">
        <f t="shared" si="62"/>
        <v>45000</v>
      </c>
      <c r="H3044" s="1199"/>
    </row>
    <row r="3045" spans="1:8" x14ac:dyDescent="0.25">
      <c r="A3045" s="112">
        <v>45156</v>
      </c>
      <c r="B3045" s="21" t="s">
        <v>8655</v>
      </c>
      <c r="C3045" s="13" t="s">
        <v>166</v>
      </c>
      <c r="D3045" s="765"/>
      <c r="E3045" s="22"/>
      <c r="F3045" s="19">
        <v>64845</v>
      </c>
      <c r="G3045" s="14">
        <f t="shared" si="62"/>
        <v>-64845</v>
      </c>
      <c r="H3045" s="1203" t="s">
        <v>10841</v>
      </c>
    </row>
    <row r="3046" spans="1:8" x14ac:dyDescent="0.25">
      <c r="A3046" s="112">
        <v>45156</v>
      </c>
      <c r="B3046" s="21" t="s">
        <v>8866</v>
      </c>
      <c r="C3046" s="13" t="s">
        <v>166</v>
      </c>
      <c r="D3046" s="765"/>
      <c r="E3046" s="22"/>
      <c r="F3046" s="19">
        <v>22500</v>
      </c>
      <c r="G3046" s="14">
        <f t="shared" si="62"/>
        <v>-22500</v>
      </c>
      <c r="H3046" s="1204"/>
    </row>
    <row r="3047" spans="1:8" x14ac:dyDescent="0.25">
      <c r="A3047" s="112">
        <v>45156</v>
      </c>
      <c r="B3047" s="21" t="s">
        <v>10149</v>
      </c>
      <c r="C3047" s="13" t="s">
        <v>166</v>
      </c>
      <c r="D3047" s="765"/>
      <c r="E3047" s="22"/>
      <c r="F3047" s="19">
        <v>19260</v>
      </c>
      <c r="G3047" s="14">
        <f t="shared" si="62"/>
        <v>-19260</v>
      </c>
      <c r="H3047" s="1204"/>
    </row>
    <row r="3048" spans="1:8" x14ac:dyDescent="0.25">
      <c r="A3048" s="112">
        <v>45156</v>
      </c>
      <c r="B3048" s="21" t="s">
        <v>10469</v>
      </c>
      <c r="C3048" s="13" t="s">
        <v>166</v>
      </c>
      <c r="D3048" s="765"/>
      <c r="E3048" s="22"/>
      <c r="F3048" s="19">
        <v>34640</v>
      </c>
      <c r="G3048" s="14">
        <f t="shared" si="62"/>
        <v>-34640</v>
      </c>
      <c r="H3048" s="1204"/>
    </row>
    <row r="3049" spans="1:8" x14ac:dyDescent="0.25">
      <c r="A3049" s="112">
        <v>45156</v>
      </c>
      <c r="B3049" s="982" t="s">
        <v>10377</v>
      </c>
      <c r="C3049" s="13" t="s">
        <v>166</v>
      </c>
      <c r="D3049" s="765"/>
      <c r="E3049" s="22"/>
      <c r="F3049" s="19">
        <v>58755</v>
      </c>
      <c r="G3049" s="14">
        <f t="shared" si="62"/>
        <v>-58755</v>
      </c>
      <c r="H3049" s="1205"/>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176" t="s">
        <v>10846</v>
      </c>
    </row>
    <row r="3065" spans="1:8" x14ac:dyDescent="0.25">
      <c r="A3065" s="112">
        <v>45161</v>
      </c>
      <c r="B3065" s="982" t="s">
        <v>10294</v>
      </c>
      <c r="C3065" s="139" t="s">
        <v>8392</v>
      </c>
      <c r="D3065" s="983"/>
      <c r="E3065" s="782"/>
      <c r="F3065" s="141">
        <v>112135</v>
      </c>
      <c r="G3065" s="783">
        <f t="shared" si="62"/>
        <v>-112135</v>
      </c>
      <c r="H3065" s="1177"/>
    </row>
    <row r="3066" spans="1:8" x14ac:dyDescent="0.25">
      <c r="A3066" s="112">
        <v>45161</v>
      </c>
      <c r="B3066" s="21" t="s">
        <v>9354</v>
      </c>
      <c r="C3066" s="139" t="s">
        <v>8392</v>
      </c>
      <c r="D3066" s="983"/>
      <c r="E3066" s="782"/>
      <c r="F3066" s="141">
        <v>22065</v>
      </c>
      <c r="G3066" s="783">
        <f t="shared" si="62"/>
        <v>-22065</v>
      </c>
      <c r="H3066" s="1177"/>
    </row>
    <row r="3067" spans="1:8" x14ac:dyDescent="0.25">
      <c r="A3067" s="112">
        <v>45161</v>
      </c>
      <c r="B3067" s="982" t="s">
        <v>10149</v>
      </c>
      <c r="C3067" s="139" t="s">
        <v>8392</v>
      </c>
      <c r="D3067" s="983"/>
      <c r="E3067" s="782"/>
      <c r="F3067" s="141">
        <v>300000</v>
      </c>
      <c r="G3067" s="783">
        <f t="shared" si="62"/>
        <v>-300000</v>
      </c>
      <c r="H3067" s="1177"/>
    </row>
    <row r="3068" spans="1:8" x14ac:dyDescent="0.25">
      <c r="A3068" s="112">
        <v>45161</v>
      </c>
      <c r="B3068" s="982" t="s">
        <v>10377</v>
      </c>
      <c r="C3068" s="139" t="s">
        <v>8392</v>
      </c>
      <c r="D3068" s="983"/>
      <c r="E3068" s="782"/>
      <c r="F3068" s="141">
        <v>200000</v>
      </c>
      <c r="G3068" s="783">
        <f t="shared" si="62"/>
        <v>-200000</v>
      </c>
      <c r="H3068" s="1177"/>
    </row>
    <row r="3069" spans="1:8" ht="16.5" thickBot="1" x14ac:dyDescent="0.3">
      <c r="A3069" s="112">
        <v>45161</v>
      </c>
      <c r="B3069" s="982" t="s">
        <v>10230</v>
      </c>
      <c r="C3069" s="985" t="s">
        <v>8392</v>
      </c>
      <c r="D3069" s="983"/>
      <c r="E3069" s="782"/>
      <c r="F3069" s="785">
        <v>337781</v>
      </c>
      <c r="G3069" s="783">
        <f t="shared" si="62"/>
        <v>-337781</v>
      </c>
      <c r="H3069" s="1178"/>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13258</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00" t="s">
        <v>10854</v>
      </c>
    </row>
    <row r="3079" spans="1:8" x14ac:dyDescent="0.25">
      <c r="A3079" s="112">
        <v>45164</v>
      </c>
      <c r="B3079" s="21" t="s">
        <v>9965</v>
      </c>
      <c r="C3079" s="13" t="s">
        <v>169</v>
      </c>
      <c r="D3079" s="765"/>
      <c r="E3079" s="782"/>
      <c r="F3079" s="141">
        <v>23382</v>
      </c>
      <c r="G3079" s="783">
        <f t="shared" si="62"/>
        <v>-23382</v>
      </c>
      <c r="H3079" s="1201"/>
    </row>
    <row r="3080" spans="1:8" x14ac:dyDescent="0.25">
      <c r="A3080" s="112">
        <v>45164</v>
      </c>
      <c r="B3080" s="21" t="s">
        <v>9984</v>
      </c>
      <c r="C3080" s="13" t="s">
        <v>169</v>
      </c>
      <c r="D3080" s="765"/>
      <c r="E3080" s="782"/>
      <c r="F3080" s="141">
        <v>37222</v>
      </c>
      <c r="G3080" s="783">
        <f t="shared" si="62"/>
        <v>-37222</v>
      </c>
      <c r="H3080" s="1201"/>
    </row>
    <row r="3081" spans="1:8" x14ac:dyDescent="0.25">
      <c r="A3081" s="112">
        <v>45164</v>
      </c>
      <c r="B3081" s="21" t="s">
        <v>10294</v>
      </c>
      <c r="C3081" s="13" t="s">
        <v>169</v>
      </c>
      <c r="D3081" s="765"/>
      <c r="E3081" s="782"/>
      <c r="F3081" s="141">
        <v>129892</v>
      </c>
      <c r="G3081" s="783">
        <f t="shared" si="62"/>
        <v>-129892</v>
      </c>
      <c r="H3081" s="1201"/>
    </row>
    <row r="3082" spans="1:8" ht="16.5" thickBot="1" x14ac:dyDescent="0.3">
      <c r="A3082" s="112">
        <v>45164</v>
      </c>
      <c r="B3082" s="21" t="s">
        <v>10569</v>
      </c>
      <c r="C3082" s="13" t="s">
        <v>169</v>
      </c>
      <c r="D3082" s="765"/>
      <c r="E3082" s="782"/>
      <c r="F3082" s="785">
        <v>7300</v>
      </c>
      <c r="G3082" s="783">
        <f t="shared" si="62"/>
        <v>-7300</v>
      </c>
      <c r="H3082" s="1202"/>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188" t="s">
        <v>10874</v>
      </c>
    </row>
    <row r="3085" spans="1:8" x14ac:dyDescent="0.25">
      <c r="A3085" s="112">
        <v>45164</v>
      </c>
      <c r="B3085" s="21" t="s">
        <v>10294</v>
      </c>
      <c r="C3085" s="13" t="s">
        <v>1802</v>
      </c>
      <c r="D3085" s="765"/>
      <c r="E3085" s="782"/>
      <c r="F3085" s="141">
        <v>4870</v>
      </c>
      <c r="G3085" s="783">
        <f t="shared" si="62"/>
        <v>-4870</v>
      </c>
      <c r="H3085" s="1189"/>
    </row>
    <row r="3086" spans="1:8" ht="16.5" thickBot="1" x14ac:dyDescent="0.3">
      <c r="A3086" s="112">
        <v>45164</v>
      </c>
      <c r="B3086" s="21" t="s">
        <v>10907</v>
      </c>
      <c r="C3086" s="13" t="s">
        <v>1802</v>
      </c>
      <c r="D3086" s="765"/>
      <c r="E3086" s="954"/>
      <c r="F3086" s="785">
        <v>75050</v>
      </c>
      <c r="G3086" s="978">
        <f t="shared" si="62"/>
        <v>-75050</v>
      </c>
      <c r="H3086" s="1190"/>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71" t="s">
        <v>11002</v>
      </c>
    </row>
    <row r="3111" spans="1:8" x14ac:dyDescent="0.25">
      <c r="A3111" s="112">
        <v>45174</v>
      </c>
      <c r="B3111" s="21" t="s">
        <v>10569</v>
      </c>
      <c r="C3111" s="13" t="s">
        <v>180</v>
      </c>
      <c r="D3111" s="765"/>
      <c r="E3111" s="22"/>
      <c r="F3111" s="19">
        <v>120960</v>
      </c>
      <c r="G3111" s="14">
        <f t="shared" si="62"/>
        <v>-120960</v>
      </c>
      <c r="H3111" s="1181"/>
    </row>
    <row r="3112" spans="1:8" x14ac:dyDescent="0.25">
      <c r="A3112" s="112">
        <v>45174</v>
      </c>
      <c r="B3112" s="21" t="s">
        <v>10377</v>
      </c>
      <c r="C3112" s="13" t="s">
        <v>180</v>
      </c>
      <c r="D3112" s="765"/>
      <c r="E3112" s="22"/>
      <c r="F3112" s="19">
        <v>4960</v>
      </c>
      <c r="G3112" s="14">
        <f t="shared" si="62"/>
        <v>-4960</v>
      </c>
      <c r="H3112" s="1172"/>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06" t="s">
        <v>11159</v>
      </c>
      <c r="E3152" s="22">
        <v>35941</v>
      </c>
      <c r="F3152" s="19"/>
      <c r="G3152" s="14">
        <f t="shared" si="62"/>
        <v>35941</v>
      </c>
      <c r="H3152" s="13"/>
    </row>
    <row r="3153" spans="1:8" x14ac:dyDescent="0.25">
      <c r="A3153" s="112">
        <v>45190</v>
      </c>
      <c r="B3153" s="21" t="s">
        <v>11071</v>
      </c>
      <c r="C3153" s="13" t="s">
        <v>8392</v>
      </c>
      <c r="D3153" s="1207"/>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06" t="s">
        <v>11161</v>
      </c>
      <c r="E3155" s="22">
        <v>3870</v>
      </c>
      <c r="F3155" s="19"/>
      <c r="G3155" s="14">
        <f t="shared" si="62"/>
        <v>3870</v>
      </c>
      <c r="H3155" s="13"/>
    </row>
    <row r="3156" spans="1:8" x14ac:dyDescent="0.25">
      <c r="A3156" s="112">
        <v>45190</v>
      </c>
      <c r="B3156" s="21" t="s">
        <v>11071</v>
      </c>
      <c r="C3156" s="13" t="s">
        <v>8392</v>
      </c>
      <c r="D3156" s="1207"/>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173" t="s">
        <v>11169</v>
      </c>
    </row>
    <row r="3171" spans="1:8" x14ac:dyDescent="0.25">
      <c r="A3171" s="112">
        <v>45188</v>
      </c>
      <c r="B3171" s="21" t="s">
        <v>9965</v>
      </c>
      <c r="C3171" s="13" t="s">
        <v>164</v>
      </c>
      <c r="D3171" s="765"/>
      <c r="E3171" s="782"/>
      <c r="F3171" s="141">
        <v>1260</v>
      </c>
      <c r="G3171" s="783">
        <f t="shared" ref="G3171:G3272" si="64">E3171-F3171</f>
        <v>-1260</v>
      </c>
      <c r="H3171" s="1174"/>
    </row>
    <row r="3172" spans="1:8" x14ac:dyDescent="0.25">
      <c r="A3172" s="112">
        <v>45188</v>
      </c>
      <c r="B3172" s="21" t="s">
        <v>9984</v>
      </c>
      <c r="C3172" s="13" t="s">
        <v>164</v>
      </c>
      <c r="D3172" s="765"/>
      <c r="E3172" s="782"/>
      <c r="F3172" s="141">
        <v>9626</v>
      </c>
      <c r="G3172" s="783">
        <f t="shared" si="64"/>
        <v>-9626</v>
      </c>
      <c r="H3172" s="1174"/>
    </row>
    <row r="3173" spans="1:8" x14ac:dyDescent="0.25">
      <c r="A3173" s="112">
        <v>45188</v>
      </c>
      <c r="B3173" s="21" t="s">
        <v>10149</v>
      </c>
      <c r="C3173" s="13" t="s">
        <v>164</v>
      </c>
      <c r="D3173" s="765"/>
      <c r="E3173" s="782"/>
      <c r="F3173" s="141">
        <v>6023</v>
      </c>
      <c r="G3173" s="783">
        <f t="shared" si="64"/>
        <v>-6023</v>
      </c>
      <c r="H3173" s="1174"/>
    </row>
    <row r="3174" spans="1:8" x14ac:dyDescent="0.25">
      <c r="A3174" s="112">
        <v>45188</v>
      </c>
      <c r="B3174" s="21" t="s">
        <v>10294</v>
      </c>
      <c r="C3174" s="13" t="s">
        <v>164</v>
      </c>
      <c r="D3174" s="765"/>
      <c r="E3174" s="782"/>
      <c r="F3174" s="141">
        <v>6055</v>
      </c>
      <c r="G3174" s="783">
        <f t="shared" si="64"/>
        <v>-6055</v>
      </c>
      <c r="H3174" s="1174"/>
    </row>
    <row r="3175" spans="1:8" x14ac:dyDescent="0.25">
      <c r="A3175" s="112">
        <v>45188</v>
      </c>
      <c r="B3175" s="21" t="s">
        <v>10469</v>
      </c>
      <c r="C3175" s="13" t="s">
        <v>164</v>
      </c>
      <c r="D3175" s="765"/>
      <c r="E3175" s="782"/>
      <c r="F3175" s="141">
        <v>60002</v>
      </c>
      <c r="G3175" s="783">
        <f t="shared" si="64"/>
        <v>-60002</v>
      </c>
      <c r="H3175" s="1174"/>
    </row>
    <row r="3176" spans="1:8" x14ac:dyDescent="0.25">
      <c r="A3176" s="112">
        <v>45188</v>
      </c>
      <c r="B3176" s="21" t="s">
        <v>10230</v>
      </c>
      <c r="C3176" s="13" t="s">
        <v>164</v>
      </c>
      <c r="D3176" s="765"/>
      <c r="E3176" s="782"/>
      <c r="F3176" s="141">
        <v>9551</v>
      </c>
      <c r="G3176" s="783">
        <f t="shared" si="64"/>
        <v>-9551</v>
      </c>
      <c r="H3176" s="1174"/>
    </row>
    <row r="3177" spans="1:8" x14ac:dyDescent="0.25">
      <c r="A3177" s="112">
        <v>45188</v>
      </c>
      <c r="B3177" s="21" t="s">
        <v>9354</v>
      </c>
      <c r="C3177" s="13" t="s">
        <v>164</v>
      </c>
      <c r="D3177" s="765"/>
      <c r="E3177" s="782"/>
      <c r="F3177" s="141">
        <v>20807</v>
      </c>
      <c r="G3177" s="783">
        <f t="shared" si="64"/>
        <v>-20807</v>
      </c>
      <c r="H3177" s="1174"/>
    </row>
    <row r="3178" spans="1:8" ht="16.5" thickBot="1" x14ac:dyDescent="0.3">
      <c r="A3178" s="112">
        <v>45188</v>
      </c>
      <c r="B3178" s="21" t="s">
        <v>10377</v>
      </c>
      <c r="C3178" s="13" t="s">
        <v>164</v>
      </c>
      <c r="D3178" s="765"/>
      <c r="E3178" s="782"/>
      <c r="F3178" s="785">
        <v>14924</v>
      </c>
      <c r="G3178" s="783">
        <f t="shared" si="64"/>
        <v>-14924</v>
      </c>
      <c r="H3178" s="1175"/>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71" t="s">
        <v>11168</v>
      </c>
    </row>
    <row r="3182" spans="1:8" x14ac:dyDescent="0.25">
      <c r="A3182" s="112">
        <v>45190</v>
      </c>
      <c r="B3182" s="21" t="s">
        <v>10569</v>
      </c>
      <c r="C3182" s="13" t="s">
        <v>169</v>
      </c>
      <c r="D3182" s="765"/>
      <c r="E3182" s="782"/>
      <c r="F3182" s="141">
        <v>100000</v>
      </c>
      <c r="G3182" s="783">
        <f t="shared" si="64"/>
        <v>-100000</v>
      </c>
      <c r="H3182" s="1181"/>
    </row>
    <row r="3183" spans="1:8" ht="16.5" thickBot="1" x14ac:dyDescent="0.3">
      <c r="A3183" s="112">
        <v>45190</v>
      </c>
      <c r="B3183" s="21" t="s">
        <v>9354</v>
      </c>
      <c r="C3183" s="13" t="s">
        <v>169</v>
      </c>
      <c r="D3183" s="765"/>
      <c r="E3183" s="782"/>
      <c r="F3183" s="785">
        <v>300000</v>
      </c>
      <c r="G3183" s="783">
        <f t="shared" si="64"/>
        <v>-300000</v>
      </c>
      <c r="H3183" s="1172"/>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71" t="s">
        <v>11220</v>
      </c>
    </row>
    <row r="3191" spans="1:8" x14ac:dyDescent="0.25">
      <c r="A3191" s="112">
        <v>45195</v>
      </c>
      <c r="B3191" s="21" t="s">
        <v>10569</v>
      </c>
      <c r="C3191" s="13" t="s">
        <v>8392</v>
      </c>
      <c r="D3191" s="765"/>
      <c r="E3191" s="782"/>
      <c r="F3191" s="151">
        <v>11574</v>
      </c>
      <c r="G3191" s="783">
        <f t="shared" si="64"/>
        <v>-11574</v>
      </c>
      <c r="H3191" s="1181"/>
    </row>
    <row r="3192" spans="1:8" x14ac:dyDescent="0.25">
      <c r="A3192" s="112">
        <v>45195</v>
      </c>
      <c r="B3192" s="21" t="s">
        <v>9354</v>
      </c>
      <c r="C3192" s="13" t="s">
        <v>8392</v>
      </c>
      <c r="D3192" s="765"/>
      <c r="E3192" s="782"/>
      <c r="F3192" s="151">
        <v>120076</v>
      </c>
      <c r="G3192" s="783">
        <f t="shared" si="64"/>
        <v>-120076</v>
      </c>
      <c r="H3192" s="1181"/>
    </row>
    <row r="3193" spans="1:8" x14ac:dyDescent="0.25">
      <c r="A3193" s="112">
        <v>45195</v>
      </c>
      <c r="B3193" s="21" t="s">
        <v>10377</v>
      </c>
      <c r="C3193" s="13" t="s">
        <v>8392</v>
      </c>
      <c r="D3193" s="765"/>
      <c r="E3193" s="782"/>
      <c r="F3193" s="151">
        <v>209438</v>
      </c>
      <c r="G3193" s="783">
        <f t="shared" si="64"/>
        <v>-209438</v>
      </c>
      <c r="H3193" s="1181"/>
    </row>
    <row r="3194" spans="1:8" x14ac:dyDescent="0.25">
      <c r="A3194" s="112">
        <v>45195</v>
      </c>
      <c r="B3194" s="21" t="s">
        <v>11071</v>
      </c>
      <c r="C3194" s="13" t="s">
        <v>8392</v>
      </c>
      <c r="D3194" s="765"/>
      <c r="E3194" s="782"/>
      <c r="F3194" s="151">
        <v>203556</v>
      </c>
      <c r="G3194" s="783">
        <f t="shared" si="64"/>
        <v>-203556</v>
      </c>
      <c r="H3194" s="1181"/>
    </row>
    <row r="3195" spans="1:8" ht="16.5" customHeight="1" thickBot="1" x14ac:dyDescent="0.3">
      <c r="A3195" s="112">
        <v>45195</v>
      </c>
      <c r="B3195" s="21" t="s">
        <v>10574</v>
      </c>
      <c r="C3195" s="13" t="s">
        <v>8392</v>
      </c>
      <c r="D3195" s="765"/>
      <c r="E3195" s="782"/>
      <c r="F3195" s="295">
        <v>296860</v>
      </c>
      <c r="G3195" s="783">
        <f t="shared" si="64"/>
        <v>-296860</v>
      </c>
      <c r="H3195" s="1172"/>
    </row>
    <row r="3196" spans="1:8" x14ac:dyDescent="0.25">
      <c r="A3196" s="112">
        <v>45195</v>
      </c>
      <c r="B3196" s="21" t="s">
        <v>10569</v>
      </c>
      <c r="C3196" s="13" t="s">
        <v>7465</v>
      </c>
      <c r="D3196" s="765"/>
      <c r="E3196" s="782"/>
      <c r="F3196" s="784">
        <v>586928</v>
      </c>
      <c r="G3196" s="783">
        <f t="shared" si="64"/>
        <v>-586928</v>
      </c>
      <c r="H3196" s="1161" t="s">
        <v>11209</v>
      </c>
    </row>
    <row r="3197" spans="1:8" x14ac:dyDescent="0.25">
      <c r="A3197" s="112">
        <v>45195</v>
      </c>
      <c r="B3197" s="21" t="s">
        <v>9659</v>
      </c>
      <c r="C3197" s="13" t="s">
        <v>7465</v>
      </c>
      <c r="D3197" s="765"/>
      <c r="E3197" s="782"/>
      <c r="F3197" s="141">
        <v>130436</v>
      </c>
      <c r="G3197" s="783">
        <f t="shared" si="64"/>
        <v>-130436</v>
      </c>
      <c r="H3197" s="1166"/>
    </row>
    <row r="3198" spans="1:8" ht="16.5" thickBot="1" x14ac:dyDescent="0.3">
      <c r="A3198" s="112">
        <v>45195</v>
      </c>
      <c r="B3198" s="21" t="s">
        <v>10294</v>
      </c>
      <c r="C3198" s="13" t="s">
        <v>7465</v>
      </c>
      <c r="D3198" s="765"/>
      <c r="E3198" s="782"/>
      <c r="F3198" s="785">
        <v>82636</v>
      </c>
      <c r="G3198" s="783">
        <f t="shared" si="64"/>
        <v>-82636</v>
      </c>
      <c r="H3198" s="1162"/>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71" t="s">
        <v>11168</v>
      </c>
    </row>
    <row r="3202" spans="1:8" x14ac:dyDescent="0.25">
      <c r="A3202" s="112">
        <v>45195</v>
      </c>
      <c r="B3202" s="21" t="s">
        <v>10149</v>
      </c>
      <c r="C3202" s="13" t="s">
        <v>7465</v>
      </c>
      <c r="D3202" s="765"/>
      <c r="E3202" s="782"/>
      <c r="F3202" s="151">
        <v>228360</v>
      </c>
      <c r="G3202" s="783">
        <f t="shared" si="64"/>
        <v>-228360</v>
      </c>
      <c r="H3202" s="1181"/>
    </row>
    <row r="3203" spans="1:8" x14ac:dyDescent="0.25">
      <c r="A3203" s="112">
        <v>45195</v>
      </c>
      <c r="B3203" s="21" t="s">
        <v>9984</v>
      </c>
      <c r="C3203" s="13" t="s">
        <v>7465</v>
      </c>
      <c r="D3203" s="765"/>
      <c r="E3203" s="782"/>
      <c r="F3203" s="151">
        <v>35755</v>
      </c>
      <c r="G3203" s="783">
        <f t="shared" si="64"/>
        <v>-35755</v>
      </c>
      <c r="H3203" s="1181"/>
    </row>
    <row r="3204" spans="1:8" ht="16.5" thickBot="1" x14ac:dyDescent="0.3">
      <c r="A3204" s="112">
        <v>45195</v>
      </c>
      <c r="B3204" s="21" t="s">
        <v>11071</v>
      </c>
      <c r="C3204" s="13" t="s">
        <v>7465</v>
      </c>
      <c r="D3204" s="765"/>
      <c r="E3204" s="782"/>
      <c r="F3204" s="295">
        <f>500000-F3203-F3202-F3201</f>
        <v>203425</v>
      </c>
      <c r="G3204" s="783">
        <f t="shared" si="64"/>
        <v>-203425</v>
      </c>
      <c r="H3204" s="1172"/>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71" t="s">
        <v>11168</v>
      </c>
    </row>
    <row r="3218" spans="1:8" x14ac:dyDescent="0.25">
      <c r="A3218" s="112">
        <v>45202</v>
      </c>
      <c r="B3218" s="21" t="s">
        <v>8866</v>
      </c>
      <c r="C3218" s="13" t="s">
        <v>168</v>
      </c>
      <c r="D3218" s="765"/>
      <c r="E3218" s="782"/>
      <c r="F3218" s="151">
        <v>227720</v>
      </c>
      <c r="G3218" s="783">
        <f t="shared" si="64"/>
        <v>-227720</v>
      </c>
      <c r="H3218" s="1181"/>
    </row>
    <row r="3219" spans="1:8" x14ac:dyDescent="0.25">
      <c r="A3219" s="112">
        <v>45202</v>
      </c>
      <c r="B3219" s="21" t="s">
        <v>9505</v>
      </c>
      <c r="C3219" s="13" t="s">
        <v>168</v>
      </c>
      <c r="D3219" s="765"/>
      <c r="E3219" s="782"/>
      <c r="F3219" s="151">
        <v>9820</v>
      </c>
      <c r="G3219" s="783">
        <f t="shared" si="64"/>
        <v>-9820</v>
      </c>
      <c r="H3219" s="1181"/>
    </row>
    <row r="3220" spans="1:8" ht="16.5" thickBot="1" x14ac:dyDescent="0.3">
      <c r="A3220" s="112">
        <v>45202</v>
      </c>
      <c r="B3220" s="21" t="s">
        <v>10294</v>
      </c>
      <c r="C3220" s="13" t="s">
        <v>168</v>
      </c>
      <c r="D3220" s="765"/>
      <c r="E3220" s="782"/>
      <c r="F3220" s="295">
        <v>179260</v>
      </c>
      <c r="G3220" s="783">
        <f t="shared" si="64"/>
        <v>-179260</v>
      </c>
      <c r="H3220" s="1172"/>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71" t="s">
        <v>11391</v>
      </c>
    </row>
    <row r="3273" spans="1:8" x14ac:dyDescent="0.25">
      <c r="A3273" s="112">
        <v>45216</v>
      </c>
      <c r="B3273" s="21" t="s">
        <v>9354</v>
      </c>
      <c r="C3273" s="13" t="s">
        <v>8392</v>
      </c>
      <c r="D3273" s="765"/>
      <c r="E3273" s="22"/>
      <c r="F3273" s="19">
        <v>3763</v>
      </c>
      <c r="G3273" s="14">
        <f t="shared" ref="G3273:G3369" si="65">E3273-F3273</f>
        <v>-3763</v>
      </c>
      <c r="H3273" s="1181"/>
    </row>
    <row r="3274" spans="1:8" x14ac:dyDescent="0.25">
      <c r="A3274" s="112">
        <v>45216</v>
      </c>
      <c r="B3274" s="21" t="s">
        <v>10377</v>
      </c>
      <c r="C3274" s="13" t="s">
        <v>8392</v>
      </c>
      <c r="D3274" s="765"/>
      <c r="E3274" s="22"/>
      <c r="F3274" s="19">
        <v>17368</v>
      </c>
      <c r="G3274" s="14">
        <f t="shared" si="65"/>
        <v>-17368</v>
      </c>
      <c r="H3274" s="1181"/>
    </row>
    <row r="3275" spans="1:8" x14ac:dyDescent="0.25">
      <c r="A3275" s="112">
        <v>45216</v>
      </c>
      <c r="B3275" s="21" t="s">
        <v>11071</v>
      </c>
      <c r="C3275" s="13" t="s">
        <v>8392</v>
      </c>
      <c r="D3275" s="765"/>
      <c r="E3275" s="22"/>
      <c r="F3275" s="19">
        <v>194858</v>
      </c>
      <c r="G3275" s="14">
        <f t="shared" si="65"/>
        <v>-194858</v>
      </c>
      <c r="H3275" s="1181"/>
    </row>
    <row r="3276" spans="1:8" x14ac:dyDescent="0.25">
      <c r="A3276" s="112">
        <v>45216</v>
      </c>
      <c r="B3276" s="21" t="s">
        <v>10230</v>
      </c>
      <c r="C3276" s="13" t="s">
        <v>8392</v>
      </c>
      <c r="D3276" s="765"/>
      <c r="E3276" s="22"/>
      <c r="F3276" s="19">
        <v>650000</v>
      </c>
      <c r="G3276" s="14">
        <f t="shared" si="65"/>
        <v>-650000</v>
      </c>
      <c r="H3276" s="1181"/>
    </row>
    <row r="3277" spans="1:8" x14ac:dyDescent="0.25">
      <c r="A3277" s="112">
        <v>45216</v>
      </c>
      <c r="B3277" s="21" t="s">
        <v>10907</v>
      </c>
      <c r="C3277" s="13" t="s">
        <v>8392</v>
      </c>
      <c r="D3277" s="765"/>
      <c r="E3277" s="22"/>
      <c r="F3277" s="19">
        <v>308871</v>
      </c>
      <c r="G3277" s="14">
        <f t="shared" si="65"/>
        <v>-308871</v>
      </c>
      <c r="H3277" s="1181"/>
    </row>
    <row r="3278" spans="1:8" x14ac:dyDescent="0.25">
      <c r="A3278" s="112">
        <v>45216</v>
      </c>
      <c r="B3278" s="21" t="s">
        <v>10574</v>
      </c>
      <c r="C3278" s="13" t="s">
        <v>8392</v>
      </c>
      <c r="D3278" s="765"/>
      <c r="E3278" s="22"/>
      <c r="F3278" s="19">
        <v>250000</v>
      </c>
      <c r="G3278" s="14">
        <f t="shared" si="65"/>
        <v>-250000</v>
      </c>
      <c r="H3278" s="1172"/>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196" t="s">
        <v>11443</v>
      </c>
      <c r="E3290" s="22">
        <v>20103</v>
      </c>
      <c r="F3290" s="19"/>
      <c r="G3290" s="14">
        <f t="shared" si="65"/>
        <v>20103</v>
      </c>
      <c r="H3290" s="13"/>
    </row>
    <row r="3291" spans="1:8" x14ac:dyDescent="0.25">
      <c r="A3291" s="112">
        <v>45220</v>
      </c>
      <c r="B3291" s="21" t="s">
        <v>11195</v>
      </c>
      <c r="C3291" s="13" t="s">
        <v>8392</v>
      </c>
      <c r="D3291" s="1196"/>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61" t="s">
        <v>11574</v>
      </c>
    </row>
    <row r="3328" spans="1:10" ht="16.5" thickBot="1" x14ac:dyDescent="0.3">
      <c r="A3328" s="112">
        <v>45233</v>
      </c>
      <c r="B3328" s="21" t="s">
        <v>11071</v>
      </c>
      <c r="C3328" s="13" t="s">
        <v>7465</v>
      </c>
      <c r="D3328" s="765"/>
      <c r="E3328" s="782"/>
      <c r="F3328" s="785">
        <v>173681</v>
      </c>
      <c r="G3328" s="783">
        <f t="shared" si="65"/>
        <v>-173681</v>
      </c>
      <c r="H3328" s="1162"/>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61" t="s">
        <v>12269</v>
      </c>
    </row>
    <row r="3393" spans="1:8" x14ac:dyDescent="0.25">
      <c r="A3393" s="112">
        <v>45248</v>
      </c>
      <c r="B3393" s="21" t="s">
        <v>11605</v>
      </c>
      <c r="C3393" s="13" t="s">
        <v>168</v>
      </c>
      <c r="D3393" s="765"/>
      <c r="E3393" s="22"/>
      <c r="F3393" s="109">
        <v>250000</v>
      </c>
      <c r="G3393" s="14">
        <f t="shared" si="67"/>
        <v>-250000</v>
      </c>
      <c r="H3393" s="1162"/>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67" t="s">
        <v>12053</v>
      </c>
    </row>
    <row r="3480" spans="1:8" x14ac:dyDescent="0.25">
      <c r="A3480" s="112">
        <v>45286</v>
      </c>
      <c r="B3480" s="21" t="s">
        <v>10149</v>
      </c>
      <c r="C3480" s="13" t="s">
        <v>166</v>
      </c>
      <c r="D3480" s="765"/>
      <c r="E3480" s="782"/>
      <c r="F3480" s="141">
        <v>21340</v>
      </c>
      <c r="G3480" s="783">
        <f t="shared" si="68"/>
        <v>-21340</v>
      </c>
      <c r="H3480" s="1167"/>
    </row>
    <row r="3481" spans="1:8" x14ac:dyDescent="0.25">
      <c r="A3481" s="112">
        <v>45286</v>
      </c>
      <c r="B3481" s="21" t="s">
        <v>10469</v>
      </c>
      <c r="C3481" s="13" t="s">
        <v>166</v>
      </c>
      <c r="D3481" s="765"/>
      <c r="E3481" s="782"/>
      <c r="F3481" s="141">
        <v>140985</v>
      </c>
      <c r="G3481" s="783">
        <f t="shared" si="68"/>
        <v>-140985</v>
      </c>
      <c r="H3481" s="1167"/>
    </row>
    <row r="3482" spans="1:8" x14ac:dyDescent="0.25">
      <c r="A3482" s="112">
        <v>45286</v>
      </c>
      <c r="B3482" s="21" t="s">
        <v>10230</v>
      </c>
      <c r="C3482" s="13" t="s">
        <v>166</v>
      </c>
      <c r="D3482" s="765"/>
      <c r="E3482" s="782"/>
      <c r="F3482" s="141">
        <v>15980</v>
      </c>
      <c r="G3482" s="783">
        <f t="shared" si="68"/>
        <v>-15980</v>
      </c>
      <c r="H3482" s="1167"/>
    </row>
    <row r="3483" spans="1:8" x14ac:dyDescent="0.25">
      <c r="A3483" s="112">
        <v>45286</v>
      </c>
      <c r="B3483" s="21" t="s">
        <v>10569</v>
      </c>
      <c r="C3483" s="13" t="s">
        <v>166</v>
      </c>
      <c r="D3483" s="765"/>
      <c r="E3483" s="782"/>
      <c r="F3483" s="141">
        <v>45000</v>
      </c>
      <c r="G3483" s="783">
        <f t="shared" si="68"/>
        <v>-45000</v>
      </c>
      <c r="H3483" s="1167"/>
    </row>
    <row r="3484" spans="1:8" x14ac:dyDescent="0.25">
      <c r="A3484" s="112">
        <v>45286</v>
      </c>
      <c r="B3484" s="21" t="s">
        <v>10377</v>
      </c>
      <c r="C3484" s="13" t="s">
        <v>166</v>
      </c>
      <c r="D3484" s="765"/>
      <c r="E3484" s="782"/>
      <c r="F3484" s="141">
        <v>114255</v>
      </c>
      <c r="G3484" s="783">
        <f t="shared" si="68"/>
        <v>-114255</v>
      </c>
      <c r="H3484" s="1167"/>
    </row>
    <row r="3485" spans="1:8" x14ac:dyDescent="0.25">
      <c r="A3485" s="112">
        <v>45286</v>
      </c>
      <c r="B3485" s="21" t="s">
        <v>10907</v>
      </c>
      <c r="C3485" s="13" t="s">
        <v>166</v>
      </c>
      <c r="D3485" s="765"/>
      <c r="E3485" s="782"/>
      <c r="F3485" s="141">
        <v>83530</v>
      </c>
      <c r="G3485" s="783">
        <f t="shared" si="68"/>
        <v>-83530</v>
      </c>
      <c r="H3485" s="1167"/>
    </row>
    <row r="3486" spans="1:8" x14ac:dyDescent="0.25">
      <c r="A3486" s="112">
        <v>45286</v>
      </c>
      <c r="B3486" s="21" t="s">
        <v>11003</v>
      </c>
      <c r="C3486" s="13" t="s">
        <v>166</v>
      </c>
      <c r="D3486" s="765"/>
      <c r="E3486" s="782"/>
      <c r="F3486" s="141">
        <v>65500</v>
      </c>
      <c r="G3486" s="783">
        <f t="shared" si="68"/>
        <v>-65500</v>
      </c>
      <c r="H3486" s="1167"/>
    </row>
    <row r="3487" spans="1:8" x14ac:dyDescent="0.25">
      <c r="A3487" s="112">
        <v>45286</v>
      </c>
      <c r="B3487" s="21" t="s">
        <v>11442</v>
      </c>
      <c r="C3487" s="13" t="s">
        <v>166</v>
      </c>
      <c r="D3487" s="765"/>
      <c r="E3487" s="782"/>
      <c r="F3487" s="141">
        <v>250855</v>
      </c>
      <c r="G3487" s="783">
        <f t="shared" si="68"/>
        <v>-250855</v>
      </c>
      <c r="H3487" s="1167"/>
    </row>
    <row r="3488" spans="1:8" x14ac:dyDescent="0.25">
      <c r="A3488" s="112">
        <v>45286</v>
      </c>
      <c r="B3488" s="21" t="s">
        <v>11605</v>
      </c>
      <c r="C3488" s="13" t="s">
        <v>166</v>
      </c>
      <c r="D3488" s="765"/>
      <c r="E3488" s="782"/>
      <c r="F3488" s="141">
        <v>41135</v>
      </c>
      <c r="G3488" s="783">
        <f t="shared" si="68"/>
        <v>-41135</v>
      </c>
      <c r="H3488" s="1167"/>
    </row>
    <row r="3489" spans="1:8" x14ac:dyDescent="0.25">
      <c r="A3489" s="112">
        <v>45286</v>
      </c>
      <c r="B3489" s="21" t="s">
        <v>10907</v>
      </c>
      <c r="C3489" s="13" t="s">
        <v>166</v>
      </c>
      <c r="D3489" s="765"/>
      <c r="E3489" s="782"/>
      <c r="F3489" s="146">
        <v>103490</v>
      </c>
      <c r="G3489" s="783">
        <f t="shared" si="68"/>
        <v>-103490</v>
      </c>
      <c r="H3489" s="1167"/>
    </row>
    <row r="3490" spans="1:8" x14ac:dyDescent="0.25">
      <c r="A3490" s="112">
        <v>45286</v>
      </c>
      <c r="B3490" s="21" t="s">
        <v>11883</v>
      </c>
      <c r="C3490" s="13" t="s">
        <v>166</v>
      </c>
      <c r="D3490" s="765"/>
      <c r="E3490" s="782"/>
      <c r="F3490" s="146">
        <v>56000</v>
      </c>
      <c r="G3490" s="783">
        <f t="shared" si="68"/>
        <v>-56000</v>
      </c>
      <c r="H3490" s="1167"/>
    </row>
    <row r="3491" spans="1:8" ht="16.5" thickBot="1" x14ac:dyDescent="0.3">
      <c r="A3491" s="112">
        <v>45286</v>
      </c>
      <c r="B3491" s="21" t="s">
        <v>12192</v>
      </c>
      <c r="C3491" s="13" t="s">
        <v>166</v>
      </c>
      <c r="D3491" s="765"/>
      <c r="E3491" s="782"/>
      <c r="F3491" s="785">
        <v>45650</v>
      </c>
      <c r="G3491" s="783">
        <f t="shared" si="68"/>
        <v>-45650</v>
      </c>
      <c r="H3491" s="1167"/>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61" t="s">
        <v>13047</v>
      </c>
    </row>
    <row r="3498" spans="1:8" x14ac:dyDescent="0.25">
      <c r="A3498" s="112">
        <v>45287</v>
      </c>
      <c r="B3498" s="21" t="s">
        <v>6407</v>
      </c>
      <c r="C3498" s="13" t="s">
        <v>1802</v>
      </c>
      <c r="D3498" s="765"/>
      <c r="E3498" s="782"/>
      <c r="F3498" s="141">
        <v>80843</v>
      </c>
      <c r="G3498" s="783">
        <f t="shared" si="68"/>
        <v>-80843</v>
      </c>
      <c r="H3498" s="1166"/>
    </row>
    <row r="3499" spans="1:8" x14ac:dyDescent="0.25">
      <c r="A3499" s="112">
        <v>45287</v>
      </c>
      <c r="B3499" s="21" t="s">
        <v>6506</v>
      </c>
      <c r="C3499" s="13" t="s">
        <v>1802</v>
      </c>
      <c r="D3499" s="765"/>
      <c r="E3499" s="782"/>
      <c r="F3499" s="141">
        <v>4245</v>
      </c>
      <c r="G3499" s="783">
        <f t="shared" si="68"/>
        <v>-4245</v>
      </c>
      <c r="H3499" s="1166"/>
    </row>
    <row r="3500" spans="1:8" ht="16.5" thickBot="1" x14ac:dyDescent="0.3">
      <c r="A3500" s="112">
        <v>45287</v>
      </c>
      <c r="B3500" s="21" t="s">
        <v>10294</v>
      </c>
      <c r="C3500" s="13" t="s">
        <v>1802</v>
      </c>
      <c r="D3500" s="765"/>
      <c r="E3500" s="782"/>
      <c r="F3500" s="785">
        <v>5367</v>
      </c>
      <c r="G3500" s="783">
        <f t="shared" si="68"/>
        <v>-5367</v>
      </c>
      <c r="H3500" s="1162"/>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163" t="s">
        <v>11989</v>
      </c>
    </row>
    <row r="3512" spans="1:8" x14ac:dyDescent="0.25">
      <c r="A3512" s="112">
        <v>45294</v>
      </c>
      <c r="B3512" s="21" t="s">
        <v>10377</v>
      </c>
      <c r="C3512" s="13" t="s">
        <v>5680</v>
      </c>
      <c r="D3512" s="765"/>
      <c r="E3512" s="22"/>
      <c r="F3512" s="19">
        <v>190000</v>
      </c>
      <c r="G3512" s="14">
        <f t="shared" si="68"/>
        <v>-190000</v>
      </c>
      <c r="H3512" s="1165"/>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61" t="s">
        <v>12123</v>
      </c>
    </row>
    <row r="3518" spans="1:8" x14ac:dyDescent="0.25">
      <c r="A3518" s="112">
        <v>45295</v>
      </c>
      <c r="B3518" s="21" t="s">
        <v>11442</v>
      </c>
      <c r="C3518" s="13" t="s">
        <v>8392</v>
      </c>
      <c r="D3518" s="765"/>
      <c r="E3518" s="22"/>
      <c r="F3518" s="19">
        <v>250000</v>
      </c>
      <c r="G3518" s="14">
        <f t="shared" si="68"/>
        <v>-250000</v>
      </c>
      <c r="H3518" s="1166"/>
    </row>
    <row r="3519" spans="1:8" x14ac:dyDescent="0.25">
      <c r="A3519" s="112">
        <v>45295</v>
      </c>
      <c r="B3519" s="21" t="s">
        <v>11605</v>
      </c>
      <c r="C3519" s="13" t="s">
        <v>8392</v>
      </c>
      <c r="D3519" s="765"/>
      <c r="E3519" s="22"/>
      <c r="F3519" s="19">
        <v>500000</v>
      </c>
      <c r="G3519" s="14">
        <f t="shared" si="68"/>
        <v>-500000</v>
      </c>
      <c r="H3519" s="1162"/>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71" t="s">
        <v>12296</v>
      </c>
    </row>
    <row r="3528" spans="1:8" x14ac:dyDescent="0.25">
      <c r="A3528" s="112">
        <v>45300</v>
      </c>
      <c r="B3528" s="21" t="s">
        <v>10230</v>
      </c>
      <c r="C3528" s="13" t="s">
        <v>8392</v>
      </c>
      <c r="D3528" s="765"/>
      <c r="E3528" s="22"/>
      <c r="F3528" s="19">
        <v>10470</v>
      </c>
      <c r="G3528" s="14">
        <f t="shared" si="69"/>
        <v>-10470</v>
      </c>
      <c r="H3528" s="1181"/>
    </row>
    <row r="3529" spans="1:8" x14ac:dyDescent="0.25">
      <c r="A3529" s="112">
        <v>45300</v>
      </c>
      <c r="B3529" s="21" t="s">
        <v>10574</v>
      </c>
      <c r="C3529" s="13" t="s">
        <v>8392</v>
      </c>
      <c r="D3529" s="765"/>
      <c r="E3529" s="22"/>
      <c r="F3529" s="19">
        <v>1347</v>
      </c>
      <c r="G3529" s="14">
        <f t="shared" si="69"/>
        <v>-1347</v>
      </c>
      <c r="H3529" s="1181"/>
    </row>
    <row r="3530" spans="1:8" x14ac:dyDescent="0.25">
      <c r="A3530" s="112">
        <v>45300</v>
      </c>
      <c r="B3530" s="21" t="s">
        <v>10907</v>
      </c>
      <c r="C3530" s="13" t="s">
        <v>8392</v>
      </c>
      <c r="D3530" s="765"/>
      <c r="E3530" s="22"/>
      <c r="F3530" s="19">
        <v>187415</v>
      </c>
      <c r="G3530" s="14">
        <f t="shared" si="69"/>
        <v>-187415</v>
      </c>
      <c r="H3530" s="1181"/>
    </row>
    <row r="3531" spans="1:8" x14ac:dyDescent="0.25">
      <c r="A3531" s="112">
        <v>45300</v>
      </c>
      <c r="B3531" s="21" t="s">
        <v>11003</v>
      </c>
      <c r="C3531" s="13" t="s">
        <v>8392</v>
      </c>
      <c r="D3531" s="765"/>
      <c r="E3531" s="22"/>
      <c r="F3531" s="19">
        <v>4390</v>
      </c>
      <c r="G3531" s="14">
        <f t="shared" si="69"/>
        <v>-4390</v>
      </c>
      <c r="H3531" s="1181"/>
    </row>
    <row r="3532" spans="1:8" x14ac:dyDescent="0.25">
      <c r="A3532" s="112">
        <v>45300</v>
      </c>
      <c r="B3532" s="21" t="s">
        <v>11071</v>
      </c>
      <c r="C3532" s="13" t="s">
        <v>8392</v>
      </c>
      <c r="D3532" s="765"/>
      <c r="E3532" s="22"/>
      <c r="F3532" s="19">
        <v>75122</v>
      </c>
      <c r="G3532" s="14">
        <f t="shared" si="69"/>
        <v>-75122</v>
      </c>
      <c r="H3532" s="1181"/>
    </row>
    <row r="3533" spans="1:8" x14ac:dyDescent="0.25">
      <c r="A3533" s="112">
        <v>45300</v>
      </c>
      <c r="B3533" s="21" t="s">
        <v>11442</v>
      </c>
      <c r="C3533" s="13" t="s">
        <v>8392</v>
      </c>
      <c r="D3533" s="765"/>
      <c r="E3533" s="22"/>
      <c r="F3533" s="19">
        <v>130168</v>
      </c>
      <c r="G3533" s="14">
        <f t="shared" si="69"/>
        <v>-130168</v>
      </c>
      <c r="H3533" s="1181"/>
    </row>
    <row r="3534" spans="1:8" x14ac:dyDescent="0.25">
      <c r="A3534" s="112">
        <v>45300</v>
      </c>
      <c r="B3534" s="21" t="s">
        <v>11267</v>
      </c>
      <c r="C3534" s="13" t="s">
        <v>8392</v>
      </c>
      <c r="D3534" s="765"/>
      <c r="E3534" s="22"/>
      <c r="F3534" s="19">
        <v>13416</v>
      </c>
      <c r="G3534" s="14">
        <f t="shared" si="69"/>
        <v>-13416</v>
      </c>
      <c r="H3534" s="1181"/>
    </row>
    <row r="3535" spans="1:8" x14ac:dyDescent="0.25">
      <c r="A3535" s="112">
        <v>45300</v>
      </c>
      <c r="B3535" s="21" t="s">
        <v>11704</v>
      </c>
      <c r="C3535" s="13" t="s">
        <v>8392</v>
      </c>
      <c r="D3535" s="765"/>
      <c r="E3535" s="22"/>
      <c r="F3535" s="19">
        <v>56173</v>
      </c>
      <c r="G3535" s="14">
        <f t="shared" si="69"/>
        <v>-56173</v>
      </c>
      <c r="H3535" s="1181"/>
    </row>
    <row r="3536" spans="1:8" x14ac:dyDescent="0.25">
      <c r="A3536" s="112">
        <v>45300</v>
      </c>
      <c r="B3536" s="21" t="s">
        <v>11507</v>
      </c>
      <c r="C3536" s="13" t="s">
        <v>8392</v>
      </c>
      <c r="D3536" s="765"/>
      <c r="E3536" s="22"/>
      <c r="F3536" s="19">
        <v>73043</v>
      </c>
      <c r="G3536" s="14">
        <f t="shared" si="69"/>
        <v>-73043</v>
      </c>
      <c r="H3536" s="1181"/>
    </row>
    <row r="3537" spans="1:8" x14ac:dyDescent="0.25">
      <c r="A3537" s="112">
        <v>45300</v>
      </c>
      <c r="B3537" s="21" t="s">
        <v>11605</v>
      </c>
      <c r="C3537" s="13" t="s">
        <v>8392</v>
      </c>
      <c r="D3537" s="765"/>
      <c r="E3537" s="22"/>
      <c r="F3537" s="19">
        <v>322676</v>
      </c>
      <c r="G3537" s="14">
        <f t="shared" si="69"/>
        <v>-322676</v>
      </c>
      <c r="H3537" s="1172"/>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61" t="s">
        <v>12268</v>
      </c>
    </row>
    <row r="3543" spans="1:8" x14ac:dyDescent="0.25">
      <c r="A3543" s="112">
        <v>45303</v>
      </c>
      <c r="B3543" s="21" t="s">
        <v>10294</v>
      </c>
      <c r="C3543" s="13" t="s">
        <v>168</v>
      </c>
      <c r="D3543" s="765"/>
      <c r="E3543" s="782"/>
      <c r="F3543" s="141">
        <v>8740</v>
      </c>
      <c r="G3543" s="783">
        <f t="shared" si="69"/>
        <v>-8740</v>
      </c>
      <c r="H3543" s="1166"/>
    </row>
    <row r="3544" spans="1:8" x14ac:dyDescent="0.25">
      <c r="A3544" s="112">
        <v>45303</v>
      </c>
      <c r="B3544" s="21" t="s">
        <v>10569</v>
      </c>
      <c r="C3544" s="13" t="s">
        <v>168</v>
      </c>
      <c r="D3544" s="765"/>
      <c r="E3544" s="782"/>
      <c r="F3544" s="141">
        <v>91300</v>
      </c>
      <c r="G3544" s="783">
        <f t="shared" si="69"/>
        <v>-91300</v>
      </c>
      <c r="H3544" s="1166"/>
    </row>
    <row r="3545" spans="1:8" x14ac:dyDescent="0.25">
      <c r="A3545" s="112">
        <v>45303</v>
      </c>
      <c r="B3545" s="21" t="s">
        <v>7805</v>
      </c>
      <c r="C3545" s="13" t="s">
        <v>168</v>
      </c>
      <c r="D3545" s="765"/>
      <c r="E3545" s="782"/>
      <c r="F3545" s="141">
        <v>10980</v>
      </c>
      <c r="G3545" s="783">
        <f t="shared" si="69"/>
        <v>-10980</v>
      </c>
      <c r="H3545" s="1166"/>
    </row>
    <row r="3546" spans="1:8" x14ac:dyDescent="0.25">
      <c r="A3546" s="112">
        <v>45303</v>
      </c>
      <c r="B3546" s="21" t="s">
        <v>10377</v>
      </c>
      <c r="C3546" s="13" t="s">
        <v>168</v>
      </c>
      <c r="D3546" s="765"/>
      <c r="E3546" s="782"/>
      <c r="F3546" s="141">
        <v>206520</v>
      </c>
      <c r="G3546" s="783">
        <f t="shared" si="69"/>
        <v>-206520</v>
      </c>
      <c r="H3546" s="1166"/>
    </row>
    <row r="3547" spans="1:8" x14ac:dyDescent="0.25">
      <c r="A3547" s="112">
        <v>45303</v>
      </c>
      <c r="B3547" s="21" t="s">
        <v>11267</v>
      </c>
      <c r="C3547" s="13" t="s">
        <v>168</v>
      </c>
      <c r="D3547" s="765"/>
      <c r="E3547" s="782"/>
      <c r="F3547" s="141">
        <v>19640</v>
      </c>
      <c r="G3547" s="783">
        <f t="shared" si="69"/>
        <v>-19640</v>
      </c>
      <c r="H3547" s="1166"/>
    </row>
    <row r="3548" spans="1:8" x14ac:dyDescent="0.25">
      <c r="A3548" s="112">
        <v>45303</v>
      </c>
      <c r="B3548" s="21" t="s">
        <v>10469</v>
      </c>
      <c r="C3548" s="13" t="s">
        <v>168</v>
      </c>
      <c r="D3548" s="765"/>
      <c r="E3548" s="782"/>
      <c r="F3548" s="141">
        <v>259118</v>
      </c>
      <c r="G3548" s="783">
        <f t="shared" si="69"/>
        <v>-259118</v>
      </c>
      <c r="H3548" s="1166"/>
    </row>
    <row r="3549" spans="1:8" ht="16.5" thickBot="1" x14ac:dyDescent="0.3">
      <c r="A3549" s="112">
        <v>45303</v>
      </c>
      <c r="B3549" s="21" t="s">
        <v>10574</v>
      </c>
      <c r="C3549" s="13" t="s">
        <v>168</v>
      </c>
      <c r="D3549" s="765"/>
      <c r="E3549" s="782"/>
      <c r="F3549" s="785">
        <v>5165</v>
      </c>
      <c r="G3549" s="783">
        <f t="shared" si="69"/>
        <v>-5165</v>
      </c>
      <c r="H3549" s="1162"/>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71" t="s">
        <v>13043</v>
      </c>
    </row>
    <row r="3564" spans="1:8" x14ac:dyDescent="0.25">
      <c r="A3564" s="112">
        <v>45310</v>
      </c>
      <c r="B3564" s="21" t="s">
        <v>8866</v>
      </c>
      <c r="C3564" s="13" t="s">
        <v>5186</v>
      </c>
      <c r="D3564" s="765"/>
      <c r="E3564" s="22"/>
      <c r="F3564" s="19">
        <v>200000</v>
      </c>
      <c r="G3564" s="14">
        <f t="shared" si="68"/>
        <v>-200000</v>
      </c>
      <c r="H3564" s="1172"/>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179" t="s">
        <v>13036</v>
      </c>
    </row>
    <row r="3610" spans="1:8" x14ac:dyDescent="0.25">
      <c r="A3610" s="112">
        <v>45322</v>
      </c>
      <c r="B3610" s="21" t="s">
        <v>10574</v>
      </c>
      <c r="C3610" s="13" t="s">
        <v>169</v>
      </c>
      <c r="D3610" s="765"/>
      <c r="E3610" s="22"/>
      <c r="F3610" s="19">
        <v>200000</v>
      </c>
      <c r="G3610" s="14">
        <f t="shared" si="70"/>
        <v>-200000</v>
      </c>
      <c r="H3610" s="1180"/>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61" t="s">
        <v>12568</v>
      </c>
    </row>
    <row r="3653" spans="1:8" x14ac:dyDescent="0.25">
      <c r="A3653" s="112">
        <v>45346</v>
      </c>
      <c r="B3653" s="21" t="s">
        <v>10907</v>
      </c>
      <c r="C3653" s="13" t="s">
        <v>180</v>
      </c>
      <c r="D3653" s="765"/>
      <c r="E3653" s="782"/>
      <c r="F3653" s="141">
        <v>164280</v>
      </c>
      <c r="G3653" s="783">
        <f t="shared" si="70"/>
        <v>-164280</v>
      </c>
      <c r="H3653" s="1166"/>
    </row>
    <row r="3654" spans="1:8" x14ac:dyDescent="0.25">
      <c r="A3654" s="112">
        <v>45346</v>
      </c>
      <c r="B3654" s="21" t="s">
        <v>11605</v>
      </c>
      <c r="C3654" s="13" t="s">
        <v>180</v>
      </c>
      <c r="D3654" s="765"/>
      <c r="E3654" s="782"/>
      <c r="F3654" s="141">
        <v>145230</v>
      </c>
      <c r="G3654" s="783">
        <f t="shared" si="70"/>
        <v>-145230</v>
      </c>
      <c r="H3654" s="1166"/>
    </row>
    <row r="3655" spans="1:8" ht="16.5" thickBot="1" x14ac:dyDescent="0.3">
      <c r="A3655" s="112">
        <v>45346</v>
      </c>
      <c r="B3655" s="21" t="s">
        <v>11883</v>
      </c>
      <c r="C3655" s="13" t="s">
        <v>180</v>
      </c>
      <c r="D3655" s="765"/>
      <c r="E3655" s="782"/>
      <c r="F3655" s="785">
        <v>176730</v>
      </c>
      <c r="G3655" s="783">
        <f t="shared" si="70"/>
        <v>-176730</v>
      </c>
      <c r="H3655" s="1162"/>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71" t="s">
        <v>13040</v>
      </c>
    </row>
    <row r="3691" spans="1:8" x14ac:dyDescent="0.25">
      <c r="A3691" s="112">
        <v>45369</v>
      </c>
      <c r="B3691" s="21" t="s">
        <v>12350</v>
      </c>
      <c r="C3691" s="13" t="s">
        <v>8392</v>
      </c>
      <c r="D3691" s="765"/>
      <c r="E3691" s="22"/>
      <c r="F3691" s="19">
        <v>900000</v>
      </c>
      <c r="G3691" s="14">
        <f t="shared" ref="G3691" si="72">E3691-F3691</f>
        <v>-900000</v>
      </c>
      <c r="H3691" s="1172"/>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79"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13267</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61" t="s">
        <v>13042</v>
      </c>
    </row>
    <row r="3720" spans="1:8" x14ac:dyDescent="0.25">
      <c r="A3720" s="112">
        <v>45416</v>
      </c>
      <c r="B3720" s="21" t="s">
        <v>8557</v>
      </c>
      <c r="C3720" s="13" t="s">
        <v>8392</v>
      </c>
      <c r="D3720" s="765"/>
      <c r="E3720" s="782"/>
      <c r="F3720" s="141">
        <v>74242</v>
      </c>
      <c r="G3720" s="783">
        <f t="shared" ref="G3720:G3725" si="74">E3720-F3720</f>
        <v>-74242</v>
      </c>
      <c r="H3720" s="1166"/>
    </row>
    <row r="3721" spans="1:8" x14ac:dyDescent="0.25">
      <c r="A3721" s="112">
        <v>45416</v>
      </c>
      <c r="B3721" s="21" t="s">
        <v>10907</v>
      </c>
      <c r="C3721" s="13" t="s">
        <v>8392</v>
      </c>
      <c r="D3721" s="765"/>
      <c r="E3721" s="782"/>
      <c r="F3721" s="141">
        <v>20637</v>
      </c>
      <c r="G3721" s="783">
        <f t="shared" si="74"/>
        <v>-20637</v>
      </c>
      <c r="H3721" s="1166"/>
    </row>
    <row r="3722" spans="1:8" x14ac:dyDescent="0.25">
      <c r="A3722" s="112">
        <v>45416</v>
      </c>
      <c r="B3722" s="21" t="s">
        <v>11704</v>
      </c>
      <c r="C3722" s="13" t="s">
        <v>8392</v>
      </c>
      <c r="D3722" s="765"/>
      <c r="E3722" s="782"/>
      <c r="F3722" s="141">
        <v>6768</v>
      </c>
      <c r="G3722" s="783">
        <f t="shared" si="74"/>
        <v>-6768</v>
      </c>
      <c r="H3722" s="1166"/>
    </row>
    <row r="3723" spans="1:8" x14ac:dyDescent="0.25">
      <c r="A3723" s="112">
        <v>45416</v>
      </c>
      <c r="B3723" s="21" t="s">
        <v>11605</v>
      </c>
      <c r="C3723" s="13" t="s">
        <v>8392</v>
      </c>
      <c r="D3723" s="765"/>
      <c r="E3723" s="782"/>
      <c r="F3723" s="141">
        <v>25632</v>
      </c>
      <c r="G3723" s="783">
        <f t="shared" si="74"/>
        <v>-25632</v>
      </c>
      <c r="H3723" s="1166"/>
    </row>
    <row r="3724" spans="1:8" x14ac:dyDescent="0.25">
      <c r="A3724" s="112">
        <v>45416</v>
      </c>
      <c r="B3724" s="21" t="s">
        <v>12801</v>
      </c>
      <c r="C3724" s="13" t="s">
        <v>8392</v>
      </c>
      <c r="D3724" s="765"/>
      <c r="E3724" s="782"/>
      <c r="F3724" s="141">
        <v>153139</v>
      </c>
      <c r="G3724" s="783">
        <f t="shared" si="74"/>
        <v>-153139</v>
      </c>
      <c r="H3724" s="1166"/>
    </row>
    <row r="3725" spans="1:8" ht="16.5" thickBot="1" x14ac:dyDescent="0.3">
      <c r="A3725" s="112">
        <v>45416</v>
      </c>
      <c r="B3725" s="21" t="s">
        <v>11726</v>
      </c>
      <c r="C3725" s="13" t="s">
        <v>8392</v>
      </c>
      <c r="D3725" s="765"/>
      <c r="E3725" s="782"/>
      <c r="F3725" s="785">
        <v>56962</v>
      </c>
      <c r="G3725" s="783">
        <f t="shared" si="74"/>
        <v>-56962</v>
      </c>
      <c r="H3725" s="1162"/>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71" t="s">
        <v>13038</v>
      </c>
    </row>
    <row r="3729" spans="1:8" x14ac:dyDescent="0.25">
      <c r="A3729" s="112">
        <v>45418</v>
      </c>
      <c r="B3729" s="21" t="s">
        <v>10574</v>
      </c>
      <c r="C3729" s="13" t="s">
        <v>169</v>
      </c>
      <c r="D3729" s="765"/>
      <c r="E3729" s="782"/>
      <c r="F3729" s="141">
        <v>46500</v>
      </c>
      <c r="G3729" s="783">
        <f t="shared" si="73"/>
        <v>-46500</v>
      </c>
      <c r="H3729" s="1181"/>
    </row>
    <row r="3730" spans="1:8" x14ac:dyDescent="0.25">
      <c r="A3730" s="112">
        <v>45418</v>
      </c>
      <c r="B3730" s="21" t="s">
        <v>10907</v>
      </c>
      <c r="C3730" s="13" t="s">
        <v>169</v>
      </c>
      <c r="D3730" s="765"/>
      <c r="E3730" s="782"/>
      <c r="F3730" s="141">
        <v>80500</v>
      </c>
      <c r="G3730" s="783">
        <f t="shared" si="73"/>
        <v>-80500</v>
      </c>
      <c r="H3730" s="1181"/>
    </row>
    <row r="3731" spans="1:8" ht="16.5" thickBot="1" x14ac:dyDescent="0.3">
      <c r="A3731" s="112">
        <v>45418</v>
      </c>
      <c r="B3731" s="21" t="s">
        <v>11883</v>
      </c>
      <c r="C3731" s="13" t="s">
        <v>169</v>
      </c>
      <c r="D3731" s="765"/>
      <c r="E3731" s="782"/>
      <c r="F3731" s="785">
        <v>157650</v>
      </c>
      <c r="G3731" s="783">
        <f t="shared" si="73"/>
        <v>-157650</v>
      </c>
      <c r="H3731" s="1172"/>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13268</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ht="16.5" customHeight="1"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61" t="s">
        <v>13308</v>
      </c>
    </row>
    <row r="3754" spans="1:8" x14ac:dyDescent="0.25">
      <c r="A3754" s="112">
        <v>45432</v>
      </c>
      <c r="B3754" s="21" t="s">
        <v>11883</v>
      </c>
      <c r="C3754" s="13" t="s">
        <v>180</v>
      </c>
      <c r="D3754" s="765"/>
      <c r="E3754" s="22"/>
      <c r="F3754" s="19">
        <v>48390</v>
      </c>
      <c r="G3754" s="14">
        <f t="shared" si="73"/>
        <v>-48390</v>
      </c>
      <c r="H3754" s="1166"/>
    </row>
    <row r="3755" spans="1:8" x14ac:dyDescent="0.25">
      <c r="A3755" s="112">
        <v>45432</v>
      </c>
      <c r="B3755" s="21" t="s">
        <v>12192</v>
      </c>
      <c r="C3755" s="13" t="s">
        <v>180</v>
      </c>
      <c r="D3755" s="765"/>
      <c r="E3755" s="22"/>
      <c r="F3755" s="19">
        <v>90710</v>
      </c>
      <c r="G3755" s="14">
        <f t="shared" si="73"/>
        <v>-90710</v>
      </c>
      <c r="H3755" s="1162"/>
    </row>
    <row r="3756" spans="1:8" x14ac:dyDescent="0.25">
      <c r="A3756" s="112">
        <v>45436</v>
      </c>
      <c r="B3756" s="21" t="s">
        <v>9830</v>
      </c>
      <c r="C3756" s="13" t="s">
        <v>166</v>
      </c>
      <c r="D3756" s="765"/>
      <c r="E3756" s="22"/>
      <c r="F3756" s="19">
        <v>90000</v>
      </c>
      <c r="G3756" s="14">
        <f t="shared" si="73"/>
        <v>-90000</v>
      </c>
      <c r="H3756" s="1161" t="s">
        <v>13168</v>
      </c>
    </row>
    <row r="3757" spans="1:8" x14ac:dyDescent="0.25">
      <c r="A3757" s="112">
        <v>45436</v>
      </c>
      <c r="B3757" s="21" t="s">
        <v>11507</v>
      </c>
      <c r="C3757" s="13" t="s">
        <v>166</v>
      </c>
      <c r="D3757" s="765"/>
      <c r="E3757" s="22"/>
      <c r="F3757" s="19">
        <v>10000</v>
      </c>
      <c r="G3757" s="14">
        <f t="shared" si="73"/>
        <v>-10000</v>
      </c>
      <c r="H3757" s="1166"/>
    </row>
    <row r="3758" spans="1:8" x14ac:dyDescent="0.25">
      <c r="A3758" s="112">
        <v>45436</v>
      </c>
      <c r="B3758" s="21" t="s">
        <v>12706</v>
      </c>
      <c r="C3758" s="13" t="s">
        <v>166</v>
      </c>
      <c r="D3758" s="765"/>
      <c r="E3758" s="22"/>
      <c r="F3758" s="19">
        <v>200000</v>
      </c>
      <c r="G3758" s="14">
        <f t="shared" si="73"/>
        <v>-200000</v>
      </c>
      <c r="H3758" s="1162"/>
    </row>
    <row r="3759" spans="1:8" x14ac:dyDescent="0.25">
      <c r="A3759" s="112">
        <v>45436</v>
      </c>
      <c r="B3759" s="21" t="s">
        <v>12696</v>
      </c>
      <c r="C3759" s="13" t="s">
        <v>1062</v>
      </c>
      <c r="D3759" s="765" t="s">
        <v>13257</v>
      </c>
      <c r="E3759" s="22">
        <v>17185</v>
      </c>
      <c r="F3759" s="19"/>
      <c r="G3759" s="14">
        <f t="shared" si="73"/>
        <v>17185</v>
      </c>
      <c r="H3759" s="1117"/>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13269</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13259</v>
      </c>
      <c r="E3770" s="22">
        <v>133650</v>
      </c>
      <c r="F3770" s="19"/>
      <c r="G3770" s="14">
        <f t="shared" si="73"/>
        <v>133650</v>
      </c>
      <c r="H3770" s="53"/>
    </row>
    <row r="3771" spans="1:8" x14ac:dyDescent="0.25">
      <c r="A3771" s="112">
        <v>45444</v>
      </c>
      <c r="B3771" s="21" t="s">
        <v>12696</v>
      </c>
      <c r="C3771" s="13" t="s">
        <v>1062</v>
      </c>
      <c r="D3771" s="765" t="s">
        <v>13260</v>
      </c>
      <c r="E3771" s="22">
        <v>7632</v>
      </c>
      <c r="F3771" s="19"/>
      <c r="G3771" s="14">
        <f t="shared" si="73"/>
        <v>7632</v>
      </c>
      <c r="H3771" s="53"/>
    </row>
    <row r="3772" spans="1:8" x14ac:dyDescent="0.25">
      <c r="A3772" s="112">
        <v>45444</v>
      </c>
      <c r="B3772" s="21" t="s">
        <v>9830</v>
      </c>
      <c r="C3772" s="13" t="s">
        <v>1062</v>
      </c>
      <c r="D3772" s="765" t="s">
        <v>13261</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13270</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71" t="s">
        <v>13217</v>
      </c>
    </row>
    <row r="3776" spans="1:8" x14ac:dyDescent="0.25">
      <c r="A3776" s="112">
        <v>45447</v>
      </c>
      <c r="B3776" s="21" t="s">
        <v>13127</v>
      </c>
      <c r="C3776" s="13" t="s">
        <v>5186</v>
      </c>
      <c r="D3776" s="765"/>
      <c r="E3776" s="22"/>
      <c r="F3776" s="19">
        <v>250000</v>
      </c>
      <c r="G3776" s="14">
        <f t="shared" si="73"/>
        <v>-250000</v>
      </c>
      <c r="H3776" s="1172"/>
    </row>
    <row r="3777" spans="1:8" x14ac:dyDescent="0.25">
      <c r="A3777" s="112">
        <v>45450</v>
      </c>
      <c r="B3777" s="21" t="s">
        <v>11883</v>
      </c>
      <c r="C3777" s="13" t="s">
        <v>13265</v>
      </c>
      <c r="D3777" s="765" t="s">
        <v>13266</v>
      </c>
      <c r="E3777" s="22">
        <v>43500</v>
      </c>
      <c r="F3777" s="19"/>
      <c r="G3777" s="14">
        <f t="shared" si="73"/>
        <v>43500</v>
      </c>
      <c r="H3777" s="1118"/>
    </row>
    <row r="3778" spans="1:8" x14ac:dyDescent="0.25">
      <c r="A3778" s="112">
        <v>45453</v>
      </c>
      <c r="B3778" s="21" t="s">
        <v>9830</v>
      </c>
      <c r="C3778" s="13" t="s">
        <v>8392</v>
      </c>
      <c r="D3778" s="765"/>
      <c r="E3778" s="22"/>
      <c r="F3778" s="19">
        <v>250000</v>
      </c>
      <c r="G3778" s="14">
        <f t="shared" si="73"/>
        <v>-250000</v>
      </c>
      <c r="H3778" s="1161" t="s">
        <v>13042</v>
      </c>
    </row>
    <row r="3779" spans="1:8" x14ac:dyDescent="0.25">
      <c r="A3779" s="112">
        <v>45453</v>
      </c>
      <c r="B3779" s="21" t="s">
        <v>11507</v>
      </c>
      <c r="C3779" s="13" t="s">
        <v>8392</v>
      </c>
      <c r="D3779" s="765"/>
      <c r="E3779" s="22"/>
      <c r="F3779" s="19">
        <v>250000</v>
      </c>
      <c r="G3779" s="14">
        <f t="shared" si="73"/>
        <v>-250000</v>
      </c>
      <c r="H3779" s="1162"/>
    </row>
    <row r="3780" spans="1:8" x14ac:dyDescent="0.25">
      <c r="A3780" s="112">
        <v>45453</v>
      </c>
      <c r="B3780" s="21" t="s">
        <v>12192</v>
      </c>
      <c r="C3780" s="13" t="s">
        <v>166</v>
      </c>
      <c r="D3780" s="765" t="s">
        <v>13271</v>
      </c>
      <c r="E3780" s="782">
        <v>20211</v>
      </c>
      <c r="F3780" s="213"/>
      <c r="G3780" s="783">
        <f t="shared" ref="G3780:G3807" si="79">E3780-F3780</f>
        <v>20211</v>
      </c>
      <c r="H3780" s="53"/>
    </row>
    <row r="3781" spans="1:8" x14ac:dyDescent="0.25">
      <c r="A3781" s="112">
        <v>45455</v>
      </c>
      <c r="B3781" s="21" t="s">
        <v>12410</v>
      </c>
      <c r="C3781" s="13" t="s">
        <v>164</v>
      </c>
      <c r="D3781" s="765" t="s">
        <v>13294</v>
      </c>
      <c r="E3781" s="782">
        <v>1008</v>
      </c>
      <c r="F3781" s="213"/>
      <c r="G3781" s="783">
        <f t="shared" si="79"/>
        <v>1008</v>
      </c>
      <c r="H3781" s="53"/>
    </row>
    <row r="3782" spans="1:8" x14ac:dyDescent="0.25">
      <c r="A3782" s="112">
        <v>45455</v>
      </c>
      <c r="B3782" s="21" t="s">
        <v>9830</v>
      </c>
      <c r="C3782" s="13" t="s">
        <v>12372</v>
      </c>
      <c r="D3782" s="765" t="s">
        <v>13328</v>
      </c>
      <c r="E3782" s="22">
        <v>78900</v>
      </c>
      <c r="F3782" s="19"/>
      <c r="G3782" s="783">
        <f t="shared" ref="G3782" si="80">E3782-F3782</f>
        <v>78900</v>
      </c>
      <c r="H3782" s="13"/>
    </row>
    <row r="3783" spans="1:8" x14ac:dyDescent="0.25">
      <c r="A3783" s="112">
        <v>45456</v>
      </c>
      <c r="B3783" s="21" t="s">
        <v>11883</v>
      </c>
      <c r="C3783" s="13" t="s">
        <v>7465</v>
      </c>
      <c r="D3783" s="765"/>
      <c r="E3783" s="22"/>
      <c r="F3783" s="19">
        <v>500000</v>
      </c>
      <c r="G3783" s="783">
        <f t="shared" si="79"/>
        <v>-500000</v>
      </c>
      <c r="H3783" s="13" t="s">
        <v>13293</v>
      </c>
    </row>
    <row r="3784" spans="1:8" x14ac:dyDescent="0.25">
      <c r="A3784" s="112">
        <v>45456</v>
      </c>
      <c r="B3784" s="21" t="s">
        <v>10177</v>
      </c>
      <c r="C3784" s="13" t="s">
        <v>164</v>
      </c>
      <c r="D3784" s="765"/>
      <c r="E3784" s="22"/>
      <c r="F3784" s="19">
        <v>7183</v>
      </c>
      <c r="G3784" s="783">
        <f t="shared" si="79"/>
        <v>-7183</v>
      </c>
      <c r="H3784" s="1163" t="s">
        <v>13295</v>
      </c>
    </row>
    <row r="3785" spans="1:8" x14ac:dyDescent="0.25">
      <c r="A3785" s="112">
        <v>45456</v>
      </c>
      <c r="B3785" s="21" t="s">
        <v>6503</v>
      </c>
      <c r="C3785" s="13" t="s">
        <v>164</v>
      </c>
      <c r="D3785" s="765"/>
      <c r="E3785" s="22"/>
      <c r="F3785" s="19">
        <v>9034</v>
      </c>
      <c r="G3785" s="783">
        <f t="shared" si="79"/>
        <v>-9034</v>
      </c>
      <c r="H3785" s="1164"/>
    </row>
    <row r="3786" spans="1:8" x14ac:dyDescent="0.25">
      <c r="A3786" s="112">
        <v>45456</v>
      </c>
      <c r="B3786" s="21" t="s">
        <v>8557</v>
      </c>
      <c r="C3786" s="13" t="s">
        <v>164</v>
      </c>
      <c r="D3786" s="765"/>
      <c r="E3786" s="22"/>
      <c r="F3786" s="19">
        <v>5194</v>
      </c>
      <c r="G3786" s="783">
        <f t="shared" si="79"/>
        <v>-5194</v>
      </c>
      <c r="H3786" s="1164"/>
    </row>
    <row r="3787" spans="1:8" x14ac:dyDescent="0.25">
      <c r="A3787" s="112">
        <v>45456</v>
      </c>
      <c r="B3787" s="21" t="s">
        <v>11085</v>
      </c>
      <c r="C3787" s="13" t="s">
        <v>164</v>
      </c>
      <c r="D3787" s="765"/>
      <c r="E3787" s="22"/>
      <c r="F3787" s="19">
        <v>81179</v>
      </c>
      <c r="G3787" s="783">
        <f t="shared" si="79"/>
        <v>-81179</v>
      </c>
      <c r="H3787" s="1164"/>
    </row>
    <row r="3788" spans="1:8" x14ac:dyDescent="0.25">
      <c r="A3788" s="112">
        <v>45456</v>
      </c>
      <c r="B3788" s="21" t="s">
        <v>10230</v>
      </c>
      <c r="C3788" s="13" t="s">
        <v>164</v>
      </c>
      <c r="D3788" s="765"/>
      <c r="E3788" s="22"/>
      <c r="F3788" s="19">
        <v>21030</v>
      </c>
      <c r="G3788" s="783">
        <f t="shared" si="79"/>
        <v>-21030</v>
      </c>
      <c r="H3788" s="1164"/>
    </row>
    <row r="3789" spans="1:8" x14ac:dyDescent="0.25">
      <c r="A3789" s="112">
        <v>45456</v>
      </c>
      <c r="B3789" s="21" t="s">
        <v>10907</v>
      </c>
      <c r="C3789" s="13" t="s">
        <v>164</v>
      </c>
      <c r="D3789" s="765"/>
      <c r="E3789" s="22"/>
      <c r="F3789" s="19">
        <v>5434</v>
      </c>
      <c r="G3789" s="783">
        <f t="shared" si="79"/>
        <v>-5434</v>
      </c>
      <c r="H3789" s="1164"/>
    </row>
    <row r="3790" spans="1:8" x14ac:dyDescent="0.25">
      <c r="A3790" s="112">
        <v>45456</v>
      </c>
      <c r="B3790" s="21" t="s">
        <v>11605</v>
      </c>
      <c r="C3790" s="13" t="s">
        <v>164</v>
      </c>
      <c r="D3790" s="765"/>
      <c r="E3790" s="22"/>
      <c r="F3790" s="19">
        <v>10407</v>
      </c>
      <c r="G3790" s="783">
        <f t="shared" si="79"/>
        <v>-10407</v>
      </c>
      <c r="H3790" s="1164"/>
    </row>
    <row r="3791" spans="1:8" x14ac:dyDescent="0.25">
      <c r="A3791" s="112">
        <v>45456</v>
      </c>
      <c r="B3791" s="21" t="s">
        <v>11507</v>
      </c>
      <c r="C3791" s="13" t="s">
        <v>164</v>
      </c>
      <c r="D3791" s="765"/>
      <c r="E3791" s="22"/>
      <c r="F3791" s="19">
        <v>43136</v>
      </c>
      <c r="G3791" s="783">
        <f t="shared" si="79"/>
        <v>-43136</v>
      </c>
      <c r="H3791" s="1164"/>
    </row>
    <row r="3792" spans="1:8" x14ac:dyDescent="0.25">
      <c r="A3792" s="112">
        <v>45456</v>
      </c>
      <c r="B3792" s="21" t="s">
        <v>12192</v>
      </c>
      <c r="C3792" s="13" t="s">
        <v>164</v>
      </c>
      <c r="D3792" s="765"/>
      <c r="E3792" s="22"/>
      <c r="F3792" s="19">
        <v>2016</v>
      </c>
      <c r="G3792" s="783">
        <f t="shared" si="79"/>
        <v>-2016</v>
      </c>
      <c r="H3792" s="1164"/>
    </row>
    <row r="3793" spans="1:8" x14ac:dyDescent="0.25">
      <c r="A3793" s="112">
        <v>45456</v>
      </c>
      <c r="B3793" s="21" t="s">
        <v>12410</v>
      </c>
      <c r="C3793" s="13" t="s">
        <v>164</v>
      </c>
      <c r="D3793" s="765"/>
      <c r="E3793" s="22"/>
      <c r="F3793" s="19">
        <v>387</v>
      </c>
      <c r="G3793" s="783">
        <f t="shared" si="79"/>
        <v>-387</v>
      </c>
      <c r="H3793" s="1165"/>
    </row>
    <row r="3794" spans="1:8" ht="18.75" x14ac:dyDescent="0.25">
      <c r="A3794" s="112">
        <v>45456</v>
      </c>
      <c r="B3794" s="21" t="s">
        <v>12410</v>
      </c>
      <c r="C3794" s="13" t="s">
        <v>1062</v>
      </c>
      <c r="D3794" s="765" t="s">
        <v>13318</v>
      </c>
      <c r="E3794" s="22">
        <v>90306</v>
      </c>
      <c r="F3794" s="19"/>
      <c r="G3794" s="783">
        <f t="shared" si="79"/>
        <v>90306</v>
      </c>
      <c r="H3794" s="1091"/>
    </row>
    <row r="3795" spans="1:8" x14ac:dyDescent="0.25">
      <c r="A3795" s="112">
        <v>45457</v>
      </c>
      <c r="B3795" s="21" t="s">
        <v>13127</v>
      </c>
      <c r="C3795" s="13" t="s">
        <v>13309</v>
      </c>
      <c r="D3795" s="765" t="s">
        <v>13310</v>
      </c>
      <c r="E3795" s="22">
        <v>85478</v>
      </c>
      <c r="F3795" s="19"/>
      <c r="G3795" s="783">
        <f t="shared" si="79"/>
        <v>85478</v>
      </c>
      <c r="H3795" s="13"/>
    </row>
    <row r="3796" spans="1:8" x14ac:dyDescent="0.25">
      <c r="A3796" s="112">
        <v>45458</v>
      </c>
      <c r="B3796" s="21" t="s">
        <v>13127</v>
      </c>
      <c r="C3796" s="13" t="s">
        <v>12372</v>
      </c>
      <c r="D3796" s="765" t="s">
        <v>13317</v>
      </c>
      <c r="E3796" s="22">
        <v>18639</v>
      </c>
      <c r="F3796" s="19"/>
      <c r="G3796" s="783">
        <f t="shared" si="79"/>
        <v>18639</v>
      </c>
      <c r="H3796" s="13"/>
    </row>
    <row r="3797" spans="1:8" x14ac:dyDescent="0.25">
      <c r="A3797" s="112">
        <v>45469</v>
      </c>
      <c r="B3797" s="21" t="s">
        <v>12410</v>
      </c>
      <c r="C3797" s="13" t="s">
        <v>7240</v>
      </c>
      <c r="D3797" s="765"/>
      <c r="E3797" s="22"/>
      <c r="F3797" s="19">
        <v>500000</v>
      </c>
      <c r="G3797" s="783">
        <f t="shared" si="79"/>
        <v>-500000</v>
      </c>
      <c r="H3797" s="13" t="s">
        <v>13365</v>
      </c>
    </row>
    <row r="3798" spans="1:8" x14ac:dyDescent="0.25">
      <c r="A3798" s="112">
        <v>45469</v>
      </c>
      <c r="B3798" s="21" t="s">
        <v>13127</v>
      </c>
      <c r="C3798" s="13" t="s">
        <v>8392</v>
      </c>
      <c r="D3798" s="765" t="s">
        <v>13432</v>
      </c>
      <c r="E3798" s="22">
        <v>69112</v>
      </c>
      <c r="F3798" s="19"/>
      <c r="G3798" s="14">
        <f>E3798-F3798</f>
        <v>69112</v>
      </c>
      <c r="H3798" s="53"/>
    </row>
    <row r="3799" spans="1:8" x14ac:dyDescent="0.25">
      <c r="A3799" s="112">
        <v>45469</v>
      </c>
      <c r="B3799" s="21" t="s">
        <v>12192</v>
      </c>
      <c r="C3799" s="13" t="s">
        <v>166</v>
      </c>
      <c r="D3799" s="765" t="s">
        <v>13436</v>
      </c>
      <c r="E3799" s="22">
        <v>130000</v>
      </c>
      <c r="F3799" s="19"/>
      <c r="G3799" s="783">
        <f>E3799-F3799</f>
        <v>130000</v>
      </c>
      <c r="H3799" s="53"/>
    </row>
    <row r="3800" spans="1:8" x14ac:dyDescent="0.25">
      <c r="A3800" s="112">
        <v>45470</v>
      </c>
      <c r="B3800" s="21" t="s">
        <v>12410</v>
      </c>
      <c r="C3800" s="13" t="s">
        <v>12372</v>
      </c>
      <c r="D3800" s="765" t="s">
        <v>13367</v>
      </c>
      <c r="E3800" s="22">
        <v>40223</v>
      </c>
      <c r="F3800" s="19"/>
      <c r="G3800" s="783">
        <f t="shared" si="79"/>
        <v>40223</v>
      </c>
      <c r="H3800" s="13"/>
    </row>
    <row r="3801" spans="1:8" x14ac:dyDescent="0.25">
      <c r="A3801" s="112">
        <v>45470</v>
      </c>
      <c r="B3801" s="21" t="s">
        <v>13127</v>
      </c>
      <c r="C3801" s="13" t="s">
        <v>12372</v>
      </c>
      <c r="D3801" s="765" t="s">
        <v>13368</v>
      </c>
      <c r="E3801" s="22">
        <v>10403</v>
      </c>
      <c r="F3801" s="19"/>
      <c r="G3801" s="783">
        <f t="shared" si="79"/>
        <v>10403</v>
      </c>
      <c r="H3801" s="13"/>
    </row>
    <row r="3802" spans="1:8" x14ac:dyDescent="0.25">
      <c r="A3802" s="112">
        <v>45470</v>
      </c>
      <c r="B3802" s="21" t="s">
        <v>13335</v>
      </c>
      <c r="C3802" s="13" t="s">
        <v>164</v>
      </c>
      <c r="D3802" s="765" t="s">
        <v>13369</v>
      </c>
      <c r="E3802" s="22">
        <v>70329</v>
      </c>
      <c r="F3802" s="19"/>
      <c r="G3802" s="14">
        <f t="shared" si="79"/>
        <v>70329</v>
      </c>
      <c r="H3802" s="13"/>
    </row>
    <row r="3803" spans="1:8" x14ac:dyDescent="0.25">
      <c r="A3803" s="112">
        <v>45470</v>
      </c>
      <c r="B3803" s="21" t="s">
        <v>11507</v>
      </c>
      <c r="C3803" s="13" t="s">
        <v>8392</v>
      </c>
      <c r="D3803" s="765"/>
      <c r="E3803" s="22"/>
      <c r="F3803" s="19">
        <v>54293</v>
      </c>
      <c r="G3803" s="14">
        <f t="shared" si="79"/>
        <v>-54293</v>
      </c>
      <c r="H3803" s="1161" t="s">
        <v>13377</v>
      </c>
    </row>
    <row r="3804" spans="1:8" x14ac:dyDescent="0.25">
      <c r="A3804" s="112">
        <v>45470</v>
      </c>
      <c r="B3804" s="21" t="s">
        <v>11883</v>
      </c>
      <c r="C3804" s="13" t="s">
        <v>8392</v>
      </c>
      <c r="D3804" s="765"/>
      <c r="E3804" s="22"/>
      <c r="F3804" s="19">
        <v>214017</v>
      </c>
      <c r="G3804" s="14">
        <f t="shared" si="79"/>
        <v>-214017</v>
      </c>
      <c r="H3804" s="1166"/>
    </row>
    <row r="3805" spans="1:8" x14ac:dyDescent="0.25">
      <c r="A3805" s="112">
        <v>45470</v>
      </c>
      <c r="B3805" s="21" t="s">
        <v>12192</v>
      </c>
      <c r="C3805" s="13" t="s">
        <v>8392</v>
      </c>
      <c r="D3805" s="765"/>
      <c r="E3805" s="22"/>
      <c r="F3805" s="19">
        <v>231690</v>
      </c>
      <c r="G3805" s="14">
        <f t="shared" si="79"/>
        <v>-231690</v>
      </c>
      <c r="H3805" s="1162"/>
    </row>
    <row r="3806" spans="1:8" x14ac:dyDescent="0.25">
      <c r="A3806" s="112">
        <v>45472</v>
      </c>
      <c r="B3806" s="21" t="s">
        <v>9354</v>
      </c>
      <c r="C3806" s="13" t="s">
        <v>1062</v>
      </c>
      <c r="D3806" s="765"/>
      <c r="E3806" s="22"/>
      <c r="F3806" s="19">
        <v>100000</v>
      </c>
      <c r="G3806" s="14">
        <f t="shared" si="79"/>
        <v>-100000</v>
      </c>
      <c r="H3806" s="1161" t="s">
        <v>13036</v>
      </c>
    </row>
    <row r="3807" spans="1:8" x14ac:dyDescent="0.25">
      <c r="A3807" s="112">
        <v>45472</v>
      </c>
      <c r="B3807" s="21" t="s">
        <v>12410</v>
      </c>
      <c r="C3807" s="13" t="s">
        <v>1062</v>
      </c>
      <c r="D3807" s="765"/>
      <c r="E3807" s="22"/>
      <c r="F3807" s="19">
        <v>200000</v>
      </c>
      <c r="G3807" s="14">
        <f t="shared" si="79"/>
        <v>-200000</v>
      </c>
      <c r="H3807" s="1162"/>
    </row>
    <row r="3808" spans="1:8" x14ac:dyDescent="0.25">
      <c r="A3808" s="112">
        <v>45472</v>
      </c>
      <c r="B3808" s="21" t="s">
        <v>12192</v>
      </c>
      <c r="C3808" s="13" t="s">
        <v>8392</v>
      </c>
      <c r="D3808" s="765" t="s">
        <v>13433</v>
      </c>
      <c r="E3808" s="22">
        <v>261620</v>
      </c>
      <c r="F3808" s="19"/>
      <c r="G3808" s="14">
        <f>E3808-F3808</f>
        <v>261620</v>
      </c>
      <c r="H3808" s="53"/>
    </row>
    <row r="3809" spans="1:8" x14ac:dyDescent="0.25">
      <c r="A3809" s="112">
        <v>45472</v>
      </c>
      <c r="B3809" s="21" t="s">
        <v>6503</v>
      </c>
      <c r="C3809" s="13" t="s">
        <v>8392</v>
      </c>
      <c r="D3809" s="765" t="s">
        <v>13434</v>
      </c>
      <c r="E3809" s="22">
        <v>255098</v>
      </c>
      <c r="F3809" s="19"/>
      <c r="G3809" s="14">
        <f>E3809-F3809</f>
        <v>255098</v>
      </c>
      <c r="H3809" s="53"/>
    </row>
    <row r="3810" spans="1:8" x14ac:dyDescent="0.25">
      <c r="A3810" s="112">
        <v>45472</v>
      </c>
      <c r="B3810" s="21" t="s">
        <v>13272</v>
      </c>
      <c r="C3810" s="13" t="s">
        <v>8392</v>
      </c>
      <c r="D3810" s="765" t="s">
        <v>13435</v>
      </c>
      <c r="E3810" s="22">
        <v>195823</v>
      </c>
      <c r="F3810" s="19"/>
      <c r="G3810" s="14">
        <f>E3810-F3810</f>
        <v>195823</v>
      </c>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sheetData>
  <autoFilter ref="A1:XFC3779" xr:uid="{00000000-0009-0000-0000-000003000000}"/>
  <sortState xmlns:xlrd2="http://schemas.microsoft.com/office/spreadsheetml/2017/richdata2" ref="A2332:H2417">
    <sortCondition ref="A2332:A2417"/>
  </sortState>
  <mergeCells count="132">
    <mergeCell ref="H2700:H2704"/>
    <mergeCell ref="H3803:H3805"/>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3806:H3807"/>
    <mergeCell ref="H3784:H3793"/>
    <mergeCell ref="H3753:H3755"/>
    <mergeCell ref="H3652:H3655"/>
    <mergeCell ref="H3542:H3549"/>
    <mergeCell ref="H3392:H3393"/>
    <mergeCell ref="H3479:H3491"/>
    <mergeCell ref="H3327:H3328"/>
    <mergeCell ref="H2938:H2942"/>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2" sqref="D12"/>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2" t="s">
        <v>0</v>
      </c>
      <c r="B3" s="1143" t="s">
        <v>47</v>
      </c>
      <c r="C3" s="923" t="s">
        <v>158</v>
      </c>
      <c r="D3" s="923" t="s">
        <v>5</v>
      </c>
    </row>
    <row r="4" spans="1:5" ht="15.75" thickBot="1" x14ac:dyDescent="0.3">
      <c r="B4"/>
      <c r="C4"/>
      <c r="D4"/>
    </row>
    <row r="5" spans="1:5" ht="21.75" thickBot="1" x14ac:dyDescent="0.4">
      <c r="A5" s="1144" t="s">
        <v>10191</v>
      </c>
      <c r="B5" s="1145" t="s">
        <v>1694</v>
      </c>
      <c r="C5" s="1146" t="s">
        <v>1801</v>
      </c>
      <c r="D5" s="1147" t="s">
        <v>46</v>
      </c>
      <c r="E5" s="1013" t="s">
        <v>10858</v>
      </c>
    </row>
    <row r="6" spans="1:5" ht="23.25" x14ac:dyDescent="0.35">
      <c r="A6" s="996" t="s">
        <v>7465</v>
      </c>
      <c r="B6" s="3">
        <v>29992228</v>
      </c>
      <c r="C6" s="3">
        <v>28649862</v>
      </c>
      <c r="D6" s="1148">
        <v>1342366</v>
      </c>
    </row>
    <row r="7" spans="1:5" ht="23.25" x14ac:dyDescent="0.35">
      <c r="A7" s="996" t="s">
        <v>8392</v>
      </c>
      <c r="B7" s="3">
        <v>31869754</v>
      </c>
      <c r="C7" s="3">
        <v>31025797</v>
      </c>
      <c r="D7" s="1148">
        <v>843957</v>
      </c>
    </row>
    <row r="8" spans="1:5" ht="23.25" x14ac:dyDescent="0.35">
      <c r="A8" s="996" t="s">
        <v>13145</v>
      </c>
      <c r="B8" s="3">
        <v>526000</v>
      </c>
      <c r="C8" s="3"/>
      <c r="D8" s="1148">
        <v>526000</v>
      </c>
    </row>
    <row r="9" spans="1:5" ht="23.25" x14ac:dyDescent="0.35">
      <c r="A9" s="996" t="s">
        <v>5680</v>
      </c>
      <c r="B9" s="1044">
        <v>5563260</v>
      </c>
      <c r="C9" s="1044">
        <v>5161680</v>
      </c>
      <c r="D9" s="1149">
        <v>401580</v>
      </c>
    </row>
    <row r="10" spans="1:5" ht="23.25" x14ac:dyDescent="0.35">
      <c r="A10" s="996" t="s">
        <v>166</v>
      </c>
      <c r="B10" s="1044">
        <v>21658177</v>
      </c>
      <c r="C10" s="1044">
        <v>21308626</v>
      </c>
      <c r="D10" s="1148">
        <v>349551</v>
      </c>
    </row>
    <row r="11" spans="1:5" ht="23.25" x14ac:dyDescent="0.35">
      <c r="A11" s="996" t="s">
        <v>168</v>
      </c>
      <c r="B11" s="1044">
        <v>17849125</v>
      </c>
      <c r="C11" s="1044">
        <v>17503188</v>
      </c>
      <c r="D11" s="1148">
        <v>345937</v>
      </c>
    </row>
    <row r="12" spans="1:5" ht="23.25" x14ac:dyDescent="0.35">
      <c r="A12" s="996" t="s">
        <v>7952</v>
      </c>
      <c r="B12" s="3">
        <v>4770000</v>
      </c>
      <c r="C12" s="3">
        <v>4470000</v>
      </c>
      <c r="D12" s="1149">
        <v>300000</v>
      </c>
    </row>
    <row r="13" spans="1:5" ht="23.25" x14ac:dyDescent="0.35">
      <c r="A13" s="996" t="s">
        <v>12480</v>
      </c>
      <c r="B13" s="3">
        <v>3421062</v>
      </c>
      <c r="C13" s="3">
        <v>3320000</v>
      </c>
      <c r="D13" s="1149">
        <v>101062</v>
      </c>
    </row>
    <row r="14" spans="1:5" s="4" customFormat="1" ht="23.25" x14ac:dyDescent="0.35">
      <c r="A14" s="996" t="s">
        <v>2195</v>
      </c>
      <c r="B14" s="1044">
        <v>1162913</v>
      </c>
      <c r="C14" s="1044">
        <v>1069328</v>
      </c>
      <c r="D14" s="1149">
        <v>93585</v>
      </c>
    </row>
    <row r="15" spans="1:5" ht="23.25" x14ac:dyDescent="0.35">
      <c r="A15" s="996" t="s">
        <v>13309</v>
      </c>
      <c r="B15" s="3">
        <v>85478</v>
      </c>
      <c r="C15" s="3"/>
      <c r="D15" s="1149">
        <v>85478</v>
      </c>
    </row>
    <row r="16" spans="1:5" s="4" customFormat="1" ht="23.25" x14ac:dyDescent="0.35">
      <c r="A16" s="996" t="s">
        <v>164</v>
      </c>
      <c r="B16" s="1044">
        <v>6088997</v>
      </c>
      <c r="C16" s="1044">
        <v>6018047</v>
      </c>
      <c r="D16" s="1149">
        <v>70950</v>
      </c>
    </row>
    <row r="17" spans="1:5" ht="23.25" x14ac:dyDescent="0.35">
      <c r="A17" s="996" t="s">
        <v>13265</v>
      </c>
      <c r="B17" s="3">
        <v>43500</v>
      </c>
      <c r="C17" s="3"/>
      <c r="D17" s="1149">
        <v>43500</v>
      </c>
    </row>
    <row r="18" spans="1:5" ht="23.25" x14ac:dyDescent="0.35">
      <c r="A18" s="996" t="s">
        <v>1802</v>
      </c>
      <c r="B18" s="1044">
        <v>15297184</v>
      </c>
      <c r="C18" s="1044">
        <v>15268691</v>
      </c>
      <c r="D18" s="1148">
        <v>28493</v>
      </c>
      <c r="E18" s="4"/>
    </row>
    <row r="19" spans="1:5" ht="23.25" x14ac:dyDescent="0.35">
      <c r="A19" s="996" t="s">
        <v>2385</v>
      </c>
      <c r="B19" s="1044">
        <v>18551</v>
      </c>
      <c r="C19" s="1044"/>
      <c r="D19" s="1149">
        <v>18551</v>
      </c>
    </row>
    <row r="20" spans="1:5" ht="23.25" x14ac:dyDescent="0.35">
      <c r="A20" s="996" t="s">
        <v>169</v>
      </c>
      <c r="B20" s="1044">
        <v>7686626</v>
      </c>
      <c r="C20" s="1044">
        <v>7668204</v>
      </c>
      <c r="D20" s="1149">
        <v>18422</v>
      </c>
    </row>
    <row r="21" spans="1:5" ht="23.25" x14ac:dyDescent="0.35">
      <c r="A21" s="996" t="s">
        <v>180</v>
      </c>
      <c r="B21" s="1044">
        <v>27714467</v>
      </c>
      <c r="C21" s="1044">
        <v>27707612</v>
      </c>
      <c r="D21" s="1149">
        <v>6855</v>
      </c>
    </row>
    <row r="22" spans="1:5" s="4" customFormat="1" ht="23.25" x14ac:dyDescent="0.35">
      <c r="A22" s="996" t="s">
        <v>162</v>
      </c>
      <c r="B22" s="1044">
        <v>1123152</v>
      </c>
      <c r="C22" s="1044">
        <v>1123152</v>
      </c>
      <c r="D22" s="1149">
        <v>0</v>
      </c>
    </row>
    <row r="23" spans="1:5" ht="23.25" x14ac:dyDescent="0.35">
      <c r="A23" s="996" t="s">
        <v>3010</v>
      </c>
      <c r="B23" s="1044">
        <v>3121578</v>
      </c>
      <c r="C23" s="1044">
        <v>3121578</v>
      </c>
      <c r="D23" s="1149">
        <v>0</v>
      </c>
    </row>
    <row r="24" spans="1:5" s="4" customFormat="1" ht="23.25" x14ac:dyDescent="0.35">
      <c r="A24" s="996" t="s">
        <v>161</v>
      </c>
      <c r="B24" s="1044">
        <v>5122182</v>
      </c>
      <c r="C24" s="1044">
        <v>5122182</v>
      </c>
      <c r="D24" s="1149">
        <v>0</v>
      </c>
    </row>
    <row r="25" spans="1:5" ht="23.25" x14ac:dyDescent="0.35">
      <c r="A25" s="996" t="s">
        <v>1814</v>
      </c>
      <c r="B25" s="1044">
        <v>11639548</v>
      </c>
      <c r="C25" s="1044">
        <v>11639548</v>
      </c>
      <c r="D25" s="1149">
        <v>0</v>
      </c>
    </row>
    <row r="26" spans="1:5" s="4" customFormat="1" ht="23.25" x14ac:dyDescent="0.35">
      <c r="A26" s="996" t="s">
        <v>11320</v>
      </c>
      <c r="B26" s="3">
        <v>4226000</v>
      </c>
      <c r="C26" s="3">
        <v>4226000</v>
      </c>
      <c r="D26" s="1148">
        <v>0</v>
      </c>
    </row>
    <row r="27" spans="1:5" ht="23.25" x14ac:dyDescent="0.35">
      <c r="A27" s="996" t="s">
        <v>8898</v>
      </c>
      <c r="B27" s="3">
        <v>612552</v>
      </c>
      <c r="C27" s="3">
        <v>612552</v>
      </c>
      <c r="D27" s="1149">
        <v>0</v>
      </c>
    </row>
    <row r="28" spans="1:5" ht="23.25" x14ac:dyDescent="0.35">
      <c r="A28" s="996" t="s">
        <v>11325</v>
      </c>
      <c r="B28" s="3">
        <v>1061510</v>
      </c>
      <c r="C28" s="3">
        <v>1061510</v>
      </c>
      <c r="D28" s="1148">
        <v>0</v>
      </c>
    </row>
    <row r="29" spans="1:5" s="4" customFormat="1" ht="23.25" x14ac:dyDescent="0.35">
      <c r="A29" s="996" t="s">
        <v>9078</v>
      </c>
      <c r="B29" s="3">
        <v>885000</v>
      </c>
      <c r="C29" s="3">
        <v>885000</v>
      </c>
      <c r="D29" s="1148">
        <v>0</v>
      </c>
    </row>
    <row r="30" spans="1:5" ht="23.25" x14ac:dyDescent="0.35">
      <c r="A30" s="996" t="s">
        <v>12267</v>
      </c>
      <c r="B30" s="3">
        <v>1600298</v>
      </c>
      <c r="C30" s="3">
        <v>1600298</v>
      </c>
      <c r="D30" s="1149">
        <v>0</v>
      </c>
    </row>
    <row r="31" spans="1:5" s="4" customFormat="1" ht="23.25" x14ac:dyDescent="0.35">
      <c r="A31" s="996" t="s">
        <v>437</v>
      </c>
      <c r="B31" s="1044">
        <v>2798262</v>
      </c>
      <c r="C31" s="1044">
        <v>2798262</v>
      </c>
      <c r="D31" s="1149">
        <v>0</v>
      </c>
    </row>
    <row r="32" spans="1:5" ht="23.25" x14ac:dyDescent="0.35">
      <c r="A32" s="996" t="s">
        <v>12024</v>
      </c>
      <c r="B32" s="3">
        <v>1894000</v>
      </c>
      <c r="C32" s="3">
        <v>1894000</v>
      </c>
      <c r="D32" s="1149">
        <v>0</v>
      </c>
    </row>
    <row r="33" spans="1:4" s="4" customFormat="1" ht="23.25" x14ac:dyDescent="0.35">
      <c r="A33" s="996" t="s">
        <v>4724</v>
      </c>
      <c r="B33" s="3">
        <v>1680000</v>
      </c>
      <c r="C33" s="3">
        <v>1680000</v>
      </c>
      <c r="D33" s="1149">
        <v>0</v>
      </c>
    </row>
    <row r="34" spans="1:4" ht="23.25" x14ac:dyDescent="0.35">
      <c r="A34" s="996" t="s">
        <v>6845</v>
      </c>
      <c r="B34" s="3">
        <v>903164</v>
      </c>
      <c r="C34" s="3">
        <v>903164</v>
      </c>
      <c r="D34" s="1149">
        <v>0</v>
      </c>
    </row>
    <row r="35" spans="1:4" ht="23.25" x14ac:dyDescent="0.35">
      <c r="A35" s="996" t="s">
        <v>75</v>
      </c>
      <c r="B35" s="1044"/>
      <c r="C35" s="1044"/>
      <c r="D35" s="1149">
        <v>0</v>
      </c>
    </row>
    <row r="36" spans="1:4" s="4" customFormat="1" ht="23.25" x14ac:dyDescent="0.35">
      <c r="A36" s="996" t="s">
        <v>8454</v>
      </c>
      <c r="B36" s="3">
        <v>1063000</v>
      </c>
      <c r="C36" s="3">
        <v>1063000</v>
      </c>
      <c r="D36" s="1148">
        <v>0</v>
      </c>
    </row>
    <row r="37" spans="1:4" ht="23.25" x14ac:dyDescent="0.35">
      <c r="A37" s="996" t="s">
        <v>6765</v>
      </c>
      <c r="B37" s="1044">
        <v>137550</v>
      </c>
      <c r="C37" s="1044">
        <v>137550</v>
      </c>
      <c r="D37" s="1149">
        <v>0</v>
      </c>
    </row>
    <row r="38" spans="1:4" ht="23.25" x14ac:dyDescent="0.35">
      <c r="A38" s="996" t="s">
        <v>8706</v>
      </c>
      <c r="B38" s="3">
        <v>300000</v>
      </c>
      <c r="C38" s="3">
        <v>300000</v>
      </c>
      <c r="D38" s="1148">
        <v>0</v>
      </c>
    </row>
    <row r="39" spans="1:4" ht="23.25" x14ac:dyDescent="0.35">
      <c r="A39" s="996" t="s">
        <v>8089</v>
      </c>
      <c r="B39" s="3">
        <v>11250000</v>
      </c>
      <c r="C39" s="3">
        <v>11250000</v>
      </c>
      <c r="D39" s="1149">
        <v>0</v>
      </c>
    </row>
    <row r="40" spans="1:4" s="4" customFormat="1" ht="23.25" x14ac:dyDescent="0.35">
      <c r="A40" s="996" t="s">
        <v>5186</v>
      </c>
      <c r="B40" s="3">
        <v>6181440.5</v>
      </c>
      <c r="C40" s="3">
        <v>6431440.5</v>
      </c>
      <c r="D40" s="1149">
        <v>-250000</v>
      </c>
    </row>
    <row r="41" spans="1:4" ht="24" thickBot="1" x14ac:dyDescent="0.4">
      <c r="A41" s="996" t="s">
        <v>7240</v>
      </c>
      <c r="B41" s="3">
        <v>11677287</v>
      </c>
      <c r="C41" s="3">
        <v>12177287</v>
      </c>
      <c r="D41" s="1149">
        <v>-500000</v>
      </c>
    </row>
    <row r="42" spans="1:4" ht="19.5" thickBot="1" x14ac:dyDescent="0.35">
      <c r="A42" s="1150" t="s">
        <v>45</v>
      </c>
      <c r="B42" s="1151">
        <v>241023845.5</v>
      </c>
      <c r="C42" s="1152">
        <v>237197558.5</v>
      </c>
      <c r="D42" s="1153">
        <v>3826287</v>
      </c>
    </row>
    <row r="43" spans="1:4" x14ac:dyDescent="0.25">
      <c r="B43"/>
      <c r="C43"/>
      <c r="D43"/>
    </row>
    <row r="44" spans="1:4" s="4" customFormat="1" ht="19.5" thickBot="1" x14ac:dyDescent="0.35">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ht="15.75" thickBot="1" x14ac:dyDescent="0.3">
      <c r="B52"/>
      <c r="C52"/>
      <c r="D52"/>
    </row>
    <row r="53" spans="1:4" ht="15.75" thickBot="1" x14ac:dyDescent="0.3">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ht="15.75" thickBot="1" x14ac:dyDescent="0.3">
      <c r="B67"/>
      <c r="C67"/>
      <c r="D67"/>
    </row>
    <row r="68" spans="1:11" ht="15.75" thickBot="1" x14ac:dyDescent="0.3">
      <c r="B68"/>
      <c r="C68"/>
      <c r="D68"/>
    </row>
    <row r="69" spans="1:11" x14ac:dyDescent="0.25">
      <c r="B69"/>
      <c r="C69"/>
      <c r="D69"/>
    </row>
    <row r="70" spans="1:11" s="4" customFormat="1" ht="18.75" x14ac:dyDescent="0.3">
      <c r="A70"/>
      <c r="B70"/>
      <c r="C70"/>
      <c r="D70"/>
      <c r="F70" s="4" t="s">
        <v>763</v>
      </c>
      <c r="G70" s="244"/>
      <c r="H70" s="244"/>
      <c r="I70" s="244">
        <f ca="1">SUMIF($A:$D,$F$70,D:D)</f>
        <v>345937</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9.5" thickBot="1" x14ac:dyDescent="0.35">
      <c r="B73"/>
      <c r="C73"/>
      <c r="D73"/>
      <c r="F73" s="4" t="s">
        <v>11941</v>
      </c>
      <c r="G73" s="244">
        <f ca="1">SUMIF($A:$B,F73,B:B)</f>
        <v>0</v>
      </c>
      <c r="H73" s="244">
        <f ca="1">SUMIF($A:$C,F73,C:C)</f>
        <v>0</v>
      </c>
      <c r="I73" s="244">
        <f ca="1">SUMIF(A:D,F73,D:D)</f>
        <v>0</v>
      </c>
    </row>
    <row r="74" spans="1:11" s="5" customFormat="1" ht="19.5" thickBot="1" x14ac:dyDescent="0.35">
      <c r="A74"/>
      <c r="B74"/>
      <c r="C74"/>
      <c r="D74"/>
      <c r="I74" s="1087">
        <f ca="1">SUM(I70:I73)</f>
        <v>345937</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1007937</v>
      </c>
      <c r="K78" s="3"/>
    </row>
    <row r="79" spans="1:11" x14ac:dyDescent="0.25">
      <c r="B79"/>
      <c r="C79"/>
      <c r="D79"/>
    </row>
    <row r="80" spans="1:11" x14ac:dyDescent="0.25">
      <c r="B80"/>
      <c r="C80"/>
      <c r="D80"/>
      <c r="I80" s="3">
        <f ca="1">I78-155000</f>
        <v>852937</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6"/>
      <c r="I4" s="1156"/>
      <c r="J4" s="1156"/>
    </row>
    <row r="5" spans="1:10" ht="24" thickBot="1" x14ac:dyDescent="0.35">
      <c r="A5" s="286" t="s">
        <v>4136</v>
      </c>
      <c r="B5" s="287" t="s">
        <v>4133</v>
      </c>
      <c r="C5" s="287" t="s">
        <v>4134</v>
      </c>
      <c r="D5" s="287" t="s">
        <v>4135</v>
      </c>
      <c r="E5" s="1013" t="s">
        <v>10858</v>
      </c>
      <c r="H5" s="1156"/>
      <c r="I5" s="1156"/>
      <c r="J5" s="1156"/>
    </row>
    <row r="6" spans="1:10" x14ac:dyDescent="0.3">
      <c r="A6" s="329" t="s">
        <v>11556</v>
      </c>
      <c r="B6" s="289">
        <v>604300</v>
      </c>
      <c r="C6" s="289"/>
      <c r="D6" s="289">
        <v>-604300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2927400</v>
      </c>
      <c r="C20" s="289"/>
      <c r="D20" s="289">
        <v>-2927400</v>
      </c>
    </row>
    <row r="21" spans="1:4" x14ac:dyDescent="0.3">
      <c r="A21" s="329" t="s">
        <v>9458</v>
      </c>
      <c r="B21" s="289">
        <v>2242200</v>
      </c>
      <c r="C21" s="289"/>
      <c r="D21" s="289">
        <v>-2242200</v>
      </c>
    </row>
    <row r="22" spans="1:4" x14ac:dyDescent="0.3">
      <c r="A22" s="329" t="s">
        <v>11532</v>
      </c>
      <c r="B22" s="289">
        <v>1900000</v>
      </c>
      <c r="C22" s="289"/>
      <c r="D22" s="289">
        <v>-1900000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2371000</v>
      </c>
      <c r="C25" s="289"/>
      <c r="D25" s="289">
        <v>-2371000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40916020</v>
      </c>
      <c r="C30" s="289"/>
      <c r="D30" s="289">
        <v>-40916020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54" t="s">
        <v>1694</v>
      </c>
      <c r="C5" s="1004" t="s">
        <v>1801</v>
      </c>
      <c r="D5" s="1005" t="s">
        <v>46</v>
      </c>
      <c r="E5" s="1013" t="s">
        <v>10858</v>
      </c>
    </row>
    <row r="6" spans="1:6" x14ac:dyDescent="0.35">
      <c r="A6" s="996" t="s">
        <v>11883</v>
      </c>
      <c r="B6" s="1155">
        <v>21138845</v>
      </c>
      <c r="C6" s="1155">
        <v>20297479</v>
      </c>
      <c r="D6" s="1006">
        <v>841366</v>
      </c>
    </row>
    <row r="7" spans="1:6" x14ac:dyDescent="0.35">
      <c r="A7" s="1133" t="s">
        <v>13145</v>
      </c>
      <c r="B7" s="1155">
        <v>320000</v>
      </c>
      <c r="C7" s="1155"/>
      <c r="D7" s="1006">
        <v>320000</v>
      </c>
    </row>
    <row r="8" spans="1:6" x14ac:dyDescent="0.35">
      <c r="A8" s="1133" t="s">
        <v>7465</v>
      </c>
      <c r="B8" s="1155">
        <v>7280006</v>
      </c>
      <c r="C8" s="1155">
        <v>6974000</v>
      </c>
      <c r="D8" s="1006">
        <v>306006</v>
      </c>
      <c r="F8" s="97"/>
    </row>
    <row r="9" spans="1:6" x14ac:dyDescent="0.35">
      <c r="A9" s="1133" t="s">
        <v>168</v>
      </c>
      <c r="B9" s="1155">
        <v>1243397</v>
      </c>
      <c r="C9" s="1155">
        <v>1074278</v>
      </c>
      <c r="D9" s="1134">
        <v>169119</v>
      </c>
    </row>
    <row r="10" spans="1:6" x14ac:dyDescent="0.35">
      <c r="A10" s="1133" t="s">
        <v>13265</v>
      </c>
      <c r="B10" s="1155">
        <v>43500</v>
      </c>
      <c r="C10" s="1155"/>
      <c r="D10" s="1006">
        <v>43500</v>
      </c>
    </row>
    <row r="11" spans="1:6" x14ac:dyDescent="0.35">
      <c r="A11" s="1133" t="s">
        <v>169</v>
      </c>
      <c r="B11" s="1155">
        <v>160391</v>
      </c>
      <c r="C11" s="1155">
        <v>157650</v>
      </c>
      <c r="D11" s="1006">
        <v>2741</v>
      </c>
    </row>
    <row r="12" spans="1:6" x14ac:dyDescent="0.35">
      <c r="A12" s="1133" t="s">
        <v>4724</v>
      </c>
      <c r="B12" s="1155">
        <v>1680000</v>
      </c>
      <c r="C12" s="1155">
        <v>1680000</v>
      </c>
      <c r="D12" s="1006">
        <v>0</v>
      </c>
    </row>
    <row r="13" spans="1:6" x14ac:dyDescent="0.35">
      <c r="A13" s="1133" t="s">
        <v>12024</v>
      </c>
      <c r="B13" s="1155">
        <v>1894000</v>
      </c>
      <c r="C13" s="1155">
        <v>1894000</v>
      </c>
      <c r="D13" s="1006">
        <v>0</v>
      </c>
    </row>
    <row r="14" spans="1:6" x14ac:dyDescent="0.35">
      <c r="A14" s="1133" t="s">
        <v>180</v>
      </c>
      <c r="B14" s="1155">
        <v>2844370</v>
      </c>
      <c r="C14" s="1155">
        <v>2844370</v>
      </c>
      <c r="D14" s="1006">
        <v>0</v>
      </c>
    </row>
    <row r="15" spans="1:6" x14ac:dyDescent="0.35">
      <c r="A15" s="1133" t="s">
        <v>6845</v>
      </c>
      <c r="B15" s="1155">
        <v>903164</v>
      </c>
      <c r="C15" s="1155">
        <v>903164</v>
      </c>
      <c r="D15" s="1006">
        <v>0</v>
      </c>
    </row>
    <row r="16" spans="1:6" x14ac:dyDescent="0.35">
      <c r="A16" s="1133" t="s">
        <v>8392</v>
      </c>
      <c r="B16" s="1155">
        <v>2714017</v>
      </c>
      <c r="C16" s="1155">
        <v>2714017</v>
      </c>
      <c r="D16" s="1006">
        <v>0</v>
      </c>
    </row>
    <row r="17" spans="1:4" x14ac:dyDescent="0.35">
      <c r="A17" s="1133" t="s">
        <v>166</v>
      </c>
      <c r="B17" s="1155">
        <v>56000</v>
      </c>
      <c r="C17" s="1155">
        <v>56000</v>
      </c>
      <c r="D17" s="1134">
        <v>0</v>
      </c>
    </row>
    <row r="18" spans="1:4" x14ac:dyDescent="0.35">
      <c r="A18" s="1133" t="s">
        <v>8089</v>
      </c>
      <c r="B18" s="1155">
        <v>2000000</v>
      </c>
      <c r="C18" s="1155">
        <v>2000000</v>
      </c>
      <c r="D18" s="1006">
        <v>0</v>
      </c>
    </row>
    <row r="19" spans="1:4" x14ac:dyDescent="0.35">
      <c r="A19" s="996" t="s">
        <v>12192</v>
      </c>
      <c r="B19" s="1155">
        <v>4030655</v>
      </c>
      <c r="C19" s="1155">
        <v>3449211</v>
      </c>
      <c r="D19" s="1006">
        <v>581444</v>
      </c>
    </row>
    <row r="20" spans="1:4" x14ac:dyDescent="0.35">
      <c r="A20" s="996" t="s">
        <v>10907</v>
      </c>
      <c r="B20" s="1155">
        <v>10156440.5</v>
      </c>
      <c r="C20" s="1155">
        <v>9712870.5</v>
      </c>
      <c r="D20" s="1006">
        <v>443570.00000000012</v>
      </c>
    </row>
    <row r="21" spans="1:4" x14ac:dyDescent="0.35">
      <c r="A21" s="996" t="s">
        <v>11085</v>
      </c>
      <c r="B21" s="1155">
        <v>10724937</v>
      </c>
      <c r="C21" s="1155">
        <v>10323080</v>
      </c>
      <c r="D21" s="1006">
        <v>401857</v>
      </c>
    </row>
    <row r="22" spans="1:4" x14ac:dyDescent="0.35">
      <c r="A22" s="996" t="s">
        <v>10230</v>
      </c>
      <c r="B22" s="1155">
        <v>12621108</v>
      </c>
      <c r="C22" s="1155">
        <v>12300151</v>
      </c>
      <c r="D22" s="1006">
        <v>320957</v>
      </c>
    </row>
    <row r="23" spans="1:4" x14ac:dyDescent="0.35">
      <c r="A23" s="996" t="s">
        <v>6503</v>
      </c>
      <c r="B23" s="1155">
        <v>420205</v>
      </c>
      <c r="C23" s="1155">
        <v>165107</v>
      </c>
      <c r="D23" s="1006">
        <v>255098</v>
      </c>
    </row>
    <row r="24" spans="1:4" x14ac:dyDescent="0.35">
      <c r="A24" s="996" t="s">
        <v>8557</v>
      </c>
      <c r="B24" s="1155">
        <v>2892546</v>
      </c>
      <c r="C24" s="1155">
        <v>2662735</v>
      </c>
      <c r="D24" s="1006">
        <v>229811</v>
      </c>
    </row>
    <row r="25" spans="1:4" x14ac:dyDescent="0.35">
      <c r="A25" s="996" t="s">
        <v>13272</v>
      </c>
      <c r="B25" s="1155">
        <v>195823</v>
      </c>
      <c r="C25" s="1155"/>
      <c r="D25" s="1006">
        <v>195823</v>
      </c>
    </row>
    <row r="26" spans="1:4" x14ac:dyDescent="0.35">
      <c r="A26" s="1133" t="s">
        <v>8392</v>
      </c>
      <c r="B26" s="1155">
        <v>195823</v>
      </c>
      <c r="C26" s="1155"/>
      <c r="D26" s="1006">
        <v>195823</v>
      </c>
    </row>
    <row r="27" spans="1:4" x14ac:dyDescent="0.35">
      <c r="A27" s="996" t="s">
        <v>11442</v>
      </c>
      <c r="B27" s="1155">
        <v>1121427</v>
      </c>
      <c r="C27" s="1155">
        <v>933127</v>
      </c>
      <c r="D27" s="1006">
        <v>188300</v>
      </c>
    </row>
    <row r="28" spans="1:4" x14ac:dyDescent="0.35">
      <c r="A28" s="996" t="s">
        <v>12801</v>
      </c>
      <c r="B28" s="1155">
        <v>288639</v>
      </c>
      <c r="C28" s="1155">
        <v>153139</v>
      </c>
      <c r="D28" s="1006">
        <v>135500</v>
      </c>
    </row>
    <row r="29" spans="1:4" x14ac:dyDescent="0.35">
      <c r="A29" s="996" t="s">
        <v>10569</v>
      </c>
      <c r="B29" s="1155">
        <v>1848282</v>
      </c>
      <c r="C29" s="1155">
        <v>1719382</v>
      </c>
      <c r="D29" s="1006">
        <v>128900</v>
      </c>
    </row>
    <row r="30" spans="1:4" x14ac:dyDescent="0.35">
      <c r="A30" s="996" t="s">
        <v>10574</v>
      </c>
      <c r="B30" s="1155">
        <v>21004486</v>
      </c>
      <c r="C30" s="1155">
        <v>20910731</v>
      </c>
      <c r="D30" s="1006">
        <v>93755</v>
      </c>
    </row>
    <row r="31" spans="1:4" x14ac:dyDescent="0.35">
      <c r="A31" s="996" t="s">
        <v>11507</v>
      </c>
      <c r="B31" s="1155">
        <v>576715</v>
      </c>
      <c r="C31" s="1155">
        <v>487434</v>
      </c>
      <c r="D31" s="1006">
        <v>89281</v>
      </c>
    </row>
    <row r="32" spans="1:4" x14ac:dyDescent="0.35">
      <c r="A32" s="996" t="s">
        <v>12810</v>
      </c>
      <c r="B32" s="1155">
        <v>87507</v>
      </c>
      <c r="C32" s="1155"/>
      <c r="D32" s="1006">
        <v>87507</v>
      </c>
    </row>
    <row r="33" spans="1:4" x14ac:dyDescent="0.35">
      <c r="A33" s="996" t="s">
        <v>10294</v>
      </c>
      <c r="B33" s="1155">
        <v>1585166</v>
      </c>
      <c r="C33" s="1155">
        <v>1512773</v>
      </c>
      <c r="D33" s="1006">
        <v>72393</v>
      </c>
    </row>
    <row r="34" spans="1:4" hidden="1" x14ac:dyDescent="0.35">
      <c r="A34" s="996" t="s">
        <v>13335</v>
      </c>
      <c r="B34" s="1155">
        <v>70329</v>
      </c>
      <c r="C34" s="1155"/>
      <c r="D34" s="1006">
        <v>70329</v>
      </c>
    </row>
    <row r="35" spans="1:4" hidden="1" x14ac:dyDescent="0.35">
      <c r="A35" s="1133" t="s">
        <v>164</v>
      </c>
      <c r="B35" s="1155">
        <v>70329</v>
      </c>
      <c r="C35" s="1155"/>
      <c r="D35" s="1006">
        <v>70329</v>
      </c>
    </row>
    <row r="36" spans="1:4" hidden="1" x14ac:dyDescent="0.35">
      <c r="A36" s="996" t="s">
        <v>9354</v>
      </c>
      <c r="B36" s="1155">
        <v>4428561</v>
      </c>
      <c r="C36" s="1155">
        <v>4361002</v>
      </c>
      <c r="D36" s="1006">
        <v>67559</v>
      </c>
    </row>
    <row r="37" spans="1:4" hidden="1" x14ac:dyDescent="0.35">
      <c r="A37" s="996" t="s">
        <v>12706</v>
      </c>
      <c r="B37" s="1155">
        <v>247152</v>
      </c>
      <c r="C37" s="1155">
        <v>200000</v>
      </c>
      <c r="D37" s="1006">
        <v>47152</v>
      </c>
    </row>
    <row r="38" spans="1:4" hidden="1" x14ac:dyDescent="0.35">
      <c r="A38" s="996" t="s">
        <v>12618</v>
      </c>
      <c r="B38" s="1155">
        <v>45459</v>
      </c>
      <c r="C38" s="1155"/>
      <c r="D38" s="1006">
        <v>45459</v>
      </c>
    </row>
    <row r="39" spans="1:4" hidden="1" x14ac:dyDescent="0.35">
      <c r="A39" s="996" t="s">
        <v>12696</v>
      </c>
      <c r="B39" s="1155">
        <v>36817</v>
      </c>
      <c r="C39" s="1155"/>
      <c r="D39" s="1006">
        <v>36817</v>
      </c>
    </row>
    <row r="40" spans="1:4" hidden="1" x14ac:dyDescent="0.35">
      <c r="A40" s="996" t="s">
        <v>12232</v>
      </c>
      <c r="B40" s="1155">
        <v>110000</v>
      </c>
      <c r="C40" s="1155">
        <v>82500</v>
      </c>
      <c r="D40" s="1006">
        <v>27500</v>
      </c>
    </row>
    <row r="41" spans="1:4" hidden="1" x14ac:dyDescent="0.35">
      <c r="A41" s="996" t="s">
        <v>8866</v>
      </c>
      <c r="B41" s="1155">
        <v>1899307</v>
      </c>
      <c r="C41" s="1155">
        <v>1876347</v>
      </c>
      <c r="D41" s="1006">
        <v>22960</v>
      </c>
    </row>
    <row r="42" spans="1:4" hidden="1" x14ac:dyDescent="0.35">
      <c r="A42" s="996" t="s">
        <v>11</v>
      </c>
      <c r="B42" s="1155">
        <v>190221</v>
      </c>
      <c r="C42" s="1155">
        <v>171670</v>
      </c>
      <c r="D42" s="1006">
        <v>18551</v>
      </c>
    </row>
    <row r="43" spans="1:4" hidden="1" x14ac:dyDescent="0.35">
      <c r="A43" s="996" t="s">
        <v>8337</v>
      </c>
      <c r="B43" s="1155">
        <v>6661900</v>
      </c>
      <c r="C43" s="1155">
        <v>6645860</v>
      </c>
      <c r="D43" s="1006">
        <v>16040</v>
      </c>
    </row>
    <row r="44" spans="1:4" hidden="1" x14ac:dyDescent="0.35">
      <c r="A44" s="996" t="s">
        <v>8874</v>
      </c>
      <c r="B44" s="1155">
        <v>2891040</v>
      </c>
      <c r="C44" s="1155">
        <v>2878040</v>
      </c>
      <c r="D44" s="1006">
        <v>13000</v>
      </c>
    </row>
    <row r="45" spans="1:4" hidden="1" x14ac:dyDescent="0.35">
      <c r="A45" s="996" t="s">
        <v>12272</v>
      </c>
      <c r="B45" s="1155">
        <v>1278570</v>
      </c>
      <c r="C45" s="1155">
        <v>1272797</v>
      </c>
      <c r="D45" s="1006">
        <v>5773</v>
      </c>
    </row>
    <row r="46" spans="1:4" hidden="1" x14ac:dyDescent="0.35">
      <c r="A46" s="996" t="s">
        <v>10469</v>
      </c>
      <c r="B46" s="1155">
        <v>1683705</v>
      </c>
      <c r="C46" s="1155">
        <v>1679205</v>
      </c>
      <c r="D46" s="1006">
        <v>4500</v>
      </c>
    </row>
    <row r="47" spans="1:4" hidden="1" x14ac:dyDescent="0.35">
      <c r="A47" s="996" t="s">
        <v>9767</v>
      </c>
      <c r="B47" s="1155">
        <v>6398047</v>
      </c>
      <c r="C47" s="1155">
        <v>6398047</v>
      </c>
      <c r="D47" s="1006">
        <v>0</v>
      </c>
    </row>
    <row r="48" spans="1:4" hidden="1" x14ac:dyDescent="0.35">
      <c r="A48" s="996" t="s">
        <v>7553</v>
      </c>
      <c r="B48" s="1155">
        <v>1012779</v>
      </c>
      <c r="C48" s="1155">
        <v>1012779</v>
      </c>
      <c r="D48" s="1006">
        <v>0</v>
      </c>
    </row>
    <row r="49" spans="1:4" hidden="1" x14ac:dyDescent="0.35">
      <c r="A49" s="996" t="s">
        <v>1399</v>
      </c>
      <c r="B49" s="1155">
        <v>26199453</v>
      </c>
      <c r="C49" s="1155">
        <v>26199453</v>
      </c>
      <c r="D49" s="1006">
        <v>0</v>
      </c>
    </row>
    <row r="50" spans="1:4" hidden="1" x14ac:dyDescent="0.35">
      <c r="A50" s="996" t="s">
        <v>82</v>
      </c>
      <c r="B50" s="1155">
        <v>732794</v>
      </c>
      <c r="C50" s="1155">
        <v>732794</v>
      </c>
      <c r="D50" s="1006">
        <v>0</v>
      </c>
    </row>
    <row r="51" spans="1:4" hidden="1" x14ac:dyDescent="0.35">
      <c r="A51" s="996" t="s">
        <v>3944</v>
      </c>
      <c r="B51" s="1155">
        <v>5200</v>
      </c>
      <c r="C51" s="1155">
        <v>5200</v>
      </c>
      <c r="D51" s="1006">
        <v>0</v>
      </c>
    </row>
    <row r="52" spans="1:4" hidden="1" x14ac:dyDescent="0.35">
      <c r="A52" s="996" t="s">
        <v>672</v>
      </c>
      <c r="B52" s="1155">
        <v>629934</v>
      </c>
      <c r="C52" s="1155">
        <v>629934</v>
      </c>
      <c r="D52" s="1006">
        <v>0</v>
      </c>
    </row>
    <row r="53" spans="1:4" hidden="1" x14ac:dyDescent="0.35">
      <c r="A53" s="996" t="s">
        <v>1398</v>
      </c>
      <c r="B53" s="1155">
        <v>54635</v>
      </c>
      <c r="C53" s="1155">
        <v>54635</v>
      </c>
      <c r="D53" s="1006">
        <v>0</v>
      </c>
    </row>
    <row r="54" spans="1:4" hidden="1" x14ac:dyDescent="0.35">
      <c r="A54" s="996" t="s">
        <v>464</v>
      </c>
      <c r="B54" s="1155">
        <v>3188510</v>
      </c>
      <c r="C54" s="1155">
        <v>3188510</v>
      </c>
      <c r="D54" s="1006">
        <v>0</v>
      </c>
    </row>
    <row r="55" spans="1:4" hidden="1" x14ac:dyDescent="0.35">
      <c r="A55" s="996" t="s">
        <v>2932</v>
      </c>
      <c r="B55" s="1155">
        <v>6628809</v>
      </c>
      <c r="C55" s="1155">
        <v>6628809</v>
      </c>
      <c r="D55" s="1006">
        <v>0</v>
      </c>
    </row>
    <row r="56" spans="1:4" hidden="1" x14ac:dyDescent="0.35">
      <c r="A56" s="996" t="s">
        <v>768</v>
      </c>
      <c r="B56" s="1155">
        <v>190145</v>
      </c>
      <c r="C56" s="1155">
        <v>190145</v>
      </c>
      <c r="D56" s="1006">
        <v>0</v>
      </c>
    </row>
    <row r="57" spans="1:4" hidden="1" x14ac:dyDescent="0.35">
      <c r="A57" s="996" t="s">
        <v>7730</v>
      </c>
      <c r="B57" s="1155">
        <v>221361</v>
      </c>
      <c r="C57" s="1155">
        <v>221361</v>
      </c>
      <c r="D57" s="1006">
        <v>0</v>
      </c>
    </row>
    <row r="58" spans="1:4" hidden="1" x14ac:dyDescent="0.35">
      <c r="A58" s="996" t="s">
        <v>1086</v>
      </c>
      <c r="B58" s="1155">
        <v>88730</v>
      </c>
      <c r="C58" s="1155">
        <v>88730</v>
      </c>
      <c r="D58" s="1006">
        <v>0</v>
      </c>
    </row>
    <row r="59" spans="1:4" hidden="1" x14ac:dyDescent="0.35">
      <c r="A59" s="996" t="s">
        <v>129</v>
      </c>
      <c r="B59" s="1155">
        <v>276956</v>
      </c>
      <c r="C59" s="1155">
        <v>276956</v>
      </c>
      <c r="D59" s="1006">
        <v>0</v>
      </c>
    </row>
    <row r="60" spans="1:4" hidden="1" x14ac:dyDescent="0.35">
      <c r="A60" s="996" t="s">
        <v>1205</v>
      </c>
      <c r="B60" s="1155">
        <v>263340</v>
      </c>
      <c r="C60" s="1155">
        <v>263340</v>
      </c>
      <c r="D60" s="1006">
        <v>0</v>
      </c>
    </row>
    <row r="61" spans="1:4" hidden="1" x14ac:dyDescent="0.35">
      <c r="A61" s="996" t="s">
        <v>394</v>
      </c>
      <c r="B61" s="1155">
        <v>51141</v>
      </c>
      <c r="C61" s="1155">
        <v>51141</v>
      </c>
      <c r="D61" s="1006">
        <v>0</v>
      </c>
    </row>
    <row r="62" spans="1:4" hidden="1" x14ac:dyDescent="0.35">
      <c r="A62" s="996" t="s">
        <v>1492</v>
      </c>
      <c r="B62" s="1155">
        <v>188750</v>
      </c>
      <c r="C62" s="1155">
        <v>188750</v>
      </c>
      <c r="D62" s="1006">
        <v>0</v>
      </c>
    </row>
    <row r="63" spans="1:4" hidden="1" x14ac:dyDescent="0.35">
      <c r="A63" s="996" t="s">
        <v>11267</v>
      </c>
      <c r="B63" s="1155">
        <v>34476</v>
      </c>
      <c r="C63" s="1155">
        <v>34476</v>
      </c>
      <c r="D63" s="1006">
        <v>0</v>
      </c>
    </row>
    <row r="64" spans="1:4" hidden="1" x14ac:dyDescent="0.35">
      <c r="A64" s="996" t="s">
        <v>33</v>
      </c>
      <c r="B64" s="1155">
        <v>569111</v>
      </c>
      <c r="C64" s="1155">
        <v>569111</v>
      </c>
      <c r="D64" s="1006">
        <v>0</v>
      </c>
    </row>
    <row r="65" spans="1:4" hidden="1" x14ac:dyDescent="0.35">
      <c r="A65" s="996" t="s">
        <v>38</v>
      </c>
      <c r="B65" s="1155">
        <v>110704</v>
      </c>
      <c r="C65" s="1155">
        <v>110704</v>
      </c>
      <c r="D65" s="1006">
        <v>0</v>
      </c>
    </row>
    <row r="66" spans="1:4" hidden="1" x14ac:dyDescent="0.35">
      <c r="A66" s="996" t="s">
        <v>1806</v>
      </c>
      <c r="B66" s="1155">
        <v>4800</v>
      </c>
      <c r="C66" s="1155">
        <v>4800</v>
      </c>
      <c r="D66" s="1006">
        <v>0</v>
      </c>
    </row>
    <row r="67" spans="1:4" hidden="1" x14ac:dyDescent="0.35">
      <c r="A67" s="996" t="s">
        <v>37</v>
      </c>
      <c r="B67" s="1155">
        <v>74360</v>
      </c>
      <c r="C67" s="1155">
        <v>74360</v>
      </c>
      <c r="D67" s="1006">
        <v>0</v>
      </c>
    </row>
    <row r="68" spans="1:4" hidden="1" x14ac:dyDescent="0.35">
      <c r="A68" s="996" t="s">
        <v>1690</v>
      </c>
      <c r="B68" s="1155">
        <v>13508</v>
      </c>
      <c r="C68" s="1155">
        <v>13508</v>
      </c>
      <c r="D68" s="1006">
        <v>0</v>
      </c>
    </row>
    <row r="69" spans="1:4" hidden="1" x14ac:dyDescent="0.35">
      <c r="A69" s="996" t="s">
        <v>7124</v>
      </c>
      <c r="B69" s="1155"/>
      <c r="C69" s="1155"/>
      <c r="D69" s="1006">
        <v>0</v>
      </c>
    </row>
    <row r="70" spans="1:4" hidden="1" x14ac:dyDescent="0.35">
      <c r="A70" s="996" t="s">
        <v>2022</v>
      </c>
      <c r="B70" s="1155">
        <v>290962</v>
      </c>
      <c r="C70" s="1155">
        <v>290962</v>
      </c>
      <c r="D70" s="1006">
        <v>0</v>
      </c>
    </row>
    <row r="71" spans="1:4" hidden="1" x14ac:dyDescent="0.35">
      <c r="A71" s="996" t="s">
        <v>7815</v>
      </c>
      <c r="B71" s="1155">
        <v>136445</v>
      </c>
      <c r="C71" s="1155">
        <v>136445</v>
      </c>
      <c r="D71" s="1006">
        <v>0</v>
      </c>
    </row>
    <row r="72" spans="1:4" hidden="1" x14ac:dyDescent="0.35">
      <c r="A72" s="996" t="s">
        <v>32</v>
      </c>
      <c r="B72" s="1155">
        <v>327433</v>
      </c>
      <c r="C72" s="1155">
        <v>327433</v>
      </c>
      <c r="D72" s="1006">
        <v>0</v>
      </c>
    </row>
    <row r="73" spans="1:4" hidden="1" x14ac:dyDescent="0.35">
      <c r="A73" s="996" t="s">
        <v>8041</v>
      </c>
      <c r="B73" s="1155">
        <v>11932427</v>
      </c>
      <c r="C73" s="1155">
        <v>11932427</v>
      </c>
      <c r="D73" s="1006">
        <v>0</v>
      </c>
    </row>
    <row r="74" spans="1:4" s="1007" customFormat="1" hidden="1" x14ac:dyDescent="0.35">
      <c r="A74" s="996" t="s">
        <v>2042</v>
      </c>
      <c r="B74" s="1155">
        <v>91259</v>
      </c>
      <c r="C74" s="1155">
        <v>91259</v>
      </c>
      <c r="D74" s="1006">
        <v>0</v>
      </c>
    </row>
    <row r="75" spans="1:4" hidden="1" x14ac:dyDescent="0.35">
      <c r="A75" s="996" t="s">
        <v>8530</v>
      </c>
      <c r="B75" s="1155">
        <v>235522</v>
      </c>
      <c r="C75" s="1155">
        <v>235522</v>
      </c>
      <c r="D75" s="1006">
        <v>0</v>
      </c>
    </row>
    <row r="76" spans="1:4" hidden="1" x14ac:dyDescent="0.35">
      <c r="A76" s="996" t="s">
        <v>2262</v>
      </c>
      <c r="B76" s="1155">
        <v>81323</v>
      </c>
      <c r="C76" s="1155">
        <v>81323</v>
      </c>
      <c r="D76" s="1006">
        <v>0</v>
      </c>
    </row>
    <row r="77" spans="1:4" hidden="1" x14ac:dyDescent="0.35">
      <c r="A77" s="996" t="s">
        <v>154</v>
      </c>
      <c r="B77" s="1155">
        <v>252400</v>
      </c>
      <c r="C77" s="1155">
        <v>252400</v>
      </c>
      <c r="D77" s="1006">
        <v>0</v>
      </c>
    </row>
    <row r="78" spans="1:4" hidden="1" x14ac:dyDescent="0.35">
      <c r="A78" s="996" t="s">
        <v>2270</v>
      </c>
      <c r="B78" s="1155">
        <v>166908</v>
      </c>
      <c r="C78" s="1155">
        <v>166908</v>
      </c>
      <c r="D78" s="1006">
        <v>0</v>
      </c>
    </row>
    <row r="79" spans="1:4" hidden="1" x14ac:dyDescent="0.35">
      <c r="A79" s="996" t="s">
        <v>962</v>
      </c>
      <c r="B79" s="1155">
        <v>144342</v>
      </c>
      <c r="C79" s="1155">
        <v>144342</v>
      </c>
      <c r="D79" s="1006">
        <v>0</v>
      </c>
    </row>
    <row r="80" spans="1:4" hidden="1" x14ac:dyDescent="0.35">
      <c r="A80" s="996" t="s">
        <v>2403</v>
      </c>
      <c r="B80" s="1155">
        <v>907</v>
      </c>
      <c r="C80" s="1155">
        <v>907</v>
      </c>
      <c r="D80" s="1006">
        <v>0</v>
      </c>
    </row>
    <row r="81" spans="1:4" hidden="1" x14ac:dyDescent="0.35">
      <c r="A81" s="996" t="s">
        <v>1202</v>
      </c>
      <c r="B81" s="1155">
        <v>59350</v>
      </c>
      <c r="C81" s="1155">
        <v>59350</v>
      </c>
      <c r="D81" s="1006">
        <v>0</v>
      </c>
    </row>
    <row r="82" spans="1:4" hidden="1" x14ac:dyDescent="0.35">
      <c r="A82" s="996" t="s">
        <v>2547</v>
      </c>
      <c r="B82" s="1155">
        <v>42578</v>
      </c>
      <c r="C82" s="1155">
        <v>42578</v>
      </c>
      <c r="D82" s="1006">
        <v>0</v>
      </c>
    </row>
    <row r="83" spans="1:4" hidden="1" x14ac:dyDescent="0.35">
      <c r="A83" s="996" t="s">
        <v>11071</v>
      </c>
      <c r="B83" s="1155">
        <v>900642</v>
      </c>
      <c r="C83" s="1155">
        <v>900642</v>
      </c>
      <c r="D83" s="1006">
        <v>0</v>
      </c>
    </row>
    <row r="84" spans="1:4" hidden="1" x14ac:dyDescent="0.35">
      <c r="A84" s="996" t="s">
        <v>2651</v>
      </c>
      <c r="B84" s="1155">
        <v>9647104</v>
      </c>
      <c r="C84" s="1155">
        <v>9647104</v>
      </c>
      <c r="D84" s="1006">
        <v>0</v>
      </c>
    </row>
    <row r="85" spans="1:4" hidden="1" x14ac:dyDescent="0.35">
      <c r="A85" s="996" t="s">
        <v>11605</v>
      </c>
      <c r="B85" s="1155">
        <v>1892082</v>
      </c>
      <c r="C85" s="1155">
        <v>1892082</v>
      </c>
      <c r="D85" s="1006">
        <v>0</v>
      </c>
    </row>
    <row r="86" spans="1:4" hidden="1" x14ac:dyDescent="0.35">
      <c r="A86" s="996" t="s">
        <v>2318</v>
      </c>
      <c r="B86" s="1155">
        <v>39773</v>
      </c>
      <c r="C86" s="1155">
        <v>39773</v>
      </c>
      <c r="D86" s="1006">
        <v>0</v>
      </c>
    </row>
    <row r="87" spans="1:4" hidden="1" x14ac:dyDescent="0.35">
      <c r="A87" s="996" t="s">
        <v>171</v>
      </c>
      <c r="B87" s="1155">
        <v>46541</v>
      </c>
      <c r="C87" s="1155">
        <v>46541</v>
      </c>
      <c r="D87" s="1006">
        <v>0</v>
      </c>
    </row>
    <row r="88" spans="1:4" hidden="1" x14ac:dyDescent="0.35">
      <c r="A88" s="996" t="s">
        <v>3383</v>
      </c>
      <c r="B88" s="1155">
        <v>4145</v>
      </c>
      <c r="C88" s="1155">
        <v>4145</v>
      </c>
      <c r="D88" s="1006">
        <v>0</v>
      </c>
    </row>
    <row r="89" spans="1:4" hidden="1" x14ac:dyDescent="0.35">
      <c r="A89" s="996" t="s">
        <v>39</v>
      </c>
      <c r="B89" s="1155">
        <v>65000</v>
      </c>
      <c r="C89" s="1155">
        <v>65000</v>
      </c>
      <c r="D89" s="1006">
        <v>0</v>
      </c>
    </row>
    <row r="90" spans="1:4" hidden="1" x14ac:dyDescent="0.35">
      <c r="A90" s="996" t="s">
        <v>3400</v>
      </c>
      <c r="B90" s="1155">
        <v>25920</v>
      </c>
      <c r="C90" s="1155">
        <v>25920</v>
      </c>
      <c r="D90" s="1006">
        <v>0</v>
      </c>
    </row>
    <row r="91" spans="1:4" hidden="1" x14ac:dyDescent="0.35">
      <c r="A91" s="996" t="s">
        <v>7655</v>
      </c>
      <c r="B91" s="1155">
        <v>1303060</v>
      </c>
      <c r="C91" s="1155">
        <v>1303060</v>
      </c>
      <c r="D91" s="1006">
        <v>0</v>
      </c>
    </row>
    <row r="92" spans="1:4" hidden="1" x14ac:dyDescent="0.35">
      <c r="A92" s="996" t="s">
        <v>3621</v>
      </c>
      <c r="B92" s="1155">
        <v>1205380</v>
      </c>
      <c r="C92" s="1155">
        <v>1205380</v>
      </c>
      <c r="D92" s="1006">
        <v>0</v>
      </c>
    </row>
    <row r="93" spans="1:4" hidden="1" x14ac:dyDescent="0.35">
      <c r="A93" s="996" t="s">
        <v>7110</v>
      </c>
      <c r="B93" s="1155">
        <v>565282</v>
      </c>
      <c r="C93" s="1155">
        <v>565282</v>
      </c>
      <c r="D93" s="1006">
        <v>0</v>
      </c>
    </row>
    <row r="94" spans="1:4" hidden="1" x14ac:dyDescent="0.35">
      <c r="A94" s="996" t="s">
        <v>1675</v>
      </c>
      <c r="B94" s="1155">
        <v>155133</v>
      </c>
      <c r="C94" s="1155">
        <v>155133</v>
      </c>
      <c r="D94" s="1006">
        <v>0</v>
      </c>
    </row>
    <row r="95" spans="1:4" hidden="1" x14ac:dyDescent="0.35">
      <c r="A95" s="996" t="s">
        <v>6516</v>
      </c>
      <c r="B95" s="1155">
        <v>1058091</v>
      </c>
      <c r="C95" s="1155">
        <v>1058091</v>
      </c>
      <c r="D95" s="1006">
        <v>0</v>
      </c>
    </row>
    <row r="96" spans="1:4" hidden="1" x14ac:dyDescent="0.35">
      <c r="A96" s="996" t="s">
        <v>18</v>
      </c>
      <c r="B96" s="1155">
        <v>150590</v>
      </c>
      <c r="C96" s="1155">
        <v>150590</v>
      </c>
      <c r="D96" s="1006">
        <v>0</v>
      </c>
    </row>
    <row r="97" spans="1:4" hidden="1" x14ac:dyDescent="0.35">
      <c r="A97" s="996" t="s">
        <v>6645</v>
      </c>
      <c r="B97" s="1155"/>
      <c r="C97" s="1155"/>
      <c r="D97" s="1006">
        <v>0</v>
      </c>
    </row>
    <row r="98" spans="1:4" hidden="1" x14ac:dyDescent="0.35">
      <c r="A98" s="996" t="s">
        <v>4720</v>
      </c>
      <c r="B98" s="1155">
        <v>644100</v>
      </c>
      <c r="C98" s="1155">
        <v>644100</v>
      </c>
      <c r="D98" s="1006">
        <v>0</v>
      </c>
    </row>
    <row r="99" spans="1:4" hidden="1" x14ac:dyDescent="0.35">
      <c r="A99" s="996" t="s">
        <v>7744</v>
      </c>
      <c r="B99" s="1155">
        <v>319499</v>
      </c>
      <c r="C99" s="1155">
        <v>319499</v>
      </c>
      <c r="D99" s="1006">
        <v>0</v>
      </c>
    </row>
    <row r="100" spans="1:4" hidden="1" x14ac:dyDescent="0.35">
      <c r="A100" s="996" t="s">
        <v>4883</v>
      </c>
      <c r="B100" s="1155">
        <v>262657</v>
      </c>
      <c r="C100" s="1155">
        <v>262657</v>
      </c>
      <c r="D100" s="1006">
        <v>0</v>
      </c>
    </row>
    <row r="101" spans="1:4" hidden="1" x14ac:dyDescent="0.35">
      <c r="A101" s="996" t="s">
        <v>7919</v>
      </c>
      <c r="B101" s="1155">
        <v>3715694</v>
      </c>
      <c r="C101" s="1155">
        <v>3715694</v>
      </c>
      <c r="D101" s="1006">
        <v>0</v>
      </c>
    </row>
    <row r="102" spans="1:4" hidden="1" x14ac:dyDescent="0.35">
      <c r="A102" s="996" t="s">
        <v>5051</v>
      </c>
      <c r="B102" s="1155">
        <v>206944</v>
      </c>
      <c r="C102" s="1155">
        <v>206944</v>
      </c>
      <c r="D102" s="1006">
        <v>0</v>
      </c>
    </row>
    <row r="103" spans="1:4" hidden="1" x14ac:dyDescent="0.35">
      <c r="A103" s="996" t="s">
        <v>7951</v>
      </c>
      <c r="B103" s="1155">
        <v>3636139</v>
      </c>
      <c r="C103" s="1155">
        <v>3636139</v>
      </c>
      <c r="D103" s="1006">
        <v>0</v>
      </c>
    </row>
    <row r="104" spans="1:4" hidden="1" x14ac:dyDescent="0.35">
      <c r="A104" s="996" t="s">
        <v>4813</v>
      </c>
      <c r="B104" s="1155">
        <v>15712</v>
      </c>
      <c r="C104" s="1155">
        <v>15712</v>
      </c>
      <c r="D104" s="1006">
        <v>0</v>
      </c>
    </row>
    <row r="105" spans="1:4" hidden="1" x14ac:dyDescent="0.35">
      <c r="A105" s="996" t="s">
        <v>8075</v>
      </c>
      <c r="B105" s="1155">
        <v>142848</v>
      </c>
      <c r="C105" s="1155">
        <v>142848</v>
      </c>
      <c r="D105" s="1006">
        <v>0</v>
      </c>
    </row>
    <row r="106" spans="1:4" hidden="1" x14ac:dyDescent="0.35">
      <c r="A106" s="996" t="s">
        <v>8655</v>
      </c>
      <c r="B106" s="1155">
        <v>11292323</v>
      </c>
      <c r="C106" s="1155">
        <v>11292323</v>
      </c>
      <c r="D106" s="1006">
        <v>0</v>
      </c>
    </row>
    <row r="107" spans="1:4" hidden="1" x14ac:dyDescent="0.35">
      <c r="A107" s="996" t="s">
        <v>2648</v>
      </c>
      <c r="B107" s="1155">
        <v>202856</v>
      </c>
      <c r="C107" s="1155">
        <v>202856</v>
      </c>
      <c r="D107" s="1006">
        <v>0</v>
      </c>
    </row>
    <row r="108" spans="1:4" hidden="1" x14ac:dyDescent="0.35">
      <c r="A108" s="996" t="s">
        <v>36</v>
      </c>
      <c r="B108" s="1155">
        <v>11281</v>
      </c>
      <c r="C108" s="1155">
        <v>11281</v>
      </c>
      <c r="D108" s="1006">
        <v>0</v>
      </c>
    </row>
    <row r="109" spans="1:4" hidden="1" x14ac:dyDescent="0.35">
      <c r="A109" s="996" t="s">
        <v>14</v>
      </c>
      <c r="B109" s="1155">
        <v>53258</v>
      </c>
      <c r="C109" s="1155">
        <v>53258</v>
      </c>
      <c r="D109" s="1006">
        <v>0</v>
      </c>
    </row>
    <row r="110" spans="1:4" hidden="1" x14ac:dyDescent="0.35">
      <c r="A110" s="996" t="s">
        <v>9505</v>
      </c>
      <c r="B110" s="1155">
        <v>69638</v>
      </c>
      <c r="C110" s="1155">
        <v>69638</v>
      </c>
      <c r="D110" s="1006">
        <v>0</v>
      </c>
    </row>
    <row r="111" spans="1:4" hidden="1" x14ac:dyDescent="0.35">
      <c r="A111" s="996" t="s">
        <v>5226</v>
      </c>
      <c r="B111" s="1155">
        <v>862774</v>
      </c>
      <c r="C111" s="1155">
        <v>862774</v>
      </c>
      <c r="D111" s="1006">
        <v>0</v>
      </c>
    </row>
    <row r="112" spans="1:4" hidden="1" x14ac:dyDescent="0.35">
      <c r="A112" s="996" t="s">
        <v>9407</v>
      </c>
      <c r="B112" s="1155">
        <v>1080276</v>
      </c>
      <c r="C112" s="1155">
        <v>1080276</v>
      </c>
      <c r="D112" s="1006">
        <v>0</v>
      </c>
    </row>
    <row r="113" spans="1:4" hidden="1" x14ac:dyDescent="0.35">
      <c r="A113" s="996" t="s">
        <v>5319</v>
      </c>
      <c r="B113" s="1155">
        <v>52679</v>
      </c>
      <c r="C113" s="1155">
        <v>52679</v>
      </c>
      <c r="D113" s="1006">
        <v>0</v>
      </c>
    </row>
    <row r="114" spans="1:4" hidden="1" x14ac:dyDescent="0.35">
      <c r="A114" s="996" t="s">
        <v>9659</v>
      </c>
      <c r="B114" s="1155">
        <v>2984053</v>
      </c>
      <c r="C114" s="1155">
        <v>2984053</v>
      </c>
      <c r="D114" s="1006">
        <v>0</v>
      </c>
    </row>
    <row r="115" spans="1:4" hidden="1" x14ac:dyDescent="0.35">
      <c r="A115" s="996" t="s">
        <v>5547</v>
      </c>
      <c r="B115" s="1155">
        <v>202398</v>
      </c>
      <c r="C115" s="1155">
        <v>202398</v>
      </c>
      <c r="D115" s="1006">
        <v>0</v>
      </c>
    </row>
    <row r="116" spans="1:4" hidden="1" x14ac:dyDescent="0.35">
      <c r="A116" s="996" t="s">
        <v>9965</v>
      </c>
      <c r="B116" s="1155">
        <v>385571</v>
      </c>
      <c r="C116" s="1155">
        <v>385571</v>
      </c>
      <c r="D116" s="1006">
        <v>0</v>
      </c>
    </row>
    <row r="117" spans="1:4" hidden="1" x14ac:dyDescent="0.35">
      <c r="A117" s="996" t="s">
        <v>5708</v>
      </c>
      <c r="B117" s="1155">
        <v>189460</v>
      </c>
      <c r="C117" s="1155">
        <v>189460</v>
      </c>
      <c r="D117" s="1006">
        <v>0</v>
      </c>
    </row>
    <row r="118" spans="1:4" hidden="1" x14ac:dyDescent="0.35">
      <c r="A118" s="996" t="s">
        <v>10149</v>
      </c>
      <c r="B118" s="1155">
        <v>2384019</v>
      </c>
      <c r="C118" s="1155">
        <v>2384019</v>
      </c>
      <c r="D118" s="1006">
        <v>0</v>
      </c>
    </row>
    <row r="119" spans="1:4" hidden="1" x14ac:dyDescent="0.35">
      <c r="A119" s="996" t="s">
        <v>5719</v>
      </c>
      <c r="B119" s="1155">
        <v>271758</v>
      </c>
      <c r="C119" s="1155">
        <v>271758</v>
      </c>
      <c r="D119" s="1006">
        <v>0</v>
      </c>
    </row>
    <row r="120" spans="1:4" x14ac:dyDescent="0.35">
      <c r="A120" s="996" t="s">
        <v>2088</v>
      </c>
      <c r="B120" s="1155">
        <v>64441</v>
      </c>
      <c r="C120" s="1155">
        <v>64441</v>
      </c>
      <c r="D120" s="1006">
        <v>0</v>
      </c>
    </row>
    <row r="121" spans="1:4" x14ac:dyDescent="0.35">
      <c r="A121" s="996" t="s">
        <v>5728</v>
      </c>
      <c r="B121" s="1155">
        <v>20800</v>
      </c>
      <c r="C121" s="1155">
        <v>20800</v>
      </c>
      <c r="D121" s="1006">
        <v>0</v>
      </c>
    </row>
    <row r="122" spans="1:4" x14ac:dyDescent="0.35">
      <c r="A122" s="996" t="s">
        <v>2786</v>
      </c>
      <c r="B122" s="1155">
        <v>4910436</v>
      </c>
      <c r="C122" s="1155">
        <v>4910436</v>
      </c>
      <c r="D122" s="1006">
        <v>0</v>
      </c>
    </row>
    <row r="123" spans="1:4" x14ac:dyDescent="0.35">
      <c r="A123" s="996" t="s">
        <v>5810</v>
      </c>
      <c r="B123" s="1155">
        <v>317719</v>
      </c>
      <c r="C123" s="1155">
        <v>317719</v>
      </c>
      <c r="D123" s="1006">
        <v>0</v>
      </c>
    </row>
    <row r="124" spans="1:4" x14ac:dyDescent="0.35">
      <c r="A124" s="996" t="s">
        <v>7805</v>
      </c>
      <c r="B124" s="1155">
        <v>1072490</v>
      </c>
      <c r="C124" s="1155">
        <v>1072490</v>
      </c>
      <c r="D124" s="1006">
        <v>0</v>
      </c>
    </row>
    <row r="125" spans="1:4" x14ac:dyDescent="0.35">
      <c r="A125" s="996" t="s">
        <v>6102</v>
      </c>
      <c r="B125" s="1155">
        <v>126398</v>
      </c>
      <c r="C125" s="1155">
        <v>126398</v>
      </c>
      <c r="D125" s="1006">
        <v>0</v>
      </c>
    </row>
    <row r="126" spans="1:4" x14ac:dyDescent="0.35">
      <c r="A126" s="996" t="s">
        <v>10909</v>
      </c>
      <c r="B126" s="1155">
        <v>79935</v>
      </c>
      <c r="C126" s="1155">
        <v>79935</v>
      </c>
      <c r="D126" s="1006">
        <v>0</v>
      </c>
    </row>
    <row r="127" spans="1:4" x14ac:dyDescent="0.35">
      <c r="A127" s="996" t="s">
        <v>10377</v>
      </c>
      <c r="B127" s="1155">
        <v>1329980</v>
      </c>
      <c r="C127" s="1155">
        <v>1329980</v>
      </c>
      <c r="D127" s="1006">
        <v>0</v>
      </c>
    </row>
    <row r="128" spans="1:4" x14ac:dyDescent="0.35">
      <c r="A128" s="996" t="s">
        <v>160</v>
      </c>
      <c r="B128" s="1155">
        <v>7375</v>
      </c>
      <c r="C128" s="1155">
        <v>7375</v>
      </c>
      <c r="D128" s="1006">
        <v>0</v>
      </c>
    </row>
    <row r="129" spans="1:4" x14ac:dyDescent="0.35">
      <c r="A129" s="996" t="s">
        <v>40</v>
      </c>
      <c r="B129" s="1155">
        <v>4949540</v>
      </c>
      <c r="C129" s="1155">
        <v>4949540</v>
      </c>
      <c r="D129" s="1006">
        <v>0</v>
      </c>
    </row>
    <row r="130" spans="1:4" x14ac:dyDescent="0.35">
      <c r="A130" s="996" t="s">
        <v>11003</v>
      </c>
      <c r="B130" s="1155">
        <v>69890</v>
      </c>
      <c r="C130" s="1155">
        <v>69890</v>
      </c>
      <c r="D130" s="1006">
        <v>0</v>
      </c>
    </row>
    <row r="131" spans="1:4" x14ac:dyDescent="0.35">
      <c r="A131" s="996" t="s">
        <v>1396</v>
      </c>
      <c r="B131" s="1155">
        <v>3227014</v>
      </c>
      <c r="C131" s="1155">
        <v>3227014</v>
      </c>
      <c r="D131" s="1006">
        <v>0</v>
      </c>
    </row>
    <row r="132" spans="1:4" x14ac:dyDescent="0.35">
      <c r="A132" s="996" t="s">
        <v>1214</v>
      </c>
      <c r="B132" s="1155">
        <v>258956</v>
      </c>
      <c r="C132" s="1155">
        <v>258956</v>
      </c>
      <c r="D132" s="1006">
        <v>0</v>
      </c>
    </row>
    <row r="133" spans="1:4" x14ac:dyDescent="0.35">
      <c r="A133" s="996" t="s">
        <v>3732</v>
      </c>
      <c r="B133" s="1155">
        <v>633124</v>
      </c>
      <c r="C133" s="1155">
        <v>633124</v>
      </c>
      <c r="D133" s="1006">
        <v>0</v>
      </c>
    </row>
    <row r="134" spans="1:4" x14ac:dyDescent="0.35">
      <c r="A134" s="996" t="s">
        <v>11704</v>
      </c>
      <c r="B134" s="1155">
        <v>62941</v>
      </c>
      <c r="C134" s="1155">
        <v>62941</v>
      </c>
      <c r="D134" s="1006">
        <v>0</v>
      </c>
    </row>
    <row r="135" spans="1:4" x14ac:dyDescent="0.35">
      <c r="A135" s="996" t="s">
        <v>1804</v>
      </c>
      <c r="B135" s="1155">
        <v>236720</v>
      </c>
      <c r="C135" s="1155">
        <v>236720</v>
      </c>
      <c r="D135" s="1006">
        <v>0</v>
      </c>
    </row>
    <row r="136" spans="1:4" x14ac:dyDescent="0.35">
      <c r="A136" s="996" t="s">
        <v>130</v>
      </c>
      <c r="B136" s="1155">
        <v>624947</v>
      </c>
      <c r="C136" s="1155">
        <v>624947</v>
      </c>
      <c r="D136" s="1006">
        <v>0</v>
      </c>
    </row>
    <row r="137" spans="1:4" x14ac:dyDescent="0.35">
      <c r="A137" s="996" t="s">
        <v>2093</v>
      </c>
      <c r="B137" s="1155">
        <v>148869</v>
      </c>
      <c r="C137" s="1155">
        <v>148869</v>
      </c>
      <c r="D137" s="1006">
        <v>0</v>
      </c>
    </row>
    <row r="138" spans="1:4" x14ac:dyDescent="0.35">
      <c r="A138" s="996" t="s">
        <v>10120</v>
      </c>
      <c r="B138" s="1155">
        <v>80000</v>
      </c>
      <c r="C138" s="1155">
        <v>80000</v>
      </c>
      <c r="D138" s="1006">
        <v>0</v>
      </c>
    </row>
    <row r="139" spans="1:4" x14ac:dyDescent="0.35">
      <c r="A139" s="996" t="s">
        <v>6718</v>
      </c>
      <c r="B139" s="1155">
        <v>270400</v>
      </c>
      <c r="C139" s="1155">
        <v>270400</v>
      </c>
      <c r="D139" s="1006">
        <v>0</v>
      </c>
    </row>
    <row r="140" spans="1:4" x14ac:dyDescent="0.35">
      <c r="A140" s="996" t="s">
        <v>2226</v>
      </c>
      <c r="B140" s="1155">
        <v>381380</v>
      </c>
      <c r="C140" s="1155">
        <v>381380</v>
      </c>
      <c r="D140" s="1006">
        <v>0</v>
      </c>
    </row>
    <row r="141" spans="1:4" x14ac:dyDescent="0.35">
      <c r="A141" s="996" t="s">
        <v>6953</v>
      </c>
      <c r="B141" s="1155">
        <v>975613</v>
      </c>
      <c r="C141" s="1155">
        <v>975613</v>
      </c>
      <c r="D141" s="1006">
        <v>0</v>
      </c>
    </row>
    <row r="142" spans="1:4" x14ac:dyDescent="0.35">
      <c r="A142" s="996" t="s">
        <v>44</v>
      </c>
      <c r="B142" s="1155">
        <v>10000</v>
      </c>
      <c r="C142" s="1155">
        <v>10000</v>
      </c>
      <c r="D142" s="1006">
        <v>0</v>
      </c>
    </row>
    <row r="143" spans="1:4" x14ac:dyDescent="0.35">
      <c r="A143" s="996" t="s">
        <v>3945</v>
      </c>
      <c r="B143" s="1155">
        <v>514945</v>
      </c>
      <c r="C143" s="1155">
        <v>514945</v>
      </c>
      <c r="D143" s="1006">
        <v>0</v>
      </c>
    </row>
    <row r="144" spans="1:4" x14ac:dyDescent="0.35">
      <c r="A144" s="996" t="s">
        <v>7065</v>
      </c>
      <c r="B144" s="1155">
        <v>1567993</v>
      </c>
      <c r="C144" s="1155">
        <v>1567993</v>
      </c>
      <c r="D144" s="1006">
        <v>0</v>
      </c>
    </row>
    <row r="145" spans="1:4" x14ac:dyDescent="0.35">
      <c r="A145" s="996" t="s">
        <v>6506</v>
      </c>
      <c r="B145" s="1155">
        <v>798186</v>
      </c>
      <c r="C145" s="1155">
        <v>798186</v>
      </c>
      <c r="D145" s="1006">
        <v>0</v>
      </c>
    </row>
    <row r="146" spans="1:4" x14ac:dyDescent="0.35">
      <c r="A146" s="996" t="s">
        <v>6509</v>
      </c>
      <c r="B146" s="1155">
        <v>1741940</v>
      </c>
      <c r="C146" s="1155">
        <v>1741940</v>
      </c>
      <c r="D146" s="1006">
        <v>0</v>
      </c>
    </row>
    <row r="147" spans="1:4" x14ac:dyDescent="0.35">
      <c r="A147" s="996" t="s">
        <v>6247</v>
      </c>
      <c r="B147" s="1155">
        <v>64600</v>
      </c>
      <c r="C147" s="1155">
        <v>64600</v>
      </c>
      <c r="D147" s="1006">
        <v>0</v>
      </c>
    </row>
    <row r="148" spans="1:4" x14ac:dyDescent="0.35">
      <c r="A148" s="996" t="s">
        <v>6407</v>
      </c>
      <c r="B148" s="1155">
        <v>959942</v>
      </c>
      <c r="C148" s="1155">
        <v>959942</v>
      </c>
      <c r="D148" s="1006">
        <v>0</v>
      </c>
    </row>
    <row r="149" spans="1:4" x14ac:dyDescent="0.35">
      <c r="A149" s="996" t="s">
        <v>6505</v>
      </c>
      <c r="B149" s="1155">
        <v>74613</v>
      </c>
      <c r="C149" s="1155">
        <v>74613</v>
      </c>
      <c r="D149" s="1006">
        <v>0</v>
      </c>
    </row>
    <row r="150" spans="1:4" x14ac:dyDescent="0.35">
      <c r="A150" s="996" t="s">
        <v>13127</v>
      </c>
      <c r="B150" s="1155">
        <v>183632</v>
      </c>
      <c r="C150" s="1155">
        <v>250000</v>
      </c>
      <c r="D150" s="1006">
        <v>-66368</v>
      </c>
    </row>
    <row r="151" spans="1:4" x14ac:dyDescent="0.35">
      <c r="A151" s="996" t="s">
        <v>75</v>
      </c>
      <c r="B151" s="1155">
        <v>13918</v>
      </c>
      <c r="C151" s="1155">
        <v>127265</v>
      </c>
      <c r="D151" s="1006">
        <v>-113347</v>
      </c>
    </row>
    <row r="152" spans="1:4" ht="24" thickBot="1" x14ac:dyDescent="0.4">
      <c r="A152" s="996" t="s">
        <v>12410</v>
      </c>
      <c r="B152" s="1155">
        <v>265187</v>
      </c>
      <c r="C152" s="1155">
        <v>700387</v>
      </c>
      <c r="D152" s="1006">
        <v>-435200</v>
      </c>
    </row>
    <row r="153" spans="1:4" ht="24" thickBot="1" x14ac:dyDescent="0.4">
      <c r="A153" s="1008" t="s">
        <v>45</v>
      </c>
      <c r="B153" s="1009">
        <v>241023845.5</v>
      </c>
      <c r="C153" s="1010">
        <v>237197558.5</v>
      </c>
      <c r="D153" s="1011">
        <v>3826287</v>
      </c>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7" sqref="B7"/>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63" t="s">
        <v>13410</v>
      </c>
      <c r="B4" s="1264"/>
      <c r="C4" s="1265"/>
      <c r="E4" s="1263" t="s">
        <v>10312</v>
      </c>
      <c r="F4" s="1264"/>
      <c r="G4" s="1265"/>
      <c r="I4" s="1263" t="s">
        <v>8020</v>
      </c>
      <c r="J4" s="1264"/>
      <c r="K4" s="1265"/>
      <c r="M4" s="1263" t="s">
        <v>7086</v>
      </c>
      <c r="N4" s="1264"/>
      <c r="O4" s="1265"/>
      <c r="Q4" s="1263" t="s">
        <v>6016</v>
      </c>
      <c r="R4" s="1264"/>
      <c r="S4" s="1265"/>
      <c r="U4" s="1263" t="s">
        <v>5068</v>
      </c>
      <c r="V4" s="1264"/>
      <c r="W4" s="1265"/>
      <c r="Y4" s="1263" t="s">
        <v>3662</v>
      </c>
      <c r="Z4" s="1264"/>
      <c r="AA4" s="1265"/>
      <c r="AC4" s="1263" t="s">
        <v>2639</v>
      </c>
      <c r="AD4" s="1264"/>
      <c r="AE4" s="1265"/>
      <c r="AG4" s="1277" t="s">
        <v>6018</v>
      </c>
      <c r="AH4" s="1278"/>
      <c r="AI4" s="1279"/>
      <c r="AK4" s="1294" t="s">
        <v>1084</v>
      </c>
      <c r="AL4" s="1295"/>
      <c r="AM4" s="1296"/>
    </row>
    <row r="5" spans="1:46" ht="21" customHeight="1" x14ac:dyDescent="0.25">
      <c r="A5" s="1266"/>
      <c r="B5" s="1267"/>
      <c r="C5" s="1268"/>
      <c r="E5" s="1266"/>
      <c r="F5" s="1267"/>
      <c r="G5" s="1268"/>
      <c r="I5" s="1266"/>
      <c r="J5" s="1267"/>
      <c r="K5" s="1268"/>
      <c r="M5" s="1266"/>
      <c r="N5" s="1267"/>
      <c r="O5" s="1268"/>
      <c r="Q5" s="1266"/>
      <c r="R5" s="1267"/>
      <c r="S5" s="1268"/>
      <c r="U5" s="1266"/>
      <c r="V5" s="1267"/>
      <c r="W5" s="1268"/>
      <c r="Y5" s="1266"/>
      <c r="Z5" s="1267"/>
      <c r="AA5" s="1268"/>
      <c r="AC5" s="1266"/>
      <c r="AD5" s="1267"/>
      <c r="AE5" s="1268"/>
      <c r="AF5" s="3"/>
      <c r="AG5" s="1280"/>
      <c r="AH5" s="1281"/>
      <c r="AI5" s="1282"/>
      <c r="AK5" s="1294"/>
      <c r="AL5" s="1295"/>
      <c r="AM5" s="1296"/>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SUM(Posting!E19924:E29985)</f>
        <v>4783829.333333333</v>
      </c>
      <c r="C7" s="275">
        <f>SUM(Posting!F19924:F29985)</f>
        <v>0</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SUM(Posting!B19634:B19923)</f>
        <v>0</v>
      </c>
      <c r="E18" s="274" t="s">
        <v>186</v>
      </c>
      <c r="F18" s="275">
        <f>SUM(Posting!E19634:E19923)</f>
        <v>28691044</v>
      </c>
      <c r="G18" s="275">
        <f>SUM(Posting!F19634:F19923)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4783829.333333333</v>
      </c>
      <c r="C19" s="278">
        <f>SUM(C7:C18)</f>
        <v>0</v>
      </c>
      <c r="E19" s="276" t="s">
        <v>765</v>
      </c>
      <c r="F19" s="277">
        <f>SUM(F7:F18)</f>
        <v>301003737.18604004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-4783829.333333333</v>
      </c>
      <c r="G21" s="698">
        <f>G19-F19</f>
        <v>81429591.635159969</v>
      </c>
      <c r="K21" s="698">
        <f>K19-J19</f>
        <v>46800541.815737337</v>
      </c>
      <c r="O21" s="698">
        <f>O19-N19</f>
        <v>15703108.030833334</v>
      </c>
      <c r="S21" s="3">
        <f>S19-R19</f>
        <v>12408423.384024575</v>
      </c>
      <c r="AD21" s="3"/>
    </row>
    <row r="22" spans="1:41" ht="15.75" x14ac:dyDescent="0.25">
      <c r="A22" s="1269"/>
      <c r="B22" s="1269"/>
      <c r="C22" s="1"/>
      <c r="E22" s="1269"/>
      <c r="F22" s="1269"/>
      <c r="G22" s="1"/>
      <c r="K22" s="698"/>
      <c r="M22" s="1269" t="s">
        <v>7705</v>
      </c>
      <c r="N22" s="1269"/>
      <c r="O22" s="1">
        <v>2831635</v>
      </c>
      <c r="U22" s="3">
        <f>S19-R19</f>
        <v>12408423.384024575</v>
      </c>
      <c r="Y22" s="3"/>
      <c r="Z22" s="3"/>
      <c r="AC22" s="3"/>
      <c r="AG22" s="3"/>
      <c r="AK22" s="3"/>
    </row>
    <row r="23" spans="1:41" ht="15.75" customHeight="1" x14ac:dyDescent="0.3">
      <c r="A23" s="1270" t="s">
        <v>11403</v>
      </c>
      <c r="B23" s="1270"/>
      <c r="C23" s="1270"/>
      <c r="E23" s="1270" t="s">
        <v>11403</v>
      </c>
      <c r="F23" s="1270"/>
      <c r="G23" s="1270"/>
      <c r="I23" s="1270" t="s">
        <v>11403</v>
      </c>
      <c r="J23" s="1270"/>
      <c r="K23" s="1270"/>
      <c r="M23" s="1269" t="s">
        <v>7706</v>
      </c>
      <c r="N23" s="1269"/>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69" t="s">
        <v>8178</v>
      </c>
      <c r="N24" s="1269"/>
      <c r="O24" s="1">
        <v>2434251</v>
      </c>
    </row>
    <row r="25" spans="1:41" ht="18.75" x14ac:dyDescent="0.25">
      <c r="A25" s="2" t="s">
        <v>11405</v>
      </c>
      <c r="B25" s="1021">
        <f>Profit!G5</f>
        <v>0</v>
      </c>
      <c r="C25" s="1021">
        <f>Profit!G6</f>
        <v>0</v>
      </c>
      <c r="E25" s="2" t="s">
        <v>11405</v>
      </c>
      <c r="F25" s="1021">
        <f ca="1">Profit!K5</f>
        <v>19605569</v>
      </c>
      <c r="G25" s="1021">
        <f ca="1">Profit!K6</f>
        <v>8636000</v>
      </c>
      <c r="I25" s="2" t="s">
        <v>11405</v>
      </c>
      <c r="J25" s="1021">
        <f ca="1">Profit!Q5</f>
        <v>13034925</v>
      </c>
      <c r="K25" s="1021">
        <f ca="1">Profit!Q6</f>
        <v>19830000</v>
      </c>
      <c r="O25" s="3">
        <f>O21-O22-O23-O24</f>
        <v>9961062.0308333337</v>
      </c>
    </row>
    <row r="26" spans="1:41" ht="18.75" x14ac:dyDescent="0.25">
      <c r="A26" s="2" t="s">
        <v>11404</v>
      </c>
      <c r="B26" s="1021">
        <f>Profit!G10</f>
        <v>0</v>
      </c>
      <c r="C26" s="1021">
        <f>Profit!G11</f>
        <v>0</v>
      </c>
      <c r="E26" s="2" t="s">
        <v>11404</v>
      </c>
      <c r="F26" s="1021">
        <f ca="1">Profit!K10</f>
        <v>2187330</v>
      </c>
      <c r="G26" s="1021">
        <f ca="1">Profit!K11</f>
        <v>3724000</v>
      </c>
      <c r="I26" s="2" t="s">
        <v>11404</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11406</v>
      </c>
      <c r="B28" s="277">
        <f>B19-B25-B26</f>
        <v>4783829.333333333</v>
      </c>
      <c r="C28" s="278">
        <f>C19-C25-C26</f>
        <v>0</v>
      </c>
      <c r="E28" s="276" t="s">
        <v>11406</v>
      </c>
      <c r="F28" s="277">
        <f ca="1">F19-F25-F26</f>
        <v>279210838.18604004</v>
      </c>
      <c r="G28" s="278">
        <f ca="1">G19-G25-G26</f>
        <v>370073328.82120001</v>
      </c>
      <c r="I28" s="276" t="s">
        <v>11406</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-4783829.333333333</v>
      </c>
      <c r="G30" s="973">
        <f ca="1">G28-F28</f>
        <v>90862490.635159969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85" t="s">
        <v>2640</v>
      </c>
      <c r="AK38" s="1286"/>
      <c r="AL38" s="1286"/>
      <c r="AM38" s="1286"/>
      <c r="AN38" s="1286"/>
      <c r="AO38" s="1286"/>
      <c r="AP38" s="1286"/>
      <c r="AQ38" s="1286"/>
      <c r="AR38" s="1286"/>
      <c r="AS38" s="1286"/>
      <c r="AT38" s="1287"/>
    </row>
    <row r="39" spans="2:46" ht="15" customHeight="1" x14ac:dyDescent="0.25">
      <c r="AJ39" s="1288"/>
      <c r="AK39" s="1289"/>
      <c r="AL39" s="1289"/>
      <c r="AM39" s="1289"/>
      <c r="AN39" s="1289"/>
      <c r="AO39" s="1289"/>
      <c r="AP39" s="1289"/>
      <c r="AQ39" s="1289"/>
      <c r="AR39" s="1289"/>
      <c r="AS39" s="1289"/>
      <c r="AT39" s="1290"/>
    </row>
    <row r="40" spans="2:46" ht="15.75" thickBot="1" x14ac:dyDescent="0.3">
      <c r="AJ40" s="1291"/>
      <c r="AK40" s="1292"/>
      <c r="AL40" s="1292"/>
      <c r="AM40" s="1292"/>
      <c r="AN40" s="1292"/>
      <c r="AO40" s="1292"/>
      <c r="AP40" s="1292"/>
      <c r="AQ40" s="1292"/>
      <c r="AR40" s="1292"/>
      <c r="AS40" s="1292"/>
      <c r="AT40" s="1293"/>
    </row>
    <row r="41" spans="2:46" ht="14.45" customHeight="1" x14ac:dyDescent="0.25">
      <c r="AR41" s="1283" t="s">
        <v>2639</v>
      </c>
      <c r="AS41" s="1283"/>
      <c r="AT41" s="1283"/>
    </row>
    <row r="42" spans="2:46" ht="26.25" customHeight="1" x14ac:dyDescent="0.25">
      <c r="AR42" s="1284"/>
      <c r="AS42" s="1284"/>
      <c r="AT42" s="1284"/>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1" t="s">
        <v>1200</v>
      </c>
      <c r="AK58" s="1272"/>
      <c r="AL58" s="1273"/>
    </row>
    <row r="59" spans="36:46" ht="15" hidden="1" customHeight="1" x14ac:dyDescent="0.25">
      <c r="AJ59" s="1274"/>
      <c r="AK59" s="1275"/>
      <c r="AL59" s="1276"/>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9" t="s">
        <v>1766</v>
      </c>
      <c r="B1" s="1319"/>
      <c r="C1" s="1319"/>
      <c r="D1" s="1319"/>
      <c r="E1" s="1319"/>
      <c r="F1" s="1319"/>
      <c r="G1" s="1319"/>
      <c r="H1" s="1319"/>
      <c r="I1" s="1319"/>
      <c r="J1" s="1319"/>
      <c r="K1" s="1319"/>
      <c r="L1" s="1319"/>
      <c r="M1" s="1319"/>
      <c r="N1" s="1319"/>
    </row>
    <row r="2" spans="1:14" ht="14.45" customHeight="1" x14ac:dyDescent="0.25">
      <c r="A2" s="1319"/>
      <c r="B2" s="1319"/>
      <c r="C2" s="1319"/>
      <c r="D2" s="1319"/>
      <c r="E2" s="1319"/>
      <c r="F2" s="1319"/>
      <c r="G2" s="1319"/>
      <c r="H2" s="1319"/>
      <c r="I2" s="1319"/>
      <c r="J2" s="1319"/>
      <c r="K2" s="1319"/>
      <c r="L2" s="1319"/>
      <c r="M2" s="1319"/>
      <c r="N2" s="1319"/>
    </row>
    <row r="3" spans="1:14" ht="14.45" customHeight="1" x14ac:dyDescent="0.25">
      <c r="A3" s="1320" t="s">
        <v>4712</v>
      </c>
      <c r="B3" s="1320"/>
      <c r="C3" s="1320"/>
      <c r="D3" s="1320"/>
      <c r="E3" s="1320"/>
      <c r="F3" s="1320"/>
      <c r="G3" s="1320"/>
      <c r="H3" s="1320"/>
      <c r="I3" s="1320"/>
      <c r="J3" s="1320"/>
      <c r="K3" s="1320"/>
      <c r="L3" s="1320"/>
      <c r="M3" s="1320"/>
      <c r="N3" s="1320"/>
    </row>
    <row r="4" spans="1:14" ht="14.45" customHeight="1" x14ac:dyDescent="0.25">
      <c r="A4" s="1320"/>
      <c r="B4" s="1320"/>
      <c r="C4" s="1320"/>
      <c r="D4" s="1320"/>
      <c r="E4" s="1320"/>
      <c r="F4" s="1320"/>
      <c r="G4" s="1320"/>
      <c r="H4" s="1320"/>
      <c r="I4" s="1320"/>
      <c r="J4" s="1320"/>
      <c r="K4" s="1320"/>
      <c r="L4" s="1320"/>
      <c r="M4" s="1320"/>
      <c r="N4" s="1320"/>
    </row>
    <row r="6" spans="1:14" x14ac:dyDescent="0.25">
      <c r="A6" s="1306" t="s">
        <v>5989</v>
      </c>
      <c r="B6" s="1306"/>
      <c r="C6" s="1306"/>
      <c r="D6" s="1306"/>
      <c r="E6" s="1306"/>
      <c r="F6" s="1306"/>
      <c r="G6" s="1306"/>
      <c r="H6" s="1306"/>
      <c r="I6" s="1306"/>
      <c r="J6" s="1306"/>
      <c r="K6" s="1306"/>
      <c r="L6" s="1306"/>
      <c r="M6" s="1306"/>
      <c r="N6" s="1306"/>
    </row>
    <row r="7" spans="1:14" x14ac:dyDescent="0.25">
      <c r="A7" s="1306"/>
      <c r="B7" s="1306"/>
      <c r="C7" s="1306"/>
      <c r="D7" s="1306"/>
      <c r="E7" s="1306"/>
      <c r="F7" s="1306"/>
      <c r="G7" s="1306"/>
      <c r="H7" s="1306"/>
      <c r="I7" s="1306"/>
      <c r="J7" s="1306"/>
      <c r="K7" s="1306"/>
      <c r="L7" s="1306"/>
      <c r="M7" s="1306"/>
      <c r="N7" s="1306"/>
    </row>
    <row r="8" spans="1:14" x14ac:dyDescent="0.25">
      <c r="A8" s="1307" t="s">
        <v>6020</v>
      </c>
      <c r="B8" s="1307"/>
      <c r="C8" s="1307"/>
      <c r="D8" s="1307"/>
      <c r="E8" s="1307"/>
      <c r="F8" s="1307"/>
      <c r="G8" s="1307"/>
      <c r="H8" s="1307"/>
      <c r="I8" s="1307"/>
      <c r="J8" s="1307"/>
      <c r="K8" s="1307"/>
      <c r="L8" s="1307"/>
      <c r="M8" s="1307"/>
      <c r="N8" s="1307"/>
    </row>
    <row r="9" spans="1:14" x14ac:dyDescent="0.25">
      <c r="A9" s="1307"/>
      <c r="B9" s="1307"/>
      <c r="C9" s="1307"/>
      <c r="D9" s="1307"/>
      <c r="E9" s="1307"/>
      <c r="F9" s="1307"/>
      <c r="G9" s="1307"/>
      <c r="H9" s="1307"/>
      <c r="I9" s="1307"/>
      <c r="J9" s="1307"/>
      <c r="K9" s="1307"/>
      <c r="L9" s="1307"/>
      <c r="M9" s="1307"/>
      <c r="N9" s="1307"/>
    </row>
    <row r="10" spans="1:14" ht="14.45" customHeight="1" x14ac:dyDescent="0.25">
      <c r="A10" s="1308" t="s">
        <v>1893</v>
      </c>
      <c r="B10" s="1309"/>
      <c r="C10" s="1309"/>
      <c r="D10" s="1310"/>
      <c r="E10" s="462"/>
      <c r="F10" s="1317" t="s">
        <v>4750</v>
      </c>
      <c r="G10" s="1317"/>
      <c r="H10" s="1317"/>
      <c r="I10" s="1317"/>
      <c r="K10" s="1318" t="s">
        <v>1201</v>
      </c>
      <c r="L10" s="1318"/>
      <c r="M10" s="1318"/>
      <c r="N10" s="1318"/>
    </row>
    <row r="11" spans="1:14" ht="14.45" customHeight="1" x14ac:dyDescent="0.25">
      <c r="A11" s="1311"/>
      <c r="B11" s="1312"/>
      <c r="C11" s="1312"/>
      <c r="D11" s="1313"/>
      <c r="E11" s="463"/>
      <c r="F11" s="1317"/>
      <c r="G11" s="1317"/>
      <c r="H11" s="1317"/>
      <c r="I11" s="1317"/>
      <c r="K11" s="1318"/>
      <c r="L11" s="1318"/>
      <c r="M11" s="1318"/>
      <c r="N11" s="1318"/>
    </row>
    <row r="12" spans="1:14" ht="14.45" customHeight="1" x14ac:dyDescent="0.25">
      <c r="A12" s="1314"/>
      <c r="B12" s="1315"/>
      <c r="C12" s="1315"/>
      <c r="D12" s="1316"/>
      <c r="E12" s="464"/>
      <c r="F12" s="1317"/>
      <c r="G12" s="1317"/>
      <c r="H12" s="1317"/>
      <c r="I12" s="1317"/>
      <c r="K12" s="1318"/>
      <c r="L12" s="1318"/>
      <c r="M12" s="1318"/>
      <c r="N12" s="1318"/>
    </row>
    <row r="13" spans="1:14" ht="27" thickBot="1" x14ac:dyDescent="0.3">
      <c r="A13" s="1297" t="s">
        <v>4589</v>
      </c>
      <c r="B13" s="1298"/>
      <c r="C13" s="1298"/>
      <c r="D13" s="1299"/>
      <c r="E13" s="465"/>
      <c r="F13" s="1300" t="s">
        <v>4589</v>
      </c>
      <c r="G13" s="1301"/>
      <c r="H13" s="1301"/>
      <c r="I13" s="1302"/>
      <c r="K13" s="1300" t="s">
        <v>4589</v>
      </c>
      <c r="L13" s="1301"/>
      <c r="M13" s="1301"/>
      <c r="N13" s="1302"/>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3" t="s">
        <v>4595</v>
      </c>
      <c r="B39" s="1303"/>
      <c r="C39" s="1303"/>
      <c r="D39" s="204">
        <f>SUM(D15:D38)</f>
        <v>6567291</v>
      </c>
      <c r="E39" s="471"/>
      <c r="F39" s="1304" t="s">
        <v>4595</v>
      </c>
      <c r="G39" s="1304"/>
      <c r="H39" s="1305"/>
      <c r="I39" s="428">
        <f>SUM(I15:I38)</f>
        <v>6374135</v>
      </c>
      <c r="K39" s="1304" t="s">
        <v>4595</v>
      </c>
      <c r="L39" s="1304"/>
      <c r="M39" s="1305"/>
      <c r="N39" s="428">
        <f>SUM(N15:N38)</f>
        <v>6374135</v>
      </c>
    </row>
    <row r="40" spans="1:14" x14ac:dyDescent="0.25">
      <c r="D40" s="49"/>
      <c r="E40" s="471"/>
      <c r="I40" s="49"/>
    </row>
    <row r="41" spans="1:14" x14ac:dyDescent="0.25">
      <c r="D41" s="49"/>
      <c r="E41" s="471"/>
      <c r="I41" s="49"/>
    </row>
    <row r="42" spans="1:14" x14ac:dyDescent="0.25">
      <c r="A42" s="1306" t="s">
        <v>6136</v>
      </c>
      <c r="B42" s="1306"/>
      <c r="C42" s="1306"/>
      <c r="D42" s="1306"/>
      <c r="E42" s="1306"/>
      <c r="F42" s="1306"/>
      <c r="G42" s="1306"/>
      <c r="H42" s="1306"/>
      <c r="I42" s="1306"/>
      <c r="J42" s="1306"/>
      <c r="K42" s="1306"/>
      <c r="L42" s="1306"/>
      <c r="M42" s="1306"/>
      <c r="N42" s="1306"/>
    </row>
    <row r="43" spans="1:14" x14ac:dyDescent="0.25">
      <c r="A43" s="1306"/>
      <c r="B43" s="1306"/>
      <c r="C43" s="1306"/>
      <c r="D43" s="1306"/>
      <c r="E43" s="1306"/>
      <c r="F43" s="1306"/>
      <c r="G43" s="1306"/>
      <c r="H43" s="1306"/>
      <c r="I43" s="1306"/>
      <c r="J43" s="1306"/>
      <c r="K43" s="1306"/>
      <c r="L43" s="1306"/>
      <c r="M43" s="1306"/>
      <c r="N43" s="1306"/>
    </row>
    <row r="44" spans="1:14" x14ac:dyDescent="0.25">
      <c r="A44" s="1307" t="s">
        <v>6137</v>
      </c>
      <c r="B44" s="1307"/>
      <c r="C44" s="1307"/>
      <c r="D44" s="1307"/>
      <c r="E44" s="1307"/>
      <c r="F44" s="1307"/>
      <c r="G44" s="1307"/>
      <c r="H44" s="1307"/>
      <c r="I44" s="1307"/>
      <c r="J44" s="1307"/>
      <c r="K44" s="1307"/>
      <c r="L44" s="1307"/>
      <c r="M44" s="1307"/>
      <c r="N44" s="1307"/>
    </row>
    <row r="45" spans="1:14" x14ac:dyDescent="0.25">
      <c r="A45" s="1307"/>
      <c r="B45" s="1307"/>
      <c r="C45" s="1307"/>
      <c r="D45" s="1307"/>
      <c r="E45" s="1307"/>
      <c r="F45" s="1307"/>
      <c r="G45" s="1307"/>
      <c r="H45" s="1307"/>
      <c r="I45" s="1307"/>
      <c r="J45" s="1307"/>
      <c r="K45" s="1307"/>
      <c r="L45" s="1307"/>
      <c r="M45" s="1307"/>
      <c r="N45" s="1307"/>
    </row>
    <row r="46" spans="1:14" ht="14.45" customHeight="1" x14ac:dyDescent="0.25">
      <c r="A46" s="1308" t="s">
        <v>1893</v>
      </c>
      <c r="B46" s="1309"/>
      <c r="C46" s="1309"/>
      <c r="D46" s="1310"/>
      <c r="E46" s="462"/>
      <c r="F46" s="1317" t="s">
        <v>4750</v>
      </c>
      <c r="G46" s="1317"/>
      <c r="H46" s="1317"/>
      <c r="I46" s="1317"/>
      <c r="K46" s="1318" t="s">
        <v>1201</v>
      </c>
      <c r="L46" s="1318"/>
      <c r="M46" s="1318"/>
      <c r="N46" s="1318"/>
    </row>
    <row r="47" spans="1:14" ht="14.45" customHeight="1" x14ac:dyDescent="0.25">
      <c r="A47" s="1311"/>
      <c r="B47" s="1312"/>
      <c r="C47" s="1312"/>
      <c r="D47" s="1313"/>
      <c r="E47" s="463"/>
      <c r="F47" s="1317"/>
      <c r="G47" s="1317"/>
      <c r="H47" s="1317"/>
      <c r="I47" s="1317"/>
      <c r="K47" s="1318"/>
      <c r="L47" s="1318"/>
      <c r="M47" s="1318"/>
      <c r="N47" s="1318"/>
    </row>
    <row r="48" spans="1:14" ht="14.45" customHeight="1" x14ac:dyDescent="0.25">
      <c r="A48" s="1314"/>
      <c r="B48" s="1315"/>
      <c r="C48" s="1315"/>
      <c r="D48" s="1316"/>
      <c r="E48" s="464"/>
      <c r="F48" s="1317"/>
      <c r="G48" s="1317"/>
      <c r="H48" s="1317"/>
      <c r="I48" s="1317"/>
      <c r="K48" s="1318"/>
      <c r="L48" s="1318"/>
      <c r="M48" s="1318"/>
      <c r="N48" s="1318"/>
    </row>
    <row r="49" spans="1:14" ht="27" thickBot="1" x14ac:dyDescent="0.3">
      <c r="A49" s="1297" t="s">
        <v>4589</v>
      </c>
      <c r="B49" s="1298"/>
      <c r="C49" s="1298"/>
      <c r="D49" s="1299"/>
      <c r="E49" s="465"/>
      <c r="F49" s="1300" t="s">
        <v>4589</v>
      </c>
      <c r="G49" s="1301"/>
      <c r="H49" s="1301"/>
      <c r="I49" s="1302"/>
      <c r="K49" s="1300" t="s">
        <v>4589</v>
      </c>
      <c r="L49" s="1301"/>
      <c r="M49" s="1301"/>
      <c r="N49" s="1302"/>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03" t="s">
        <v>4595</v>
      </c>
      <c r="B79" s="1303"/>
      <c r="C79" s="1303"/>
      <c r="D79" s="204">
        <f>SUM(D51:D78)</f>
        <v>4135000</v>
      </c>
      <c r="E79" s="471"/>
      <c r="F79" s="1304" t="s">
        <v>4595</v>
      </c>
      <c r="G79" s="1304"/>
      <c r="H79" s="1305"/>
      <c r="I79" s="204">
        <f>SUM(I51:I78)</f>
        <v>4012280</v>
      </c>
      <c r="K79" s="1304" t="s">
        <v>4595</v>
      </c>
      <c r="L79" s="1304"/>
      <c r="M79" s="1305"/>
      <c r="N79" s="204">
        <f>SUM(N51:N78)</f>
        <v>4012280</v>
      </c>
    </row>
    <row r="82" spans="1:14" ht="27.75" customHeight="1" x14ac:dyDescent="0.25">
      <c r="A82" s="1306" t="s">
        <v>7089</v>
      </c>
      <c r="B82" s="1306"/>
      <c r="C82" s="1306"/>
      <c r="D82" s="1306"/>
      <c r="E82" s="1306"/>
      <c r="F82" s="1306"/>
      <c r="G82" s="1306"/>
      <c r="H82" s="1306"/>
      <c r="I82" s="1306"/>
      <c r="J82" s="1306"/>
      <c r="K82" s="1306"/>
      <c r="L82" s="1306"/>
      <c r="M82" s="1306"/>
      <c r="N82" s="1306"/>
    </row>
    <row r="83" spans="1:14" ht="15" customHeight="1" x14ac:dyDescent="0.25">
      <c r="A83" s="1307" t="s">
        <v>7090</v>
      </c>
      <c r="B83" s="1307"/>
      <c r="C83" s="1307"/>
      <c r="D83" s="1307"/>
      <c r="E83" s="1307"/>
      <c r="F83" s="1307"/>
      <c r="G83" s="1307"/>
      <c r="H83" s="1307"/>
      <c r="I83" s="1307"/>
      <c r="J83" s="1307"/>
      <c r="K83" s="1307"/>
      <c r="L83" s="1307"/>
      <c r="M83" s="1307"/>
      <c r="N83" s="1307"/>
    </row>
    <row r="84" spans="1:14" ht="15" customHeight="1" x14ac:dyDescent="0.25">
      <c r="A84" s="1307"/>
      <c r="B84" s="1307"/>
      <c r="C84" s="1307"/>
      <c r="D84" s="1307"/>
      <c r="E84" s="1307"/>
      <c r="F84" s="1307"/>
      <c r="G84" s="1307"/>
      <c r="H84" s="1307"/>
      <c r="I84" s="1307"/>
      <c r="J84" s="1307"/>
      <c r="K84" s="1307"/>
      <c r="L84" s="1307"/>
      <c r="M84" s="1307"/>
      <c r="N84" s="1307"/>
    </row>
    <row r="85" spans="1:14" ht="14.45" customHeight="1" x14ac:dyDescent="0.25">
      <c r="A85" s="1308" t="s">
        <v>1893</v>
      </c>
      <c r="B85" s="1309"/>
      <c r="C85" s="1309"/>
      <c r="D85" s="1310"/>
      <c r="E85" s="462"/>
      <c r="F85" s="1317" t="s">
        <v>4750</v>
      </c>
      <c r="G85" s="1317"/>
      <c r="H85" s="1317"/>
      <c r="I85" s="1317"/>
      <c r="K85" s="1318" t="s">
        <v>1201</v>
      </c>
      <c r="L85" s="1318"/>
      <c r="M85" s="1318"/>
      <c r="N85" s="1318"/>
    </row>
    <row r="86" spans="1:14" ht="14.45" customHeight="1" x14ac:dyDescent="0.25">
      <c r="A86" s="1311"/>
      <c r="B86" s="1312"/>
      <c r="C86" s="1312"/>
      <c r="D86" s="1313"/>
      <c r="E86" s="463"/>
      <c r="F86" s="1317"/>
      <c r="G86" s="1317"/>
      <c r="H86" s="1317"/>
      <c r="I86" s="1317"/>
      <c r="K86" s="1318"/>
      <c r="L86" s="1318"/>
      <c r="M86" s="1318"/>
      <c r="N86" s="1318"/>
    </row>
    <row r="87" spans="1:14" ht="14.45" customHeight="1" x14ac:dyDescent="0.25">
      <c r="A87" s="1314"/>
      <c r="B87" s="1315"/>
      <c r="C87" s="1315"/>
      <c r="D87" s="1316"/>
      <c r="E87" s="464"/>
      <c r="F87" s="1317"/>
      <c r="G87" s="1317"/>
      <c r="H87" s="1317"/>
      <c r="I87" s="1317"/>
      <c r="K87" s="1318"/>
      <c r="L87" s="1318"/>
      <c r="M87" s="1318"/>
      <c r="N87" s="1318"/>
    </row>
    <row r="88" spans="1:14" ht="27" thickBot="1" x14ac:dyDescent="0.3">
      <c r="A88" s="1297" t="s">
        <v>4589</v>
      </c>
      <c r="B88" s="1298"/>
      <c r="C88" s="1298"/>
      <c r="D88" s="1299"/>
      <c r="E88" s="465"/>
      <c r="F88" s="1300" t="s">
        <v>4589</v>
      </c>
      <c r="G88" s="1301"/>
      <c r="H88" s="1301"/>
      <c r="I88" s="1302"/>
      <c r="K88" s="1300" t="s">
        <v>4589</v>
      </c>
      <c r="L88" s="1301"/>
      <c r="M88" s="1301"/>
      <c r="N88" s="1302"/>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3" t="s">
        <v>4595</v>
      </c>
      <c r="B109" s="1303"/>
      <c r="C109" s="1303"/>
      <c r="D109" s="204">
        <f>SUM(D90:D108)</f>
        <v>4677000</v>
      </c>
      <c r="E109" s="471"/>
      <c r="F109" s="1304" t="s">
        <v>4595</v>
      </c>
      <c r="G109" s="1304"/>
      <c r="H109" s="1305"/>
      <c r="I109" s="428">
        <f>SUM(I90:I107)</f>
        <v>4531000</v>
      </c>
      <c r="K109" s="1304" t="s">
        <v>4595</v>
      </c>
      <c r="L109" s="1304"/>
      <c r="M109" s="1305"/>
      <c r="N109" s="428">
        <f>SUM(N90:N107)</f>
        <v>4531779</v>
      </c>
    </row>
    <row r="112" spans="1:14" ht="27.75" customHeight="1" x14ac:dyDescent="0.25">
      <c r="A112" s="1306" t="s">
        <v>10435</v>
      </c>
      <c r="B112" s="1306"/>
      <c r="C112" s="1306"/>
      <c r="D112" s="1306"/>
      <c r="E112" s="1306"/>
      <c r="F112" s="1306"/>
      <c r="G112" s="1306"/>
      <c r="H112" s="1306"/>
      <c r="I112" s="1306"/>
      <c r="J112" s="1306"/>
      <c r="K112" s="1306"/>
      <c r="L112" s="1306"/>
      <c r="M112" s="1306"/>
      <c r="N112" s="1306"/>
    </row>
    <row r="113" spans="1:14" ht="15" customHeight="1" x14ac:dyDescent="0.25">
      <c r="A113" s="1307" t="s">
        <v>10436</v>
      </c>
      <c r="B113" s="1307"/>
      <c r="C113" s="1307"/>
      <c r="D113" s="1307"/>
      <c r="E113" s="1307"/>
      <c r="F113" s="1307"/>
      <c r="G113" s="1307"/>
      <c r="H113" s="1307"/>
      <c r="I113" s="1307"/>
      <c r="J113" s="1307"/>
      <c r="K113" s="1307"/>
      <c r="L113" s="1307"/>
      <c r="M113" s="1307"/>
      <c r="N113" s="1307"/>
    </row>
    <row r="114" spans="1:14" ht="15" customHeight="1" x14ac:dyDescent="0.25">
      <c r="A114" s="1307"/>
      <c r="B114" s="1307"/>
      <c r="C114" s="1307"/>
      <c r="D114" s="1307"/>
      <c r="E114" s="1307"/>
      <c r="F114" s="1307"/>
      <c r="G114" s="1307"/>
      <c r="H114" s="1307"/>
      <c r="I114" s="1307"/>
      <c r="J114" s="1307"/>
      <c r="K114" s="1307"/>
      <c r="L114" s="1307"/>
      <c r="M114" s="1307"/>
      <c r="N114" s="1307"/>
    </row>
    <row r="115" spans="1:14" ht="14.45" customHeight="1" x14ac:dyDescent="0.25">
      <c r="A115" s="1308" t="s">
        <v>1893</v>
      </c>
      <c r="B115" s="1309"/>
      <c r="C115" s="1309"/>
      <c r="D115" s="1310"/>
      <c r="E115" s="462"/>
      <c r="F115" s="1317" t="s">
        <v>4750</v>
      </c>
      <c r="G115" s="1317"/>
      <c r="H115" s="1317"/>
      <c r="I115" s="1317"/>
      <c r="K115" s="1318" t="s">
        <v>1201</v>
      </c>
      <c r="L115" s="1318"/>
      <c r="M115" s="1318"/>
      <c r="N115" s="1318"/>
    </row>
    <row r="116" spans="1:14" ht="14.45" customHeight="1" x14ac:dyDescent="0.25">
      <c r="A116" s="1311"/>
      <c r="B116" s="1312"/>
      <c r="C116" s="1312"/>
      <c r="D116" s="1313"/>
      <c r="E116" s="463"/>
      <c r="F116" s="1317"/>
      <c r="G116" s="1317"/>
      <c r="H116" s="1317"/>
      <c r="I116" s="1317"/>
      <c r="K116" s="1318"/>
      <c r="L116" s="1318"/>
      <c r="M116" s="1318"/>
      <c r="N116" s="1318"/>
    </row>
    <row r="117" spans="1:14" ht="14.45" customHeight="1" x14ac:dyDescent="0.25">
      <c r="A117" s="1314"/>
      <c r="B117" s="1315"/>
      <c r="C117" s="1315"/>
      <c r="D117" s="1316"/>
      <c r="E117" s="464"/>
      <c r="F117" s="1317"/>
      <c r="G117" s="1317"/>
      <c r="H117" s="1317"/>
      <c r="I117" s="1317"/>
      <c r="K117" s="1318"/>
      <c r="L117" s="1318"/>
      <c r="M117" s="1318"/>
      <c r="N117" s="1318"/>
    </row>
    <row r="118" spans="1:14" ht="27" thickBot="1" x14ac:dyDescent="0.3">
      <c r="A118" s="1297" t="s">
        <v>4589</v>
      </c>
      <c r="B118" s="1298"/>
      <c r="C118" s="1298"/>
      <c r="D118" s="1299"/>
      <c r="E118" s="465"/>
      <c r="F118" s="1300" t="s">
        <v>4589</v>
      </c>
      <c r="G118" s="1301"/>
      <c r="H118" s="1301"/>
      <c r="I118" s="1302"/>
      <c r="K118" s="1300" t="s">
        <v>4589</v>
      </c>
      <c r="L118" s="1301"/>
      <c r="M118" s="1301"/>
      <c r="N118" s="1302"/>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13300</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3" t="s">
        <v>4595</v>
      </c>
      <c r="B139" s="1303"/>
      <c r="C139" s="1303"/>
      <c r="D139" s="204">
        <f>SUM(D120:D138)</f>
        <v>11965000</v>
      </c>
      <c r="E139" s="471"/>
      <c r="F139" s="1304" t="s">
        <v>4595</v>
      </c>
      <c r="G139" s="1304"/>
      <c r="H139" s="1305"/>
      <c r="I139" s="428">
        <f>SUM(I120:I137)</f>
        <v>11609683</v>
      </c>
      <c r="K139" s="1304" t="s">
        <v>4595</v>
      </c>
      <c r="L139" s="1304"/>
      <c r="M139" s="1305"/>
      <c r="N139" s="428">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6" t="s">
        <v>9500</v>
      </c>
      <c r="C1" s="1347"/>
      <c r="D1" s="1347"/>
      <c r="E1" s="1348"/>
      <c r="H1" s="1324" t="s">
        <v>11399</v>
      </c>
      <c r="I1" s="1325"/>
      <c r="J1" s="1325"/>
      <c r="K1" s="1326"/>
      <c r="N1" s="1324" t="s">
        <v>11399</v>
      </c>
      <c r="O1" s="1325"/>
      <c r="P1" s="1325"/>
      <c r="Q1" s="1326"/>
      <c r="S1" s="1340" t="s">
        <v>9500</v>
      </c>
      <c r="T1" s="1341"/>
      <c r="U1" s="1341"/>
      <c r="V1" s="1342"/>
      <c r="Z1" s="1346" t="s">
        <v>9500</v>
      </c>
      <c r="AA1" s="1347"/>
      <c r="AB1" s="1347"/>
      <c r="AC1" s="1348"/>
      <c r="AE1" s="997" t="s">
        <v>1766</v>
      </c>
    </row>
    <row r="2" spans="2:31" ht="21" x14ac:dyDescent="0.35">
      <c r="B2" s="1343" t="s">
        <v>10399</v>
      </c>
      <c r="C2" s="1344"/>
      <c r="D2" s="1344"/>
      <c r="E2" s="1345"/>
      <c r="H2" s="1324" t="s">
        <v>11398</v>
      </c>
      <c r="I2" s="1325"/>
      <c r="J2" s="1325"/>
      <c r="K2" s="1326"/>
      <c r="N2" s="1324" t="s">
        <v>11398</v>
      </c>
      <c r="O2" s="1325"/>
      <c r="P2" s="1325"/>
      <c r="Q2" s="1326"/>
      <c r="S2" s="1343" t="s">
        <v>8162</v>
      </c>
      <c r="T2" s="1344"/>
      <c r="U2" s="1344"/>
      <c r="V2" s="1345"/>
      <c r="Z2" s="1343" t="s">
        <v>7168</v>
      </c>
      <c r="AA2" s="1344"/>
      <c r="AB2" s="1344"/>
      <c r="AC2" s="1345"/>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1" t="s">
        <v>9493</v>
      </c>
      <c r="C4" s="1322"/>
      <c r="D4" s="1322"/>
      <c r="E4" s="932">
        <f ca="1">'Main Summary'!F19-K5-K10</f>
        <v>279210838.18604004</v>
      </c>
      <c r="H4" s="1324" t="s">
        <v>11400</v>
      </c>
      <c r="I4" s="1325"/>
      <c r="J4" s="1325"/>
      <c r="K4" s="1326"/>
      <c r="N4" s="1324" t="s">
        <v>11400</v>
      </c>
      <c r="O4" s="1325"/>
      <c r="P4" s="1325"/>
      <c r="Q4" s="1326"/>
      <c r="S4" s="1321" t="s">
        <v>9493</v>
      </c>
      <c r="T4" s="1322"/>
      <c r="U4" s="1322"/>
      <c r="V4" s="932">
        <f ca="1">'Main Summary'!J19-Q5-Q10</f>
        <v>137668700.60426268</v>
      </c>
      <c r="Z4" s="1321" t="s">
        <v>9493</v>
      </c>
      <c r="AA4" s="1322"/>
      <c r="AB4" s="1322"/>
      <c r="AC4" s="932">
        <f>'Main Summary'!N19</f>
        <v>66512286.479166672</v>
      </c>
    </row>
    <row r="5" spans="2:31" ht="19.5" thickBot="1" x14ac:dyDescent="0.35">
      <c r="B5" s="1321" t="s">
        <v>9494</v>
      </c>
      <c r="C5" s="1322"/>
      <c r="D5" s="1322"/>
      <c r="E5" s="932">
        <f ca="1">'Main Summary'!G19-K6-K11</f>
        <v>370073328.82120001</v>
      </c>
      <c r="H5" s="1321" t="s">
        <v>9493</v>
      </c>
      <c r="I5" s="1322"/>
      <c r="J5" s="1322"/>
      <c r="K5" s="1034">
        <f ca="1">SUMIF(Posting!$B17317:$E28690,"Meezan Bank Head Office",Posting!$E17317:$E28690)</f>
        <v>19605569</v>
      </c>
      <c r="N5" s="1321" t="s">
        <v>9493</v>
      </c>
      <c r="O5" s="1322"/>
      <c r="P5" s="1322"/>
      <c r="Q5" s="1034">
        <f ca="1">SUMIF(Posting!$B1:$E17316,"Meezan Bank Head Office",Posting!$E1:$E17316)</f>
        <v>13034925</v>
      </c>
      <c r="S5" s="1321" t="s">
        <v>9494</v>
      </c>
      <c r="T5" s="1322"/>
      <c r="U5" s="1322"/>
      <c r="V5" s="932">
        <f ca="1">'Main Summary'!K19-Q6-Q11</f>
        <v>176831246.42000002</v>
      </c>
      <c r="Z5" s="1321" t="s">
        <v>9494</v>
      </c>
      <c r="AA5" s="1322"/>
      <c r="AB5" s="1322"/>
      <c r="AC5" s="932">
        <f>'Main Summary'!O19</f>
        <v>82215394.510000005</v>
      </c>
    </row>
    <row r="6" spans="2:31" ht="18.75" x14ac:dyDescent="0.3">
      <c r="B6" s="1321" t="s">
        <v>2612</v>
      </c>
      <c r="C6" s="1322"/>
      <c r="D6" s="1322"/>
      <c r="E6" s="932">
        <f ca="1">E5-E4</f>
        <v>90862490.635159969</v>
      </c>
      <c r="H6" s="1321" t="s">
        <v>9494</v>
      </c>
      <c r="I6" s="1322"/>
      <c r="J6" s="1322"/>
      <c r="K6" s="1019">
        <f ca="1">SUMIF(Posting!$B17317:$F28690,"Meezan Bank Head Office",Posting!$F17317:$F28690)</f>
        <v>8636000</v>
      </c>
      <c r="N6" s="1321" t="s">
        <v>9494</v>
      </c>
      <c r="O6" s="1322"/>
      <c r="P6" s="1322"/>
      <c r="Q6" s="1019">
        <f ca="1">SUMIF(Posting!$B1:$F17316,"Meezan Bank Head Office",Posting!$F1:$F17316)</f>
        <v>19830000</v>
      </c>
      <c r="S6" s="1321" t="s">
        <v>2612</v>
      </c>
      <c r="T6" s="1322"/>
      <c r="U6" s="1322"/>
      <c r="V6" s="932">
        <f ca="1">V5-V4</f>
        <v>39162545.815737337</v>
      </c>
      <c r="Z6" s="1321" t="s">
        <v>2612</v>
      </c>
      <c r="AA6" s="1322"/>
      <c r="AB6" s="1322"/>
      <c r="AC6" s="932">
        <f>AC5-AC4</f>
        <v>15703108.030833334</v>
      </c>
    </row>
    <row r="7" spans="2:31" ht="18.75" x14ac:dyDescent="0.3">
      <c r="B7" s="1321"/>
      <c r="C7" s="1322"/>
      <c r="D7" s="1322"/>
      <c r="E7" s="932"/>
      <c r="H7" s="1321" t="s">
        <v>2612</v>
      </c>
      <c r="I7" s="1322"/>
      <c r="J7" s="1322"/>
      <c r="K7" s="932">
        <f ca="1">K6-K5</f>
        <v>-10969569</v>
      </c>
      <c r="N7" s="1321" t="s">
        <v>2612</v>
      </c>
      <c r="O7" s="1322"/>
      <c r="P7" s="1322"/>
      <c r="Q7" s="932">
        <f ca="1">Q6-Q5</f>
        <v>6795075</v>
      </c>
      <c r="S7" s="1321"/>
      <c r="T7" s="1322"/>
      <c r="U7" s="1322"/>
      <c r="V7" s="932"/>
      <c r="Z7" s="1321"/>
      <c r="AA7" s="1322"/>
      <c r="AB7" s="1322"/>
      <c r="AC7" s="932"/>
    </row>
    <row r="8" spans="2:31" ht="19.5" thickBot="1" x14ac:dyDescent="0.35">
      <c r="B8" s="1323" t="s">
        <v>11046</v>
      </c>
      <c r="C8" s="1303"/>
      <c r="D8" s="1303"/>
      <c r="E8" s="932"/>
      <c r="H8" s="1321"/>
      <c r="I8" s="1322"/>
      <c r="J8" s="1322"/>
      <c r="K8" s="932"/>
      <c r="N8" s="1321"/>
      <c r="O8" s="1322"/>
      <c r="P8" s="1322"/>
      <c r="Q8" s="932"/>
      <c r="S8" s="1323" t="s">
        <v>11046</v>
      </c>
      <c r="T8" s="1303"/>
      <c r="U8" s="1303"/>
      <c r="V8" s="932"/>
      <c r="Z8" s="1321" t="s">
        <v>9495</v>
      </c>
      <c r="AA8" s="1322"/>
      <c r="AB8" s="1322"/>
      <c r="AC8" s="932">
        <v>300000</v>
      </c>
    </row>
    <row r="9" spans="2:31" ht="21.75" thickBot="1" x14ac:dyDescent="0.4">
      <c r="B9" s="1321" t="s">
        <v>9497</v>
      </c>
      <c r="C9" s="1322"/>
      <c r="D9" s="1322"/>
      <c r="E9" s="933">
        <v>500000</v>
      </c>
      <c r="H9" s="1324" t="s">
        <v>11401</v>
      </c>
      <c r="I9" s="1325"/>
      <c r="J9" s="1325"/>
      <c r="K9" s="1326"/>
      <c r="N9" s="1324" t="s">
        <v>11401</v>
      </c>
      <c r="O9" s="1325"/>
      <c r="P9" s="1325"/>
      <c r="Q9" s="1326"/>
      <c r="S9" s="1321" t="s">
        <v>9497</v>
      </c>
      <c r="T9" s="1322"/>
      <c r="U9" s="1322"/>
      <c r="V9" s="933">
        <v>526260</v>
      </c>
      <c r="Z9" s="1321" t="s">
        <v>9496</v>
      </c>
      <c r="AA9" s="1322"/>
      <c r="AB9" s="1322"/>
      <c r="AC9" s="932">
        <v>526260</v>
      </c>
    </row>
    <row r="10" spans="2:31" s="929" customFormat="1" ht="19.5" thickBot="1" x14ac:dyDescent="0.35">
      <c r="B10" s="1321"/>
      <c r="C10" s="1322"/>
      <c r="D10" s="1322"/>
      <c r="E10" s="933"/>
      <c r="H10" s="1321" t="s">
        <v>9493</v>
      </c>
      <c r="I10" s="1322"/>
      <c r="J10" s="1322"/>
      <c r="K10" s="1034">
        <f ca="1">SUMIF(Posting!$B17317:$E28690,"Saifee Hospital",Posting!$E17317:$E28690)</f>
        <v>2187330</v>
      </c>
      <c r="N10" s="1321" t="s">
        <v>9493</v>
      </c>
      <c r="O10" s="1322"/>
      <c r="P10" s="1322"/>
      <c r="Q10" s="1034">
        <f ca="1">SUMIF(Posting!$B1:$E17316,"Saifee Hospital",Posting!$E1:$E17316)</f>
        <v>1591330</v>
      </c>
      <c r="S10" s="1321"/>
      <c r="T10" s="1322"/>
      <c r="U10" s="1322"/>
      <c r="V10" s="933"/>
      <c r="Z10" s="1321" t="s">
        <v>9497</v>
      </c>
      <c r="AA10" s="1322"/>
      <c r="AB10" s="1322"/>
      <c r="AC10" s="933">
        <v>1314656</v>
      </c>
    </row>
    <row r="11" spans="2:31" ht="18.75" x14ac:dyDescent="0.3">
      <c r="B11" s="1323" t="s">
        <v>2612</v>
      </c>
      <c r="C11" s="1303"/>
      <c r="D11" s="1303"/>
      <c r="E11" s="932">
        <f ca="1">E9+E6</f>
        <v>91362490.635159969</v>
      </c>
      <c r="H11" s="1321" t="s">
        <v>9494</v>
      </c>
      <c r="I11" s="1322"/>
      <c r="J11" s="1322"/>
      <c r="K11" s="1019">
        <f ca="1">SUMIF(Posting!$B17317:$F28690,"Saifee Hospital",Posting!$F17317:$F28690)</f>
        <v>3724000</v>
      </c>
      <c r="N11" s="1321" t="s">
        <v>9494</v>
      </c>
      <c r="O11" s="1322"/>
      <c r="P11" s="1322"/>
      <c r="Q11" s="1019">
        <f ca="1">SUMIF(Posting!$B1:$F17316,"Saifee Hospital",Posting!$F1:$F17316)</f>
        <v>2434251</v>
      </c>
      <c r="S11" s="1323" t="s">
        <v>2612</v>
      </c>
      <c r="T11" s="1303"/>
      <c r="U11" s="1303"/>
      <c r="V11" s="932">
        <f ca="1">V9+V6</f>
        <v>39688805.815737337</v>
      </c>
      <c r="Z11" s="1321" t="s">
        <v>2614</v>
      </c>
      <c r="AA11" s="1322"/>
      <c r="AB11" s="1322"/>
      <c r="AC11" s="932">
        <f>AC6-AC8-AC9+AC10</f>
        <v>16191504.030833334</v>
      </c>
    </row>
    <row r="12" spans="2:31" ht="21" x14ac:dyDescent="0.35">
      <c r="B12" s="1332"/>
      <c r="C12" s="1333"/>
      <c r="D12" s="1334"/>
      <c r="E12" s="932"/>
      <c r="H12" s="1321" t="s">
        <v>2612</v>
      </c>
      <c r="I12" s="1322"/>
      <c r="J12" s="1322"/>
      <c r="K12" s="932">
        <f ca="1">K11-K10</f>
        <v>1536670</v>
      </c>
      <c r="N12" s="1321" t="s">
        <v>2612</v>
      </c>
      <c r="O12" s="1322"/>
      <c r="P12" s="1322"/>
      <c r="Q12" s="932">
        <f ca="1">Q11-Q10</f>
        <v>842921</v>
      </c>
      <c r="S12" s="1332"/>
      <c r="T12" s="1333"/>
      <c r="U12" s="1334"/>
      <c r="V12" s="932"/>
      <c r="Z12" s="1349" t="s">
        <v>9498</v>
      </c>
      <c r="AA12" s="1350"/>
      <c r="AB12" s="1350"/>
      <c r="AC12" s="936">
        <v>2434251</v>
      </c>
    </row>
    <row r="13" spans="2:31" s="969" customFormat="1" ht="21.75" thickBot="1" x14ac:dyDescent="0.4">
      <c r="B13" s="1337" t="s">
        <v>11045</v>
      </c>
      <c r="C13" s="1338"/>
      <c r="D13" s="1339"/>
      <c r="E13" s="932"/>
      <c r="H13" s="1323"/>
      <c r="I13" s="1303"/>
      <c r="J13" s="1303"/>
      <c r="K13" s="932"/>
      <c r="N13" s="1323"/>
      <c r="O13" s="1303"/>
      <c r="P13" s="1303"/>
      <c r="Q13" s="932"/>
      <c r="S13" s="1337" t="s">
        <v>11045</v>
      </c>
      <c r="T13" s="1338"/>
      <c r="U13" s="1339"/>
      <c r="V13" s="932"/>
      <c r="Z13" s="1327" t="s">
        <v>2614</v>
      </c>
      <c r="AA13" s="1328"/>
      <c r="AB13" s="1328"/>
      <c r="AC13" s="968">
        <f>AC11-AC12</f>
        <v>13757253.030833334</v>
      </c>
    </row>
    <row r="14" spans="2:31" ht="18.75" x14ac:dyDescent="0.3">
      <c r="B14" s="1332" t="s">
        <v>9495</v>
      </c>
      <c r="C14" s="1333"/>
      <c r="D14" s="1334"/>
      <c r="E14" s="932">
        <v>600000</v>
      </c>
      <c r="H14" s="1332"/>
      <c r="I14" s="1333"/>
      <c r="J14" s="1334"/>
      <c r="K14" s="932"/>
      <c r="N14" s="1332"/>
      <c r="O14" s="1333"/>
      <c r="P14" s="1334"/>
      <c r="Q14" s="932"/>
      <c r="S14" s="1332" t="s">
        <v>9495</v>
      </c>
      <c r="T14" s="1333"/>
      <c r="U14" s="1334"/>
      <c r="V14" s="932">
        <v>300000</v>
      </c>
      <c r="Z14" s="934"/>
      <c r="AA14" s="934"/>
      <c r="AB14" s="934"/>
      <c r="AC14" s="935"/>
    </row>
    <row r="15" spans="2:31" ht="18.75" x14ac:dyDescent="0.3">
      <c r="B15" s="1332" t="s">
        <v>9496</v>
      </c>
      <c r="C15" s="1333"/>
      <c r="D15" s="1334"/>
      <c r="E15" s="932">
        <v>820900</v>
      </c>
      <c r="F15" s="301"/>
      <c r="G15" s="301"/>
      <c r="L15" s="301"/>
      <c r="M15" s="301"/>
      <c r="R15" s="301"/>
      <c r="S15" s="1332" t="s">
        <v>9496</v>
      </c>
      <c r="T15" s="1333"/>
      <c r="U15" s="1334"/>
      <c r="V15" s="932">
        <v>500000</v>
      </c>
      <c r="W15" s="301"/>
      <c r="X15" s="301"/>
      <c r="Y15" s="301"/>
      <c r="Z15" s="934"/>
      <c r="AA15" s="934"/>
      <c r="AB15" s="934"/>
      <c r="AC15" s="935"/>
    </row>
    <row r="16" spans="2:31" ht="18.75" x14ac:dyDescent="0.3">
      <c r="B16" s="1332" t="s">
        <v>12729</v>
      </c>
      <c r="C16" s="1333"/>
      <c r="D16" s="1334"/>
      <c r="E16" s="932"/>
      <c r="F16" s="301"/>
      <c r="G16" s="301"/>
      <c r="L16" s="301"/>
      <c r="M16" s="301"/>
      <c r="R16" s="301"/>
      <c r="S16" s="1332" t="s">
        <v>11048</v>
      </c>
      <c r="T16" s="1333"/>
      <c r="U16" s="1334"/>
      <c r="V16" s="1081">
        <v>0</v>
      </c>
      <c r="W16" s="301"/>
      <c r="X16" s="301"/>
      <c r="Y16" s="301"/>
      <c r="Z16" s="934"/>
      <c r="AA16" s="934"/>
      <c r="AB16" s="934"/>
      <c r="AC16" s="935"/>
    </row>
    <row r="17" spans="2:29" ht="21" x14ac:dyDescent="0.35">
      <c r="B17" s="1335"/>
      <c r="C17" s="1336"/>
      <c r="D17" s="1336"/>
      <c r="E17" s="1046"/>
      <c r="F17" s="301"/>
      <c r="G17" s="301"/>
      <c r="K17" s="3">
        <f ca="1">K12+K7</f>
        <v>-9432899</v>
      </c>
      <c r="L17" s="301"/>
      <c r="M17" s="301"/>
      <c r="Q17" s="3">
        <f ca="1">Q12+Q7</f>
        <v>7637996</v>
      </c>
      <c r="R17" s="301"/>
      <c r="S17" s="1335" t="s">
        <v>11402</v>
      </c>
      <c r="T17" s="1336"/>
      <c r="U17" s="1336"/>
      <c r="V17" s="1046">
        <v>3707947</v>
      </c>
      <c r="W17" s="301"/>
      <c r="X17" s="301"/>
      <c r="Y17" s="301"/>
      <c r="Z17" s="1115"/>
      <c r="AA17" s="934"/>
      <c r="AB17" s="934"/>
      <c r="AC17" s="935"/>
    </row>
    <row r="18" spans="2:29" ht="21" x14ac:dyDescent="0.35">
      <c r="B18" s="1335"/>
      <c r="C18" s="1336"/>
      <c r="D18" s="1336"/>
      <c r="E18" s="1046"/>
      <c r="F18" s="301"/>
      <c r="G18" s="301"/>
      <c r="H18" s="3"/>
      <c r="K18" s="3"/>
      <c r="L18" s="301"/>
      <c r="M18" s="301"/>
      <c r="R18" s="301"/>
      <c r="S18" s="1335"/>
      <c r="T18" s="1336"/>
      <c r="U18" s="1336"/>
      <c r="V18" s="1046"/>
      <c r="W18" s="301"/>
      <c r="X18" s="301"/>
      <c r="Y18" s="301"/>
      <c r="Z18" s="934"/>
      <c r="AA18" s="934"/>
      <c r="AB18" s="934"/>
      <c r="AC18" s="935"/>
    </row>
    <row r="19" spans="2:29" ht="19.5" thickBot="1" x14ac:dyDescent="0.35">
      <c r="B19" s="1323"/>
      <c r="C19" s="1303"/>
      <c r="D19" s="1303"/>
      <c r="E19" s="1047"/>
      <c r="F19" s="301"/>
      <c r="G19" s="301"/>
      <c r="K19" s="3"/>
      <c r="L19" s="301"/>
      <c r="M19" s="301"/>
      <c r="R19" s="301"/>
      <c r="S19" s="1323"/>
      <c r="T19" s="1303"/>
      <c r="U19" s="1303"/>
      <c r="V19" s="1047"/>
      <c r="W19" s="301"/>
      <c r="X19" s="301"/>
      <c r="Y19" s="301"/>
      <c r="Z19" s="934"/>
      <c r="AA19" s="934"/>
      <c r="AB19" s="934"/>
      <c r="AC19" s="935"/>
    </row>
    <row r="20" spans="2:29" ht="21" x14ac:dyDescent="0.35">
      <c r="B20" s="1323" t="s">
        <v>11047</v>
      </c>
      <c r="C20" s="1303"/>
      <c r="D20" s="1303"/>
      <c r="E20" s="1046">
        <f>SUM(E14:E19)</f>
        <v>1420900</v>
      </c>
      <c r="K20" s="3"/>
      <c r="S20" s="1323" t="s">
        <v>11047</v>
      </c>
      <c r="T20" s="1303"/>
      <c r="U20" s="1303"/>
      <c r="V20" s="1046">
        <f>SUM(V14:V19)</f>
        <v>4507947</v>
      </c>
      <c r="Z20" s="1329" t="s">
        <v>9499</v>
      </c>
      <c r="AA20" s="1330"/>
      <c r="AB20" s="1330"/>
      <c r="AC20" s="1331"/>
    </row>
    <row r="21" spans="2:29" s="929" customFormat="1" ht="21" x14ac:dyDescent="0.35">
      <c r="B21" s="1335"/>
      <c r="C21" s="1336"/>
      <c r="D21" s="1336"/>
      <c r="E21" s="1046"/>
      <c r="H21"/>
      <c r="I21"/>
      <c r="J21"/>
      <c r="K21" s="3"/>
      <c r="N21"/>
      <c r="O21"/>
      <c r="P21"/>
      <c r="Q21"/>
      <c r="S21" s="1335"/>
      <c r="T21" s="1336"/>
      <c r="U21" s="1336"/>
      <c r="V21" s="1046"/>
      <c r="Z21" s="970" t="s">
        <v>9501</v>
      </c>
      <c r="AA21" s="966" t="s">
        <v>4750</v>
      </c>
      <c r="AB21" s="966" t="s">
        <v>1201</v>
      </c>
      <c r="AC21" s="972" t="s">
        <v>1893</v>
      </c>
    </row>
    <row r="22" spans="2:29" s="929" customFormat="1" ht="21.75" thickBot="1" x14ac:dyDescent="0.4">
      <c r="B22" s="1327" t="s">
        <v>2614</v>
      </c>
      <c r="C22" s="1328"/>
      <c r="D22" s="1328"/>
      <c r="E22" s="968">
        <f ca="1">E11-E20</f>
        <v>89941590.635159969</v>
      </c>
      <c r="H22"/>
      <c r="I22"/>
      <c r="J22"/>
      <c r="K22"/>
      <c r="N22"/>
      <c r="O22"/>
      <c r="P22"/>
      <c r="Q22"/>
      <c r="S22" s="1327" t="s">
        <v>2614</v>
      </c>
      <c r="T22" s="1328"/>
      <c r="U22" s="1328"/>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29" t="s">
        <v>9499</v>
      </c>
      <c r="C24" s="1330"/>
      <c r="D24" s="1330"/>
      <c r="E24" s="1331"/>
      <c r="H24"/>
      <c r="I24"/>
      <c r="J24"/>
      <c r="K24"/>
      <c r="N24"/>
      <c r="O24"/>
      <c r="P24"/>
      <c r="Q24"/>
      <c r="S24" s="1329" t="s">
        <v>9499</v>
      </c>
      <c r="T24" s="1330"/>
      <c r="U24" s="1330"/>
      <c r="V24" s="1331"/>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29680724.909602791</v>
      </c>
      <c r="D27" s="940">
        <f ca="1">D26*E22</f>
        <v>29680724.909602791</v>
      </c>
      <c r="E27" s="933">
        <f ca="1">E26*E22</f>
        <v>30580140.815954391</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29680724.909602791</v>
      </c>
      <c r="D29" s="943">
        <f t="shared" ref="D29:E29" ca="1" si="1">D27-D28</f>
        <v>29680724.909602791</v>
      </c>
      <c r="E29" s="944">
        <f t="shared" ca="1" si="1"/>
        <v>30580140.815954391</v>
      </c>
      <c r="S29" s="938" t="s">
        <v>9504</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7" t="s">
        <v>5473</v>
      </c>
      <c r="B1" s="1357"/>
      <c r="C1" s="1357"/>
      <c r="D1" s="1357"/>
      <c r="E1" s="1357"/>
      <c r="F1" s="1357"/>
      <c r="G1" s="1357"/>
      <c r="H1" s="1357"/>
      <c r="I1" s="1357"/>
      <c r="J1" s="1357"/>
    </row>
    <row r="2" spans="1:13" x14ac:dyDescent="0.25">
      <c r="A2" s="1357"/>
      <c r="B2" s="1357"/>
      <c r="C2" s="1357"/>
      <c r="D2" s="1357"/>
      <c r="E2" s="1357"/>
      <c r="F2" s="1357"/>
      <c r="G2" s="1357"/>
      <c r="H2" s="1357"/>
      <c r="I2" s="1357"/>
      <c r="J2" s="1357"/>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6" t="s">
        <v>5482</v>
      </c>
      <c r="B11" s="1356"/>
      <c r="C11" s="1356"/>
      <c r="D11" s="1356"/>
    </row>
    <row r="12" spans="1:13" x14ac:dyDescent="0.25">
      <c r="A12" s="360" t="s">
        <v>5157</v>
      </c>
      <c r="B12" s="360" t="s">
        <v>938</v>
      </c>
      <c r="C12" s="360" t="s">
        <v>1201</v>
      </c>
      <c r="D12" s="360" t="s">
        <v>1893</v>
      </c>
      <c r="E12" s="3"/>
      <c r="G12" s="1358" t="s">
        <v>5483</v>
      </c>
      <c r="H12" s="1359"/>
      <c r="I12" s="1360"/>
      <c r="J12" s="370">
        <f>H9+I9+J9</f>
        <v>9658438.778794989</v>
      </c>
    </row>
    <row r="13" spans="1:13" x14ac:dyDescent="0.25">
      <c r="A13" s="2" t="s">
        <v>5158</v>
      </c>
      <c r="B13" s="15">
        <v>9323439</v>
      </c>
      <c r="C13" s="15">
        <v>9323439</v>
      </c>
      <c r="D13" s="15">
        <v>9605968</v>
      </c>
      <c r="G13" s="1358" t="s">
        <v>5484</v>
      </c>
      <c r="H13" s="1359"/>
      <c r="I13" s="1360"/>
      <c r="J13" s="370">
        <f>J31</f>
        <v>5549996</v>
      </c>
    </row>
    <row r="14" spans="1:13" x14ac:dyDescent="0.25">
      <c r="A14" s="2" t="s">
        <v>5159</v>
      </c>
      <c r="B14" s="15">
        <v>7575873</v>
      </c>
      <c r="C14" s="15">
        <v>7575873</v>
      </c>
      <c r="D14" s="15">
        <v>7805445</v>
      </c>
      <c r="G14" s="1358" t="s">
        <v>5485</v>
      </c>
      <c r="H14" s="1359"/>
      <c r="I14" s="1360"/>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1" t="s">
        <v>5486</v>
      </c>
      <c r="G18" s="1361"/>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6" t="s">
        <v>5490</v>
      </c>
      <c r="J22" s="1356"/>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5" t="s">
        <v>7875</v>
      </c>
      <c r="B40" s="1286"/>
      <c r="C40" s="1286"/>
      <c r="D40" s="1286"/>
      <c r="E40" s="1286"/>
      <c r="F40" s="1286"/>
      <c r="G40" s="1286"/>
      <c r="H40" s="1286"/>
      <c r="I40" s="1286"/>
      <c r="J40" s="1286"/>
      <c r="K40" s="1287"/>
    </row>
    <row r="41" spans="1:12" ht="15.75" thickBot="1" x14ac:dyDescent="0.3">
      <c r="A41" s="1291"/>
      <c r="B41" s="1292"/>
      <c r="C41" s="1292"/>
      <c r="D41" s="1292"/>
      <c r="E41" s="1292"/>
      <c r="F41" s="1292"/>
      <c r="G41" s="1292"/>
      <c r="H41" s="1292"/>
      <c r="I41" s="1292"/>
      <c r="J41" s="1292"/>
      <c r="K41" s="1293"/>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5" t="s">
        <v>7167</v>
      </c>
      <c r="B51" s="1286"/>
      <c r="C51" s="1286"/>
      <c r="D51" s="1286"/>
      <c r="E51" s="1286"/>
      <c r="F51" s="1286"/>
      <c r="G51" s="1286"/>
      <c r="H51" s="1286"/>
      <c r="I51" s="1286"/>
      <c r="J51" s="1286"/>
      <c r="K51" s="1287"/>
    </row>
    <row r="52" spans="1:14" ht="15.75" thickBot="1" x14ac:dyDescent="0.3">
      <c r="A52" s="1291"/>
      <c r="B52" s="1292"/>
      <c r="C52" s="1292"/>
      <c r="D52" s="1292"/>
      <c r="E52" s="1292"/>
      <c r="F52" s="1292"/>
      <c r="G52" s="1292"/>
      <c r="H52" s="1292"/>
      <c r="I52" s="1292"/>
      <c r="J52" s="1292"/>
      <c r="K52" s="1293"/>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88" t="s">
        <v>7168</v>
      </c>
      <c r="B59" s="1289"/>
      <c r="C59" s="1289"/>
      <c r="D59" s="1289"/>
      <c r="E59" s="1289"/>
      <c r="F59" s="1289"/>
      <c r="G59" s="1289"/>
      <c r="H59" s="1289"/>
      <c r="I59" s="1289"/>
      <c r="J59" s="1289"/>
      <c r="K59" s="1289"/>
      <c r="L59" s="965"/>
      <c r="M59" s="965"/>
    </row>
    <row r="60" spans="1:14" ht="15.75" customHeight="1" x14ac:dyDescent="0.25">
      <c r="A60" s="1354"/>
      <c r="B60" s="1355"/>
      <c r="C60" s="1355"/>
      <c r="D60" s="1355"/>
      <c r="E60" s="1355"/>
      <c r="F60" s="1355"/>
      <c r="G60" s="1355"/>
      <c r="H60" s="1355"/>
      <c r="I60" s="1355"/>
      <c r="J60" s="1355"/>
      <c r="K60" s="1355"/>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1" t="s">
        <v>10397</v>
      </c>
      <c r="F66" s="1352"/>
      <c r="G66" s="1353"/>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5" t="s">
        <v>8162</v>
      </c>
      <c r="B74" s="1286"/>
      <c r="C74" s="1286"/>
      <c r="D74" s="1286"/>
      <c r="E74" s="1286"/>
      <c r="F74" s="1286"/>
      <c r="G74" s="1286"/>
      <c r="H74" s="1286"/>
      <c r="I74" s="1286"/>
      <c r="J74" s="1286"/>
      <c r="K74" s="1286"/>
      <c r="L74" s="1287"/>
    </row>
    <row r="75" spans="1:20" ht="15.75" customHeight="1" thickBot="1" x14ac:dyDescent="0.3">
      <c r="A75" s="1291"/>
      <c r="B75" s="1292"/>
      <c r="C75" s="1292"/>
      <c r="D75" s="1292"/>
      <c r="E75" s="1292"/>
      <c r="F75" s="1292"/>
      <c r="G75" s="1292"/>
      <c r="H75" s="1292"/>
      <c r="I75" s="1292"/>
      <c r="J75" s="1292"/>
      <c r="K75" s="1292"/>
      <c r="L75" s="1293"/>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62" t="s">
        <v>10496</v>
      </c>
      <c r="D82" s="1363"/>
      <c r="E82" s="1363"/>
      <c r="F82" s="1363"/>
      <c r="G82" s="1363"/>
      <c r="H82" s="1364"/>
      <c r="I82" s="976"/>
      <c r="J82" s="976">
        <f>19830000/3</f>
        <v>6610000</v>
      </c>
      <c r="K82" s="976">
        <f>19830000/3</f>
        <v>6610000</v>
      </c>
      <c r="L82" s="976">
        <f>19830000/3</f>
        <v>6610000</v>
      </c>
      <c r="M82" s="948"/>
    </row>
    <row r="83" spans="1:17" x14ac:dyDescent="0.25">
      <c r="M83" s="3"/>
    </row>
    <row r="84" spans="1:17" s="929" customFormat="1" ht="26.25" customHeight="1" x14ac:dyDescent="0.25">
      <c r="C84" s="1362" t="s">
        <v>10534</v>
      </c>
      <c r="D84" s="1363"/>
      <c r="E84" s="1363"/>
      <c r="F84" s="1363"/>
      <c r="G84" s="1363"/>
      <c r="H84" s="1364"/>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85" t="s">
        <v>10399</v>
      </c>
      <c r="B89" s="1286"/>
      <c r="C89" s="1286"/>
      <c r="D89" s="1286"/>
      <c r="E89" s="1286"/>
      <c r="F89" s="1286"/>
      <c r="G89" s="1286"/>
      <c r="H89" s="1286"/>
      <c r="I89" s="1286"/>
      <c r="J89" s="1286"/>
      <c r="K89" s="1287"/>
      <c r="L89" s="3"/>
      <c r="M89" s="3"/>
    </row>
    <row r="90" spans="1:17" ht="15.75" thickBot="1" x14ac:dyDescent="0.3">
      <c r="A90" s="1291"/>
      <c r="B90" s="1292"/>
      <c r="C90" s="1292"/>
      <c r="D90" s="1292"/>
      <c r="E90" s="1292"/>
      <c r="F90" s="1292"/>
      <c r="G90" s="1292"/>
      <c r="H90" s="1292"/>
      <c r="I90" s="1292"/>
      <c r="J90" s="1292"/>
      <c r="K90" s="1293"/>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Summary'!F19</f>
        <v>301003737.18604004</v>
      </c>
      <c r="C92" s="366">
        <f>'Main Summary'!G19</f>
        <v>382433328.82120001</v>
      </c>
      <c r="D92" s="366">
        <f>C92-B92</f>
        <v>81429591.635159969</v>
      </c>
      <c r="E92" s="366"/>
      <c r="F92" s="366"/>
      <c r="G92" s="510"/>
      <c r="H92" s="511">
        <f>D92-E92+F92-G92</f>
        <v>81429591.635159969</v>
      </c>
      <c r="I92" s="366">
        <f>H92*33%</f>
        <v>26871765.239602789</v>
      </c>
      <c r="J92" s="366">
        <f>H92*33%</f>
        <v>26871765.239602789</v>
      </c>
      <c r="K92" s="366">
        <f>H92*34%</f>
        <v>27686061.155954391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24871765.239602789</v>
      </c>
      <c r="J94" s="283">
        <f t="shared" ref="J94:K94" si="5">J92-J93</f>
        <v>26871765.239602789</v>
      </c>
      <c r="K94" s="283">
        <f t="shared" si="5"/>
        <v>27436061.155954391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1" t="s">
        <v>2610</v>
      </c>
      <c r="B2" s="1381"/>
      <c r="C2" s="1381"/>
      <c r="D2" s="1381"/>
      <c r="E2" s="1381"/>
      <c r="F2" s="1381"/>
      <c r="G2" s="1381"/>
      <c r="H2" s="1381"/>
      <c r="I2" s="1381"/>
      <c r="J2" s="1381"/>
      <c r="K2" s="1381"/>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78">
        <v>28459027</v>
      </c>
      <c r="B4" s="1378">
        <v>35457479</v>
      </c>
      <c r="C4" s="1378">
        <f>B4-A4</f>
        <v>6998452</v>
      </c>
      <c r="D4" s="1378" t="s">
        <v>2618</v>
      </c>
      <c r="E4" s="225"/>
      <c r="F4" s="225"/>
      <c r="G4" s="225"/>
      <c r="H4" s="1378">
        <f>C4</f>
        <v>6998452</v>
      </c>
      <c r="I4" s="1378">
        <f>H4*25%</f>
        <v>1749613</v>
      </c>
      <c r="J4" s="1378">
        <f>H4*25%</f>
        <v>1749613</v>
      </c>
      <c r="K4" s="1378">
        <f>H4*50%</f>
        <v>3499226</v>
      </c>
    </row>
    <row r="5" spans="1:11" ht="21" customHeight="1" x14ac:dyDescent="0.25">
      <c r="A5" s="1378"/>
      <c r="B5" s="1378"/>
      <c r="C5" s="1378"/>
      <c r="D5" s="1378"/>
      <c r="E5" s="225"/>
      <c r="F5" s="225"/>
      <c r="G5" s="225"/>
      <c r="H5" s="1378"/>
      <c r="I5" s="1378"/>
      <c r="J5" s="1378"/>
      <c r="K5" s="1378"/>
    </row>
    <row r="6" spans="1:11" ht="15.75" x14ac:dyDescent="0.25">
      <c r="A6" s="1379" t="s">
        <v>2619</v>
      </c>
      <c r="B6" s="1379"/>
      <c r="C6" s="1379"/>
      <c r="D6" s="1379"/>
      <c r="E6" s="1379"/>
      <c r="F6" s="1379"/>
      <c r="G6" s="1379"/>
      <c r="H6" s="1379"/>
      <c r="I6" s="186" t="s">
        <v>158</v>
      </c>
      <c r="J6" s="186" t="s">
        <v>2620</v>
      </c>
      <c r="K6" s="186" t="s">
        <v>2620</v>
      </c>
    </row>
    <row r="7" spans="1:11" ht="15.75" x14ac:dyDescent="0.25">
      <c r="A7" s="1379" t="s">
        <v>2621</v>
      </c>
      <c r="B7" s="1379"/>
      <c r="C7" s="1379"/>
      <c r="D7" s="1379"/>
      <c r="E7" s="1379"/>
      <c r="F7" s="1379"/>
      <c r="G7" s="1379"/>
      <c r="H7" s="1379"/>
      <c r="I7" s="186" t="s">
        <v>2622</v>
      </c>
      <c r="J7" s="187">
        <f>J4</f>
        <v>1749613</v>
      </c>
      <c r="K7" s="187">
        <f>K4</f>
        <v>3499226</v>
      </c>
    </row>
    <row r="9" spans="1:11" ht="18" x14ac:dyDescent="0.25">
      <c r="A9" s="1381" t="s">
        <v>2623</v>
      </c>
      <c r="B9" s="1381"/>
      <c r="C9" s="1381"/>
      <c r="D9" s="1381"/>
      <c r="E9" s="1381"/>
      <c r="F9" s="1381"/>
      <c r="G9" s="1381"/>
      <c r="H9" s="1381"/>
      <c r="I9" s="1381"/>
      <c r="J9" s="1381"/>
      <c r="K9" s="1381"/>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78">
        <v>42596884</v>
      </c>
      <c r="B11" s="1378">
        <v>51367818</v>
      </c>
      <c r="C11" s="1378">
        <f>B11-A11</f>
        <v>8770934</v>
      </c>
      <c r="D11" s="1378" t="s">
        <v>2618</v>
      </c>
      <c r="E11" s="225"/>
      <c r="F11" s="225"/>
      <c r="G11" s="225"/>
      <c r="H11" s="1378">
        <f>C11</f>
        <v>8770934</v>
      </c>
      <c r="I11" s="1378">
        <f>H11*25%</f>
        <v>2192733.5</v>
      </c>
      <c r="J11" s="1378">
        <f>H11*25%</f>
        <v>2192733.5</v>
      </c>
      <c r="K11" s="1378">
        <f>H11*50%</f>
        <v>4385467</v>
      </c>
    </row>
    <row r="12" spans="1:11" ht="12.75" customHeight="1" x14ac:dyDescent="0.25">
      <c r="A12" s="1378"/>
      <c r="B12" s="1378"/>
      <c r="C12" s="1378"/>
      <c r="D12" s="1378"/>
      <c r="E12" s="225"/>
      <c r="F12" s="225"/>
      <c r="G12" s="225"/>
      <c r="H12" s="1378"/>
      <c r="I12" s="1378"/>
      <c r="J12" s="1378"/>
      <c r="K12" s="1378"/>
    </row>
    <row r="13" spans="1:11" ht="15.75" x14ac:dyDescent="0.25">
      <c r="A13" s="1379" t="s">
        <v>2624</v>
      </c>
      <c r="B13" s="1379"/>
      <c r="C13" s="1379"/>
      <c r="D13" s="1379"/>
      <c r="E13" s="1379"/>
      <c r="F13" s="1379"/>
      <c r="G13" s="1379"/>
      <c r="H13" s="1379"/>
      <c r="I13" s="186" t="s">
        <v>158</v>
      </c>
      <c r="J13" s="188">
        <v>84775</v>
      </c>
      <c r="K13" s="186" t="s">
        <v>2620</v>
      </c>
    </row>
    <row r="14" spans="1:11" ht="15.75" x14ac:dyDescent="0.25">
      <c r="A14" s="1379" t="s">
        <v>2621</v>
      </c>
      <c r="B14" s="1379"/>
      <c r="C14" s="1379"/>
      <c r="D14" s="1379"/>
      <c r="E14" s="1379"/>
      <c r="F14" s="1379"/>
      <c r="G14" s="1379"/>
      <c r="H14" s="1379"/>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1" t="s">
        <v>2625</v>
      </c>
      <c r="B17" s="1381"/>
      <c r="C17" s="1381"/>
      <c r="D17" s="1381"/>
      <c r="E17" s="1381"/>
      <c r="F17" s="1381"/>
      <c r="G17" s="1381"/>
      <c r="H17" s="1381"/>
      <c r="I17" s="1381"/>
      <c r="J17" s="1381"/>
      <c r="K17" s="1381"/>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78">
        <v>91625888</v>
      </c>
      <c r="B19" s="1378">
        <v>130688607</v>
      </c>
      <c r="C19" s="1378">
        <f>B19-A19</f>
        <v>39062719</v>
      </c>
      <c r="D19" s="1378">
        <v>7500000</v>
      </c>
      <c r="E19" s="225"/>
      <c r="F19" s="225"/>
      <c r="G19" s="225"/>
      <c r="H19" s="1378">
        <f>C19</f>
        <v>39062719</v>
      </c>
      <c r="I19" s="1378">
        <f>H19*25%</f>
        <v>9765679.75</v>
      </c>
      <c r="J19" s="1378">
        <f>H19*25%</f>
        <v>9765679.75</v>
      </c>
      <c r="K19" s="1378">
        <f>H19*50%</f>
        <v>19531359.5</v>
      </c>
    </row>
    <row r="20" spans="1:11" ht="12.75" customHeight="1" x14ac:dyDescent="0.25">
      <c r="A20" s="1378"/>
      <c r="B20" s="1378"/>
      <c r="C20" s="1378"/>
      <c r="D20" s="1378"/>
      <c r="E20" s="225"/>
      <c r="F20" s="225"/>
      <c r="G20" s="225"/>
      <c r="H20" s="1378"/>
      <c r="I20" s="1378"/>
      <c r="J20" s="1378"/>
      <c r="K20" s="1378"/>
    </row>
    <row r="21" spans="1:11" ht="15.75" x14ac:dyDescent="0.25">
      <c r="A21" s="1379" t="s">
        <v>2624</v>
      </c>
      <c r="B21" s="1379"/>
      <c r="C21" s="1379"/>
      <c r="D21" s="1379"/>
      <c r="E21" s="1379"/>
      <c r="F21" s="1379"/>
      <c r="G21" s="1379"/>
      <c r="H21" s="1379"/>
      <c r="I21" s="188">
        <v>13000000</v>
      </c>
      <c r="J21" s="186"/>
      <c r="K21" s="186"/>
    </row>
    <row r="22" spans="1:11" ht="15.75" x14ac:dyDescent="0.25">
      <c r="A22" s="1379" t="s">
        <v>2621</v>
      </c>
      <c r="B22" s="1379"/>
      <c r="C22" s="1379"/>
      <c r="D22" s="1379"/>
      <c r="E22" s="1379"/>
      <c r="F22" s="1379"/>
      <c r="G22" s="1379"/>
      <c r="H22" s="1379"/>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9" t="s">
        <v>2635</v>
      </c>
      <c r="B36" s="1369"/>
      <c r="C36" s="1369"/>
      <c r="D36" s="1369"/>
      <c r="E36" s="1369"/>
      <c r="F36" s="1369"/>
      <c r="G36" s="1369"/>
      <c r="H36" s="1369"/>
      <c r="I36" s="1369"/>
      <c r="J36" s="1369"/>
      <c r="K36" s="1369"/>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4">
        <f>'Main Summary'!$AK$73</f>
        <v>31688154.002880182</v>
      </c>
      <c r="B38" s="1374">
        <f>'Main Summary'!$AL$73</f>
        <v>37164776</v>
      </c>
      <c r="C38" s="1374">
        <f>B38-A38</f>
        <v>5476621.9971198179</v>
      </c>
      <c r="D38" s="1374">
        <v>6000000</v>
      </c>
      <c r="E38" s="1376"/>
      <c r="F38" s="1376"/>
      <c r="G38" s="1374">
        <v>300000</v>
      </c>
      <c r="H38" s="1374">
        <f>C38-D38-G38</f>
        <v>-823378.00288018212</v>
      </c>
      <c r="I38" s="1374">
        <f>H38*33%</f>
        <v>-271714.74095046014</v>
      </c>
      <c r="J38" s="1374">
        <f>H38*33%</f>
        <v>-271714.74095046014</v>
      </c>
      <c r="K38" s="1374">
        <f>H38*34%</f>
        <v>-279948.52097926196</v>
      </c>
    </row>
    <row r="39" spans="1:13" ht="16.899999999999999" customHeight="1" x14ac:dyDescent="0.25">
      <c r="A39" s="1374"/>
      <c r="B39" s="1374"/>
      <c r="C39" s="1374"/>
      <c r="D39" s="1374"/>
      <c r="E39" s="1377"/>
      <c r="F39" s="1377"/>
      <c r="G39" s="1374"/>
      <c r="H39" s="1374"/>
      <c r="I39" s="1374"/>
      <c r="J39" s="1374"/>
      <c r="K39" s="1374"/>
    </row>
    <row r="40" spans="1:13" ht="16.5" x14ac:dyDescent="0.25">
      <c r="A40" s="1375" t="s">
        <v>2636</v>
      </c>
      <c r="B40" s="1375"/>
      <c r="C40" s="1375"/>
      <c r="D40" s="1375"/>
      <c r="E40" s="1375"/>
      <c r="F40" s="1375"/>
      <c r="G40" s="1375"/>
      <c r="H40" s="1375"/>
      <c r="I40" s="231">
        <v>3234320</v>
      </c>
      <c r="J40" s="231"/>
      <c r="K40" s="231"/>
    </row>
    <row r="41" spans="1:13" ht="16.5" x14ac:dyDescent="0.25">
      <c r="A41" s="1375" t="s">
        <v>2864</v>
      </c>
      <c r="B41" s="1375"/>
      <c r="C41" s="1375"/>
      <c r="D41" s="1375"/>
      <c r="E41" s="1375"/>
      <c r="F41" s="1375"/>
      <c r="G41" s="1375"/>
      <c r="H41" s="1375"/>
      <c r="I41" s="231"/>
      <c r="J41" s="231">
        <v>1676486</v>
      </c>
      <c r="K41" s="231">
        <v>6090000</v>
      </c>
    </row>
    <row r="42" spans="1:13" ht="16.5" x14ac:dyDescent="0.25">
      <c r="A42" s="1375" t="s">
        <v>2637</v>
      </c>
      <c r="B42" s="1375"/>
      <c r="C42" s="1375"/>
      <c r="D42" s="1375"/>
      <c r="E42" s="1375"/>
      <c r="F42" s="1375"/>
      <c r="G42" s="1375"/>
      <c r="H42" s="1375"/>
      <c r="I42" s="231">
        <v>1568356</v>
      </c>
      <c r="J42" s="231"/>
      <c r="K42" s="231"/>
    </row>
    <row r="43" spans="1:13" ht="16.5" x14ac:dyDescent="0.25">
      <c r="A43" s="1373" t="s">
        <v>2638</v>
      </c>
      <c r="B43" s="1373"/>
      <c r="C43" s="1373"/>
      <c r="D43" s="1373"/>
      <c r="E43" s="1373"/>
      <c r="F43" s="1373"/>
      <c r="G43" s="1373"/>
      <c r="H43" s="1373"/>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0" t="s">
        <v>2773</v>
      </c>
      <c r="B45" s="1380"/>
      <c r="C45" s="1380"/>
      <c r="D45" s="1380"/>
      <c r="E45" s="1380"/>
      <c r="F45" s="1380"/>
      <c r="G45" s="1380"/>
      <c r="H45" s="1380"/>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9" t="s">
        <v>3293</v>
      </c>
      <c r="B49" s="1369"/>
      <c r="C49" s="1369"/>
      <c r="D49" s="1369"/>
      <c r="E49" s="1369"/>
      <c r="F49" s="1369"/>
      <c r="G49" s="1369"/>
      <c r="H49" s="1369"/>
      <c r="I49" s="1369"/>
      <c r="J49" s="1369"/>
      <c r="K49" s="1369"/>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0">
        <f>'Main Summary'!AD19</f>
        <v>113012540.90419273</v>
      </c>
      <c r="B51" s="1370">
        <f>'Main Summary'!AE19</f>
        <v>164353252</v>
      </c>
      <c r="C51" s="1370">
        <f>B51-A51</f>
        <v>51340711.095807269</v>
      </c>
      <c r="D51" s="1370">
        <v>7000000</v>
      </c>
      <c r="E51" s="1371">
        <f>15000000+6000000</f>
        <v>21000000</v>
      </c>
      <c r="F51" s="344"/>
      <c r="G51" s="1370">
        <v>500000</v>
      </c>
      <c r="H51" s="1370">
        <f>C51-D51-G51-E51</f>
        <v>22840711.095807269</v>
      </c>
      <c r="I51" s="1370">
        <f>H51*33%</f>
        <v>7537434.661616399</v>
      </c>
      <c r="J51" s="1370">
        <f>H51*33%</f>
        <v>7537434.661616399</v>
      </c>
      <c r="K51" s="1370">
        <f>H51*34%</f>
        <v>7765841.7725744722</v>
      </c>
    </row>
    <row r="52" spans="1:13" ht="16.899999999999999" customHeight="1" x14ac:dyDescent="0.25">
      <c r="A52" s="1370"/>
      <c r="B52" s="1370"/>
      <c r="C52" s="1370"/>
      <c r="D52" s="1370"/>
      <c r="E52" s="1372"/>
      <c r="F52" s="345"/>
      <c r="G52" s="1370"/>
      <c r="H52" s="1370"/>
      <c r="I52" s="1370"/>
      <c r="J52" s="1370"/>
      <c r="K52" s="1370"/>
    </row>
    <row r="53" spans="1:13" ht="15.75" x14ac:dyDescent="0.25">
      <c r="A53" s="1366" t="s">
        <v>2636</v>
      </c>
      <c r="B53" s="1366"/>
      <c r="C53" s="1366"/>
      <c r="D53" s="1366"/>
      <c r="E53" s="1366"/>
      <c r="F53" s="1366"/>
      <c r="G53" s="1366"/>
      <c r="H53" s="1366"/>
      <c r="I53" s="225"/>
      <c r="J53" s="225"/>
      <c r="K53" s="225"/>
      <c r="M53" s="1">
        <v>1682985</v>
      </c>
    </row>
    <row r="54" spans="1:13" ht="15.75" x14ac:dyDescent="0.25">
      <c r="A54" s="1366" t="s">
        <v>2864</v>
      </c>
      <c r="B54" s="1366"/>
      <c r="C54" s="1366"/>
      <c r="D54" s="1366"/>
      <c r="E54" s="1366"/>
      <c r="F54" s="1366"/>
      <c r="G54" s="1366"/>
      <c r="H54" s="1366"/>
      <c r="I54" s="225">
        <f>450000+3000000+1300000+200000+6000000</f>
        <v>10950000</v>
      </c>
      <c r="J54" s="225">
        <f>3800000+300000+1500000+89000+1000000+1300000</f>
        <v>7989000</v>
      </c>
      <c r="K54" s="225">
        <f>150000+500000+500000+5000000</f>
        <v>6150000</v>
      </c>
      <c r="M54" s="1">
        <v>26656</v>
      </c>
    </row>
    <row r="55" spans="1:13" ht="15.75" x14ac:dyDescent="0.25">
      <c r="A55" s="1366" t="s">
        <v>4274</v>
      </c>
      <c r="B55" s="1366"/>
      <c r="C55" s="1366"/>
      <c r="D55" s="1366"/>
      <c r="E55" s="1366"/>
      <c r="F55" s="1366"/>
      <c r="G55" s="1366"/>
      <c r="H55" s="1366"/>
      <c r="I55" s="225"/>
      <c r="J55" s="225">
        <v>493250</v>
      </c>
      <c r="K55" s="225"/>
      <c r="M55" s="1">
        <v>7143</v>
      </c>
    </row>
    <row r="56" spans="1:13" ht="15.75" x14ac:dyDescent="0.25">
      <c r="A56" s="1367" t="s">
        <v>2638</v>
      </c>
      <c r="B56" s="1367"/>
      <c r="C56" s="1367"/>
      <c r="D56" s="1367"/>
      <c r="E56" s="1367"/>
      <c r="F56" s="1367"/>
      <c r="G56" s="1367"/>
      <c r="H56" s="1367"/>
      <c r="I56" s="263">
        <f>I51-I53-I54-I55</f>
        <v>-3412565.338383601</v>
      </c>
      <c r="J56" s="263">
        <f>J51+J55-J54</f>
        <v>41684.661616398953</v>
      </c>
      <c r="K56" s="263">
        <f>K51-K53-K54-K55</f>
        <v>1615841.7725744722</v>
      </c>
      <c r="M56" s="1">
        <v>7257</v>
      </c>
    </row>
    <row r="57" spans="1:13" ht="15.75" x14ac:dyDescent="0.25">
      <c r="A57" s="1368" t="s">
        <v>2773</v>
      </c>
      <c r="B57" s="1368"/>
      <c r="C57" s="1368"/>
      <c r="D57" s="1368"/>
      <c r="E57" s="1368"/>
      <c r="F57" s="1368"/>
      <c r="G57" s="1368"/>
      <c r="H57" s="1368"/>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9" t="s">
        <v>3669</v>
      </c>
      <c r="B61" s="1369"/>
      <c r="C61" s="1369"/>
      <c r="D61" s="1369"/>
      <c r="E61" s="1369"/>
      <c r="F61" s="1369"/>
      <c r="G61" s="1369"/>
      <c r="H61" s="1369"/>
      <c r="I61" s="1369"/>
      <c r="J61" s="1369"/>
      <c r="K61" s="1369"/>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0">
        <f>'Main Summary'!Z19</f>
        <v>138622950.11069509</v>
      </c>
      <c r="B63" s="1370">
        <f>'Main Summary'!AA19</f>
        <v>174948764</v>
      </c>
      <c r="C63" s="1370">
        <f>B63-A63</f>
        <v>36325813.889304906</v>
      </c>
      <c r="D63" s="1370">
        <v>2000000</v>
      </c>
      <c r="E63" s="1371">
        <v>4500000</v>
      </c>
      <c r="F63" s="1371">
        <v>889800</v>
      </c>
      <c r="G63" s="1370">
        <v>500000</v>
      </c>
      <c r="H63" s="1370">
        <f>C63-D63-G63-E63-F63</f>
        <v>28436013.889304906</v>
      </c>
      <c r="I63" s="1370">
        <f>H63*33%</f>
        <v>9383884.5834706202</v>
      </c>
      <c r="J63" s="1370">
        <f>H63*33%</f>
        <v>9383884.5834706202</v>
      </c>
      <c r="K63" s="1370">
        <f>H63*34%</f>
        <v>9668244.7223636694</v>
      </c>
    </row>
    <row r="64" spans="1:13" ht="15" customHeight="1" x14ac:dyDescent="0.25">
      <c r="A64" s="1370"/>
      <c r="B64" s="1370"/>
      <c r="C64" s="1370"/>
      <c r="D64" s="1370"/>
      <c r="E64" s="1372"/>
      <c r="F64" s="1372"/>
      <c r="G64" s="1370"/>
      <c r="H64" s="1370"/>
      <c r="I64" s="1370"/>
      <c r="J64" s="1370"/>
      <c r="K64" s="1370"/>
    </row>
    <row r="65" spans="1:18" ht="27" customHeight="1" x14ac:dyDescent="0.25">
      <c r="A65" s="1366" t="s">
        <v>2864</v>
      </c>
      <c r="B65" s="1366"/>
      <c r="C65" s="1366"/>
      <c r="D65" s="1366"/>
      <c r="E65" s="1366"/>
      <c r="F65" s="1366"/>
      <c r="G65" s="1366"/>
      <c r="H65" s="1366"/>
      <c r="I65" s="225">
        <f>'old Sharing details'!H30</f>
        <v>20909127</v>
      </c>
      <c r="J65" s="225">
        <f>'old Sharing details'!H65</f>
        <v>20630910</v>
      </c>
      <c r="K65" s="225">
        <f>'old Sharing details'!D125</f>
        <v>17742859</v>
      </c>
    </row>
    <row r="66" spans="1:18" ht="27" customHeight="1" x14ac:dyDescent="0.25">
      <c r="A66" s="1367" t="s">
        <v>2638</v>
      </c>
      <c r="B66" s="1367"/>
      <c r="C66" s="1367"/>
      <c r="D66" s="1367"/>
      <c r="E66" s="1367"/>
      <c r="F66" s="1367"/>
      <c r="G66" s="1367"/>
      <c r="H66" s="1367"/>
      <c r="I66" s="263">
        <f>I63-I65</f>
        <v>-11525242.41652938</v>
      </c>
      <c r="J66" s="263">
        <f t="shared" ref="J66:K66" si="0">J63-J65</f>
        <v>-11247025.41652938</v>
      </c>
      <c r="K66" s="263">
        <f t="shared" si="0"/>
        <v>-8074614.2776363306</v>
      </c>
    </row>
    <row r="67" spans="1:18" ht="15.75" x14ac:dyDescent="0.25">
      <c r="A67" s="1368" t="s">
        <v>2773</v>
      </c>
      <c r="B67" s="1368"/>
      <c r="C67" s="1368"/>
      <c r="D67" s="1368"/>
      <c r="E67" s="1368"/>
      <c r="F67" s="1368"/>
      <c r="G67" s="1368"/>
      <c r="H67" s="1368"/>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5" t="s">
        <v>5163</v>
      </c>
      <c r="B69" s="1365"/>
      <c r="C69" s="1365"/>
      <c r="D69" s="1365"/>
      <c r="E69" s="283">
        <v>3118282</v>
      </c>
      <c r="M69"/>
      <c r="N69" s="1">
        <v>4629646</v>
      </c>
      <c r="O69" s="1">
        <v>7330193</v>
      </c>
      <c r="P69" s="1">
        <v>1850440</v>
      </c>
      <c r="R69" s="1"/>
    </row>
    <row r="70" spans="1:18" x14ac:dyDescent="0.25">
      <c r="A70" s="1365" t="s">
        <v>5161</v>
      </c>
      <c r="B70" s="1365"/>
      <c r="C70" s="1365"/>
      <c r="D70" s="1365"/>
      <c r="E70" s="15">
        <v>1000000</v>
      </c>
      <c r="M70"/>
      <c r="N70" s="3"/>
      <c r="R70" s="1"/>
    </row>
    <row r="71" spans="1:18" ht="26.25" x14ac:dyDescent="0.25">
      <c r="A71" s="1365" t="s">
        <v>5162</v>
      </c>
      <c r="B71" s="1365"/>
      <c r="C71" s="1365"/>
      <c r="D71" s="1365"/>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2" t="s">
        <v>4711</v>
      </c>
      <c r="O73" s="1382"/>
      <c r="P73" s="1382"/>
    </row>
    <row r="74" spans="1:18" x14ac:dyDescent="0.25">
      <c r="A74">
        <f>139220029+2000000</f>
        <v>141220029</v>
      </c>
      <c r="B74" s="3">
        <f>B63-A74</f>
        <v>33728735</v>
      </c>
      <c r="M74"/>
      <c r="N74" s="1382"/>
      <c r="O74" s="1382"/>
      <c r="P74" s="138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6" t="s">
        <v>1766</v>
      </c>
      <c r="D1" s="1156"/>
      <c r="E1" s="1156"/>
    </row>
    <row r="2" spans="1:8" x14ac:dyDescent="0.25">
      <c r="C2" s="1156"/>
      <c r="D2" s="1156"/>
      <c r="E2" s="1156"/>
    </row>
    <row r="3" spans="1:8" x14ac:dyDescent="0.25">
      <c r="C3" s="1320" t="s">
        <v>4712</v>
      </c>
      <c r="D3" s="1320"/>
      <c r="E3" s="1320"/>
    </row>
    <row r="4" spans="1:8" x14ac:dyDescent="0.25">
      <c r="C4" s="1320"/>
      <c r="D4" s="1320"/>
      <c r="E4" s="1320"/>
    </row>
    <row r="6" spans="1:8" ht="14.45" customHeight="1" x14ac:dyDescent="0.25">
      <c r="A6" s="1397" t="s">
        <v>1893</v>
      </c>
      <c r="B6" s="1398"/>
      <c r="C6" s="1398"/>
      <c r="D6" s="1399"/>
      <c r="E6" s="1406" t="s">
        <v>4750</v>
      </c>
      <c r="F6" s="1406"/>
      <c r="G6" s="1406"/>
      <c r="H6" s="1406"/>
    </row>
    <row r="7" spans="1:8" ht="14.45" customHeight="1" x14ac:dyDescent="0.25">
      <c r="A7" s="1400"/>
      <c r="B7" s="1401"/>
      <c r="C7" s="1401"/>
      <c r="D7" s="1402"/>
      <c r="E7" s="1406"/>
      <c r="F7" s="1406"/>
      <c r="G7" s="1406"/>
      <c r="H7" s="1406"/>
    </row>
    <row r="8" spans="1:8" ht="14.45" customHeight="1" x14ac:dyDescent="0.25">
      <c r="A8" s="1403"/>
      <c r="B8" s="1404"/>
      <c r="C8" s="1404"/>
      <c r="D8" s="1405"/>
      <c r="E8" s="1406"/>
      <c r="F8" s="1406"/>
      <c r="G8" s="1406"/>
      <c r="H8" s="1406"/>
    </row>
    <row r="9" spans="1:8" ht="27" thickBot="1" x14ac:dyDescent="0.3">
      <c r="A9" s="1297" t="s">
        <v>4589</v>
      </c>
      <c r="B9" s="1298"/>
      <c r="C9" s="1298"/>
      <c r="D9" s="1299"/>
      <c r="E9" s="1300" t="s">
        <v>4589</v>
      </c>
      <c r="F9" s="1301"/>
      <c r="G9" s="1301"/>
      <c r="H9" s="1302"/>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4" t="s">
        <v>4595</v>
      </c>
      <c r="F30" s="1304"/>
      <c r="G30" s="1305"/>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6" t="s">
        <v>4747</v>
      </c>
      <c r="F37" s="1301"/>
      <c r="G37" s="1301"/>
      <c r="H37" s="1302"/>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3" t="s">
        <v>4595</v>
      </c>
      <c r="B54" s="1303"/>
      <c r="C54" s="1303"/>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6" t="s">
        <v>4599</v>
      </c>
      <c r="B58" s="1387"/>
      <c r="C58" s="1387"/>
      <c r="D58" s="1387"/>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3" t="s">
        <v>4595</v>
      </c>
      <c r="F65" s="1303"/>
      <c r="G65" s="1303"/>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2" t="s">
        <v>4744</v>
      </c>
      <c r="F73" s="1392"/>
      <c r="G73" s="1392"/>
      <c r="H73" s="1392"/>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3" t="s">
        <v>4595</v>
      </c>
      <c r="F87" s="1394"/>
      <c r="G87" s="1395"/>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8" t="s">
        <v>4595</v>
      </c>
      <c r="B102" s="1338"/>
      <c r="C102" s="1339"/>
      <c r="D102" s="313">
        <f>SUM(D60:D101)</f>
        <v>8325000</v>
      </c>
    </row>
    <row r="104" spans="1:4" ht="15.75" thickBot="1" x14ac:dyDescent="0.3">
      <c r="D104" s="49"/>
    </row>
    <row r="105" spans="1:4" ht="21.75" thickBot="1" x14ac:dyDescent="0.3">
      <c r="A105" s="1389" t="s">
        <v>4596</v>
      </c>
      <c r="B105" s="1390"/>
      <c r="C105" s="1390"/>
      <c r="D105" s="1391"/>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37" t="s">
        <v>4595</v>
      </c>
      <c r="B124" s="1338"/>
      <c r="C124" s="1339"/>
      <c r="D124" s="320">
        <f>SUM(D107:D123)</f>
        <v>3665720</v>
      </c>
    </row>
    <row r="125" spans="1:4" ht="19.5" thickBot="1" x14ac:dyDescent="0.35">
      <c r="A125" s="1383" t="s">
        <v>4616</v>
      </c>
      <c r="B125" s="1384"/>
      <c r="C125" s="1385"/>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2024-07-05T07:12:11Z</dcterms:modified>
</cp:coreProperties>
</file>