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BOQ\"/>
    </mc:Choice>
  </mc:AlternateContent>
  <xr:revisionPtr revIDLastSave="0" documentId="13_ncr:1_{7CD54367-F9B5-4A9C-82B5-F173D20CAC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K8" i="1"/>
  <c r="K17" i="1"/>
  <c r="G73" i="1" l="1"/>
  <c r="G67" i="1"/>
  <c r="G63" i="1"/>
  <c r="G65" i="1" s="1"/>
  <c r="G69" i="1" s="1"/>
  <c r="G62" i="1"/>
  <c r="E63" i="1"/>
  <c r="E62" i="1"/>
  <c r="G71" i="1" l="1"/>
  <c r="G75" i="1" s="1"/>
  <c r="E65" i="1"/>
  <c r="E67" i="1" s="1"/>
  <c r="E69" i="1" s="1"/>
  <c r="E71" i="1" s="1"/>
  <c r="C9" i="2"/>
  <c r="C3" i="2"/>
  <c r="E75" i="1" l="1"/>
  <c r="C12" i="2"/>
  <c r="C11" i="2"/>
  <c r="E9" i="1"/>
  <c r="K4" i="1"/>
  <c r="C13" i="2" l="1"/>
  <c r="C17" i="2" s="1"/>
  <c r="H5" i="1"/>
  <c r="H6" i="1" s="1"/>
  <c r="H7" i="1" l="1"/>
  <c r="H9" i="1" s="1"/>
  <c r="H8" i="1" l="1"/>
  <c r="H10" i="1" s="1"/>
  <c r="N7" i="1" l="1"/>
  <c r="E7" i="1" l="1"/>
  <c r="E4" i="1" l="1"/>
  <c r="E11" i="1"/>
  <c r="E13" i="1" s="1"/>
  <c r="E14" i="1" l="1"/>
  <c r="K16" i="1"/>
  <c r="E15" i="1" l="1"/>
  <c r="E19" i="1" l="1"/>
</calcChain>
</file>

<file path=xl/sharedStrings.xml><?xml version="1.0" encoding="utf-8"?>
<sst xmlns="http://schemas.openxmlformats.org/spreadsheetml/2006/main" count="48" uniqueCount="32">
  <si>
    <t>Contract Amount</t>
  </si>
  <si>
    <t>MOBILIZATION ADVANCE</t>
  </si>
  <si>
    <t>DEDUCTION</t>
  </si>
  <si>
    <t>Mobilizatin adv 20%</t>
  </si>
  <si>
    <t>RUNNING BILL NO 1</t>
  </si>
  <si>
    <t>Balance Payable</t>
  </si>
  <si>
    <t>DEDUCTION IN IPC 1</t>
  </si>
  <si>
    <t>TOTAL</t>
  </si>
  <si>
    <t>Mob Payable</t>
  </si>
  <si>
    <t>RETENTION AMOUNT</t>
  </si>
  <si>
    <t>DEDUCTION IN adhoc in IPC 2</t>
  </si>
  <si>
    <t>TOTAL RECEIVABLE</t>
  </si>
  <si>
    <t>IPC-01</t>
  </si>
  <si>
    <t>IPC-02</t>
  </si>
  <si>
    <t>IPC-03</t>
  </si>
  <si>
    <t>LESS Retention 5%</t>
  </si>
  <si>
    <t>Remaining</t>
  </si>
  <si>
    <t>DEDUCTION IN IPC 2</t>
  </si>
  <si>
    <t>Received</t>
  </si>
  <si>
    <t>Less Tax</t>
  </si>
  <si>
    <t>Less Retention 5%</t>
  </si>
  <si>
    <t>Payable Amount</t>
  </si>
  <si>
    <t>Net Payable</t>
  </si>
  <si>
    <t>Bill Summary for the project Meezan Bank</t>
  </si>
  <si>
    <t>Already received</t>
  </si>
  <si>
    <t>Mob advance 30%</t>
  </si>
  <si>
    <t xml:space="preserve">Verified (IPC-1 </t>
  </si>
  <si>
    <t>LESS Tax 7.5%</t>
  </si>
  <si>
    <t>LESS Mob 20%</t>
  </si>
  <si>
    <t>Less Mobilization 30%</t>
  </si>
  <si>
    <t>MEEZAN BANK</t>
  </si>
  <si>
    <t>Mobilization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</si>
</sst>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9" fontId="2" fillId="0" borderId="0" xfId="2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43" fontId="0" fillId="0" borderId="0" xfId="0" applyNumberFormat="1"/>
    <xf numFmtId="0" fontId="2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165" fontId="7" fillId="0" borderId="6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6" fontId="2" fillId="0" borderId="0" xfId="2" applyNumberFormat="1" applyFont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/>
    <xf numFmtId="165" fontId="5" fillId="0" borderId="0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0" fillId="0" borderId="6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457200</xdr:colOff>
      <xdr:row>21</xdr:row>
      <xdr:rowOff>114300</xdr:rowOff>
    </xdr:from>
    <xdr:to>
      <xdr:col>28</xdr:col>
      <xdr:colOff>582148</xdr:colOff>
      <xdr:row>59</xdr:row>
      <xdr:rowOff>10521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D2D5D-7C27-F8B3-4EC7-C68D6FF92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26275" y="5905500"/>
          <a:ext cx="8049748" cy="7135221"/>
        </a:xfrm>
        <a:prstGeom prst="rect">
          <a:avLst/>
        </a:prstGeom>
      </xdr:spPr>
    </xdr:pic>
    <xdr:clientData/>
  </xdr:twoCellAnchor>
  <xdr:twoCellAnchor editAs="oneCell">
    <xdr:from>
      <xdr:col>10</xdr:col>
      <xdr:colOff>1171575</xdr:colOff>
      <xdr:row>25</xdr:row>
      <xdr:rowOff>76200</xdr:rowOff>
    </xdr:from>
    <xdr:to>
      <xdr:col>14</xdr:col>
      <xdr:colOff>276955</xdr:colOff>
      <xdr:row>61</xdr:row>
      <xdr:rowOff>10476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6A8E0-1804-7FCA-09DF-44C22662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11225" y="6629400"/>
          <a:ext cx="5229955" cy="6811326"/>
        </a:xfrm>
        <a:prstGeom prst="rect">
          <a:avLst/>
        </a:prstGeom>
      </xdr:spPr>
    </xdr:pic>
    <xdr:clientData/>
  </xdr:twoCellAnchor>
  <xdr:twoCellAnchor editAs="oneCell">
    <xdr:from>
      <xdr:col>7</xdr:col>
      <xdr:colOff>1076325</xdr:colOff>
      <xdr:row>25</xdr:row>
      <xdr:rowOff>57150</xdr:rowOff>
    </xdr:from>
    <xdr:to>
      <xdr:col>11</xdr:col>
      <xdr:colOff>19644</xdr:colOff>
      <xdr:row>62</xdr:row>
      <xdr:rowOff>124822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FB6C5-72BD-ABDA-A826-C3EAC086B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01225" y="6610350"/>
          <a:ext cx="4258269" cy="71447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4</xdr:col>
      <xdr:colOff>742</xdr:colOff>
      <xdr:row>56</xdr:row>
      <xdr:rowOff>134206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7DB0E1-BAD5-EFA9-529D-5FD73741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57950"/>
          <a:ext cx="5315692" cy="6134956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21</xdr:row>
      <xdr:rowOff>76200</xdr:rowOff>
    </xdr:from>
    <xdr:to>
      <xdr:col>7</xdr:col>
      <xdr:colOff>981660</xdr:colOff>
      <xdr:row>53</xdr:row>
      <xdr:rowOff>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B825E3-5669-E11C-1BBE-8E363FF51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14975" y="5867400"/>
          <a:ext cx="4191585" cy="6020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5"/>
  <sheetViews>
    <sheetView tabSelected="1" topLeftCell="A19" workbookViewId="0">
      <selection activeCell="K8" sqref="K8"/>
    </sheetView>
  </sheetViews>
  <sheetFormatPr defaultRowHeight="15" x14ac:dyDescent="0.25"/>
  <cols>
    <col min="1" max="1" width="26.85546875" customWidth="1"/>
    <col min="2" max="2" width="18.28515625" customWidth="1"/>
    <col min="3" max="4" width="17.28515625" customWidth="1"/>
    <col min="5" max="5" width="22.42578125" customWidth="1"/>
    <col min="6" max="6" width="3.140625" customWidth="1"/>
    <col min="7" max="7" width="25.5703125" customWidth="1"/>
    <col min="8" max="8" width="17.140625" style="1" customWidth="1"/>
    <col min="9" max="9" width="3.85546875" customWidth="1"/>
    <col min="10" max="10" width="34.7109375" customWidth="1"/>
    <col min="11" max="11" width="24" customWidth="1"/>
    <col min="13" max="13" width="34.7109375" customWidth="1"/>
    <col min="14" max="14" width="24" customWidth="1"/>
    <col min="15" max="15" width="10.5703125" bestFit="1" customWidth="1"/>
  </cols>
  <sheetData>
    <row r="2" spans="1:15" ht="23.25" x14ac:dyDescent="0.35">
      <c r="A2" s="39" t="s">
        <v>23</v>
      </c>
      <c r="B2" s="40"/>
      <c r="C2" s="40"/>
      <c r="D2" s="40"/>
      <c r="E2" s="41"/>
      <c r="J2" s="42" t="s">
        <v>1</v>
      </c>
      <c r="K2" s="42"/>
      <c r="M2" s="42" t="s">
        <v>9</v>
      </c>
      <c r="N2" s="42"/>
    </row>
    <row r="3" spans="1:15" ht="23.25" x14ac:dyDescent="0.35">
      <c r="A3" s="13" t="s">
        <v>0</v>
      </c>
      <c r="B3" s="10"/>
      <c r="C3" s="11"/>
      <c r="D3" s="11"/>
      <c r="E3" s="14">
        <v>55163506</v>
      </c>
      <c r="J3" s="3" t="s">
        <v>0</v>
      </c>
      <c r="K3" s="2">
        <v>67455504</v>
      </c>
      <c r="M3" s="3" t="s">
        <v>6</v>
      </c>
      <c r="N3" s="2"/>
    </row>
    <row r="4" spans="1:15" ht="23.25" x14ac:dyDescent="0.35">
      <c r="A4" s="20" t="s">
        <v>3</v>
      </c>
      <c r="B4" s="21"/>
      <c r="C4" s="24"/>
      <c r="D4" s="24"/>
      <c r="E4" s="22">
        <f>K4</f>
        <v>20236651.199999999</v>
      </c>
      <c r="G4" s="26" t="s">
        <v>0</v>
      </c>
      <c r="H4" s="27">
        <v>78840000</v>
      </c>
      <c r="J4" s="3" t="s">
        <v>25</v>
      </c>
      <c r="K4" s="2">
        <f>K3*30%</f>
        <v>20236651.199999999</v>
      </c>
      <c r="M4" s="23" t="s">
        <v>10</v>
      </c>
      <c r="N4" s="2">
        <v>884131.10000000009</v>
      </c>
    </row>
    <row r="5" spans="1:15" ht="23.25" x14ac:dyDescent="0.35">
      <c r="A5" s="16"/>
      <c r="B5" s="4"/>
      <c r="C5" s="8"/>
      <c r="D5" s="8"/>
      <c r="E5" s="17"/>
      <c r="G5" s="26" t="s">
        <v>26</v>
      </c>
      <c r="H5" s="27">
        <f>D7+C7+B7</f>
        <v>15831488</v>
      </c>
      <c r="J5" s="3"/>
      <c r="K5" s="2"/>
      <c r="M5" s="23" t="s">
        <v>17</v>
      </c>
      <c r="N5" s="2"/>
      <c r="O5" s="29"/>
    </row>
    <row r="6" spans="1:15" s="4" customFormat="1" ht="21.75" customHeight="1" x14ac:dyDescent="0.35">
      <c r="A6" s="18"/>
      <c r="B6" s="9" t="s">
        <v>12</v>
      </c>
      <c r="C6" s="9" t="s">
        <v>13</v>
      </c>
      <c r="D6" s="9" t="s">
        <v>14</v>
      </c>
      <c r="E6" s="14"/>
      <c r="G6" s="26" t="s">
        <v>27</v>
      </c>
      <c r="H6" s="27">
        <f>H5*7.5%</f>
        <v>1187361.5999999999</v>
      </c>
      <c r="J6" s="3" t="s">
        <v>18</v>
      </c>
      <c r="K6" s="2">
        <v>19830000</v>
      </c>
      <c r="M6" s="6"/>
      <c r="N6" s="7"/>
    </row>
    <row r="7" spans="1:15" s="4" customFormat="1" ht="21.75" customHeight="1" x14ac:dyDescent="0.35">
      <c r="A7" s="15" t="s">
        <v>4</v>
      </c>
      <c r="B7" s="11">
        <v>15831488</v>
      </c>
      <c r="C7" s="11"/>
      <c r="D7" s="11"/>
      <c r="E7" s="14">
        <f>D7+C7+B7</f>
        <v>15831488</v>
      </c>
      <c r="G7" s="26" t="s">
        <v>16</v>
      </c>
      <c r="H7" s="27">
        <f>H5-H6</f>
        <v>14644126.4</v>
      </c>
      <c r="J7" s="3"/>
      <c r="K7" s="2"/>
      <c r="M7" s="3" t="s">
        <v>11</v>
      </c>
      <c r="N7" s="2">
        <f>SUM(N3:N6)</f>
        <v>884131.10000000009</v>
      </c>
    </row>
    <row r="8" spans="1:15" s="4" customFormat="1" ht="23.25" x14ac:dyDescent="0.35">
      <c r="A8" s="16"/>
      <c r="C8" s="8"/>
      <c r="D8" s="8"/>
      <c r="E8" s="17"/>
      <c r="G8" s="26" t="s">
        <v>28</v>
      </c>
      <c r="H8" s="27">
        <f>H7*20%</f>
        <v>2928825.2800000003</v>
      </c>
      <c r="J8" s="3" t="s">
        <v>16</v>
      </c>
      <c r="K8" s="2">
        <f>K4-K6</f>
        <v>406651.19999999925</v>
      </c>
      <c r="M8"/>
      <c r="N8" s="1"/>
    </row>
    <row r="9" spans="1:15" s="4" customFormat="1" ht="24" customHeight="1" x14ac:dyDescent="0.25">
      <c r="A9" s="15" t="s">
        <v>19</v>
      </c>
      <c r="B9" s="10"/>
      <c r="C9" s="32">
        <v>7.4999999999999997E-2</v>
      </c>
      <c r="D9" s="12"/>
      <c r="E9" s="14">
        <f>C9*E7</f>
        <v>1187361.5999999999</v>
      </c>
      <c r="G9" s="26" t="s">
        <v>15</v>
      </c>
      <c r="H9" s="27">
        <f>H7*5%</f>
        <v>732206.32000000007</v>
      </c>
      <c r="K9" s="5"/>
      <c r="M9"/>
      <c r="N9" s="1"/>
    </row>
    <row r="10" spans="1:15" s="4" customFormat="1" ht="26.25" customHeight="1" x14ac:dyDescent="0.25">
      <c r="A10" s="16"/>
      <c r="C10" s="8"/>
      <c r="D10" s="8"/>
      <c r="E10" s="17"/>
      <c r="G10" s="26" t="s">
        <v>16</v>
      </c>
      <c r="H10" s="27">
        <f>H7-H8-H9</f>
        <v>10983094.800000001</v>
      </c>
      <c r="K10" s="5"/>
      <c r="M10"/>
      <c r="N10" s="1"/>
    </row>
    <row r="11" spans="1:15" s="4" customFormat="1" ht="22.5" customHeight="1" x14ac:dyDescent="0.25">
      <c r="A11" s="15" t="s">
        <v>5</v>
      </c>
      <c r="B11" s="10"/>
      <c r="C11" s="11"/>
      <c r="D11" s="11"/>
      <c r="E11" s="14">
        <f>E7-E9</f>
        <v>14644126.4</v>
      </c>
      <c r="G11" s="26"/>
      <c r="H11" s="27"/>
      <c r="J11" s="43" t="s">
        <v>2</v>
      </c>
      <c r="K11" s="43"/>
      <c r="M11"/>
      <c r="N11" s="1"/>
    </row>
    <row r="12" spans="1:15" s="4" customFormat="1" ht="23.25" x14ac:dyDescent="0.35">
      <c r="A12" s="16"/>
      <c r="C12" s="8"/>
      <c r="D12" s="8"/>
      <c r="E12" s="17"/>
      <c r="G12" s="26"/>
      <c r="H12" s="27"/>
      <c r="J12" s="3" t="s">
        <v>6</v>
      </c>
      <c r="K12" s="2">
        <v>4749466</v>
      </c>
      <c r="M12"/>
      <c r="N12" s="1"/>
    </row>
    <row r="13" spans="1:15" s="4" customFormat="1" ht="23.25" x14ac:dyDescent="0.35">
      <c r="A13" s="15" t="s">
        <v>29</v>
      </c>
      <c r="B13" s="10"/>
      <c r="C13" s="12">
        <v>0.3</v>
      </c>
      <c r="D13" s="12"/>
      <c r="E13" s="19">
        <f>E11*30%</f>
        <v>4393237.92</v>
      </c>
      <c r="G13" s="26"/>
      <c r="H13" s="28"/>
      <c r="J13" s="23" t="s">
        <v>10</v>
      </c>
      <c r="K13" s="2">
        <v>5304786.5999999996</v>
      </c>
      <c r="M13"/>
      <c r="N13" s="1"/>
    </row>
    <row r="14" spans="1:15" ht="23.25" x14ac:dyDescent="0.35">
      <c r="A14" s="15" t="s">
        <v>20</v>
      </c>
      <c r="B14" s="4"/>
      <c r="C14" s="12">
        <v>0.05</v>
      </c>
      <c r="D14" s="8"/>
      <c r="E14" s="19">
        <f>E11*C14</f>
        <v>732206.32000000007</v>
      </c>
      <c r="G14" s="26"/>
      <c r="H14" s="27"/>
      <c r="J14" s="23" t="s">
        <v>10</v>
      </c>
      <c r="K14" s="2"/>
      <c r="N14" s="1"/>
    </row>
    <row r="15" spans="1:15" ht="18.75" x14ac:dyDescent="0.25">
      <c r="A15" s="16" t="s">
        <v>21</v>
      </c>
      <c r="B15" s="4"/>
      <c r="C15" s="8"/>
      <c r="D15" s="8"/>
      <c r="E15" s="30">
        <f>E11-E13-E14</f>
        <v>9518682.1600000001</v>
      </c>
      <c r="J15" s="6"/>
      <c r="K15" s="7"/>
      <c r="N15" s="1"/>
    </row>
    <row r="16" spans="1:15" ht="21" customHeight="1" x14ac:dyDescent="0.35">
      <c r="A16" s="16"/>
      <c r="B16" s="4"/>
      <c r="C16" s="8"/>
      <c r="D16" s="8"/>
      <c r="E16" s="17"/>
      <c r="J16" s="3" t="s">
        <v>7</v>
      </c>
      <c r="K16" s="2">
        <f>SUM(K12:K15)</f>
        <v>10054252.6</v>
      </c>
      <c r="N16" s="1"/>
    </row>
    <row r="17" spans="1:14" ht="25.5" customHeight="1" x14ac:dyDescent="0.35">
      <c r="A17" s="16" t="s">
        <v>24</v>
      </c>
      <c r="B17" s="4"/>
      <c r="C17" s="8"/>
      <c r="D17" s="8"/>
      <c r="E17" s="17"/>
      <c r="G17" s="25"/>
      <c r="J17" s="3" t="s">
        <v>8</v>
      </c>
      <c r="K17" s="2">
        <f>K4-K16</f>
        <v>10182398.6</v>
      </c>
      <c r="N17" s="1"/>
    </row>
    <row r="18" spans="1:14" ht="21" x14ac:dyDescent="0.25">
      <c r="A18" s="15"/>
      <c r="B18" s="10"/>
      <c r="C18" s="12"/>
      <c r="D18" s="12"/>
      <c r="E18" s="19"/>
      <c r="K18" s="1"/>
      <c r="N18" s="1"/>
    </row>
    <row r="19" spans="1:14" ht="18.75" x14ac:dyDescent="0.25">
      <c r="A19" s="16" t="s">
        <v>22</v>
      </c>
      <c r="B19" s="4"/>
      <c r="C19" s="8"/>
      <c r="D19" s="8"/>
      <c r="E19" s="30">
        <f>E15-E17</f>
        <v>9518682.1600000001</v>
      </c>
      <c r="K19" s="1"/>
      <c r="N19" s="1"/>
    </row>
    <row r="20" spans="1:14" ht="18.75" x14ac:dyDescent="0.25">
      <c r="A20" s="16"/>
      <c r="B20" s="4"/>
      <c r="C20" s="8"/>
      <c r="D20" s="8"/>
      <c r="E20" s="19"/>
      <c r="J20" s="31"/>
      <c r="K20" s="1"/>
      <c r="N20" s="1"/>
    </row>
    <row r="21" spans="1:14" x14ac:dyDescent="0.25">
      <c r="C21" s="1"/>
      <c r="D21" s="1"/>
      <c r="E21" s="1"/>
      <c r="K21" s="1"/>
      <c r="N21" s="1"/>
    </row>
    <row r="22" spans="1:14" x14ac:dyDescent="0.25">
      <c r="C22" s="1"/>
      <c r="D22" s="1"/>
      <c r="E22" s="1"/>
      <c r="J22" s="29"/>
      <c r="K22" s="1"/>
      <c r="N22" s="1"/>
    </row>
    <row r="23" spans="1:14" x14ac:dyDescent="0.25">
      <c r="C23" s="1"/>
      <c r="D23" s="1"/>
      <c r="E23" s="1"/>
      <c r="K23" s="1"/>
      <c r="N23" s="1"/>
    </row>
    <row r="24" spans="1:14" x14ac:dyDescent="0.25">
      <c r="C24" s="1"/>
      <c r="D24" s="1"/>
      <c r="E24" s="1"/>
      <c r="K24" s="1"/>
      <c r="N24" s="1"/>
    </row>
    <row r="25" spans="1:14" x14ac:dyDescent="0.25">
      <c r="C25" s="1"/>
      <c r="D25" s="1"/>
      <c r="E25" s="1"/>
      <c r="K25" s="1"/>
      <c r="N25" s="1"/>
    </row>
    <row r="26" spans="1:14" x14ac:dyDescent="0.25">
      <c r="C26" s="1"/>
      <c r="D26" s="1"/>
      <c r="E26" s="1"/>
      <c r="K26" s="1"/>
      <c r="N26" s="1"/>
    </row>
    <row r="27" spans="1:14" x14ac:dyDescent="0.25">
      <c r="C27" s="1"/>
      <c r="D27" s="1"/>
      <c r="E27" s="1"/>
      <c r="K27" s="1"/>
      <c r="N27" s="1"/>
    </row>
    <row r="28" spans="1:14" x14ac:dyDescent="0.25">
      <c r="C28" s="1"/>
      <c r="D28" s="1"/>
      <c r="E28" s="1"/>
      <c r="K28" s="1"/>
      <c r="N28" s="1"/>
    </row>
    <row r="29" spans="1:14" x14ac:dyDescent="0.25">
      <c r="C29" s="1"/>
      <c r="D29" s="1"/>
      <c r="E29" s="1"/>
      <c r="K29" s="1"/>
      <c r="N29" s="1"/>
    </row>
    <row r="30" spans="1:14" x14ac:dyDescent="0.25">
      <c r="C30" s="1"/>
      <c r="D30" s="1"/>
      <c r="E30" s="1"/>
      <c r="K30" s="1"/>
      <c r="N30" s="1"/>
    </row>
    <row r="31" spans="1:14" x14ac:dyDescent="0.25">
      <c r="C31" s="1"/>
      <c r="D31" s="1"/>
      <c r="E31" s="1"/>
      <c r="K31" s="1"/>
      <c r="N31" s="1"/>
    </row>
    <row r="32" spans="1:14" x14ac:dyDescent="0.25">
      <c r="C32" s="1"/>
      <c r="D32" s="1"/>
      <c r="E32" s="1"/>
      <c r="K32" s="1"/>
      <c r="N32" s="1"/>
    </row>
    <row r="33" spans="3:14" x14ac:dyDescent="0.25">
      <c r="C33" s="1"/>
      <c r="D33" s="1"/>
      <c r="E33" s="1"/>
      <c r="K33" s="1"/>
      <c r="N33" s="1"/>
    </row>
    <row r="34" spans="3:14" x14ac:dyDescent="0.25">
      <c r="C34" s="1"/>
      <c r="D34" s="1"/>
      <c r="E34" s="1"/>
      <c r="K34" s="1"/>
      <c r="N34" s="1"/>
    </row>
    <row r="35" spans="3:14" x14ac:dyDescent="0.25">
      <c r="C35" s="1"/>
      <c r="D35" s="1"/>
      <c r="E35" s="1"/>
      <c r="K35" s="1"/>
      <c r="N35" s="1"/>
    </row>
    <row r="36" spans="3:14" x14ac:dyDescent="0.25">
      <c r="C36" s="1"/>
      <c r="D36" s="1"/>
      <c r="E36" s="1"/>
      <c r="K36" s="1"/>
      <c r="N36" s="1"/>
    </row>
    <row r="37" spans="3:14" x14ac:dyDescent="0.25">
      <c r="C37" s="1"/>
      <c r="D37" s="1"/>
      <c r="E37" s="1"/>
      <c r="K37" s="1"/>
      <c r="N37" s="1"/>
    </row>
    <row r="38" spans="3:14" x14ac:dyDescent="0.25">
      <c r="C38" s="1"/>
      <c r="D38" s="1"/>
      <c r="E38" s="1"/>
      <c r="K38" s="1"/>
    </row>
    <row r="39" spans="3:14" x14ac:dyDescent="0.25">
      <c r="C39" s="1"/>
      <c r="D39" s="1"/>
      <c r="E39" s="1"/>
      <c r="K39" s="1"/>
    </row>
    <row r="40" spans="3:14" x14ac:dyDescent="0.25">
      <c r="C40" s="1"/>
      <c r="D40" s="1"/>
      <c r="E40" s="1"/>
      <c r="K40" s="1"/>
    </row>
    <row r="41" spans="3:14" x14ac:dyDescent="0.25">
      <c r="C41" s="1"/>
      <c r="D41" s="1"/>
      <c r="E41" s="1"/>
      <c r="K41" s="1"/>
    </row>
    <row r="42" spans="3:14" x14ac:dyDescent="0.25">
      <c r="C42" s="1"/>
      <c r="D42" s="1"/>
      <c r="E42" s="1"/>
      <c r="K42" s="1"/>
    </row>
    <row r="43" spans="3:14" x14ac:dyDescent="0.25">
      <c r="C43" s="1"/>
      <c r="D43" s="1"/>
      <c r="E43" s="1"/>
      <c r="K43" s="1"/>
    </row>
    <row r="44" spans="3:14" x14ac:dyDescent="0.25">
      <c r="C44" s="1"/>
      <c r="D44" s="1"/>
      <c r="E44" s="1"/>
      <c r="K44" s="1"/>
    </row>
    <row r="45" spans="3:14" x14ac:dyDescent="0.25">
      <c r="C45" s="1"/>
      <c r="D45" s="1"/>
      <c r="E45" s="1"/>
      <c r="K45" s="1"/>
    </row>
    <row r="46" spans="3:14" x14ac:dyDescent="0.25">
      <c r="C46" s="1"/>
      <c r="D46" s="1"/>
      <c r="E46" s="1"/>
      <c r="K46" s="1"/>
    </row>
    <row r="47" spans="3:14" x14ac:dyDescent="0.25">
      <c r="C47" s="1"/>
      <c r="D47" s="1"/>
      <c r="E47" s="1"/>
      <c r="K47" s="1"/>
    </row>
    <row r="48" spans="3:14" x14ac:dyDescent="0.25">
      <c r="C48" s="1"/>
      <c r="D48" s="1"/>
      <c r="E48" s="1"/>
    </row>
    <row r="49" spans="3:7" x14ac:dyDescent="0.25">
      <c r="C49" s="1"/>
      <c r="D49" s="1"/>
      <c r="E49" s="1"/>
    </row>
    <row r="50" spans="3:7" x14ac:dyDescent="0.25">
      <c r="C50" s="1"/>
      <c r="D50" s="1"/>
      <c r="E50" s="1"/>
    </row>
    <row r="51" spans="3:7" x14ac:dyDescent="0.25">
      <c r="C51" s="1"/>
      <c r="D51" s="1"/>
      <c r="E51" s="1"/>
    </row>
    <row r="52" spans="3:7" x14ac:dyDescent="0.25">
      <c r="C52" s="1"/>
      <c r="D52" s="1"/>
      <c r="E52" s="1"/>
    </row>
    <row r="53" spans="3:7" x14ac:dyDescent="0.25">
      <c r="C53" s="1"/>
      <c r="D53" s="1"/>
      <c r="E53" s="1"/>
    </row>
    <row r="54" spans="3:7" x14ac:dyDescent="0.25">
      <c r="C54" s="1"/>
      <c r="D54" s="1"/>
      <c r="E54" s="1"/>
    </row>
    <row r="59" spans="3:7" x14ac:dyDescent="0.25">
      <c r="E59" s="1"/>
    </row>
    <row r="60" spans="3:7" ht="15.75" x14ac:dyDescent="0.25">
      <c r="E60" s="38">
        <v>17682622</v>
      </c>
      <c r="G60" s="38">
        <v>15831488</v>
      </c>
    </row>
    <row r="61" spans="3:7" ht="15.75" x14ac:dyDescent="0.25">
      <c r="E61" s="38"/>
      <c r="G61" s="38"/>
    </row>
    <row r="62" spans="3:7" ht="15.75" x14ac:dyDescent="0.25">
      <c r="E62" s="38">
        <f>E60*30%</f>
        <v>5304786.5999999996</v>
      </c>
      <c r="G62" s="38">
        <f>G60*30%</f>
        <v>4749446.3999999994</v>
      </c>
    </row>
    <row r="63" spans="3:7" ht="15.75" x14ac:dyDescent="0.25">
      <c r="E63" s="38">
        <f>E60*5%</f>
        <v>884131.10000000009</v>
      </c>
      <c r="G63" s="38">
        <f>G60*5%</f>
        <v>791574.4</v>
      </c>
    </row>
    <row r="64" spans="3:7" ht="15.75" x14ac:dyDescent="0.25">
      <c r="E64" s="38"/>
      <c r="G64" s="38"/>
    </row>
    <row r="65" spans="5:7" ht="15.75" x14ac:dyDescent="0.25">
      <c r="E65" s="38">
        <f>E60-E62-E63</f>
        <v>11493704.300000001</v>
      </c>
      <c r="G65" s="38">
        <f>G60-G62-G63</f>
        <v>10290467.200000001</v>
      </c>
    </row>
    <row r="66" spans="5:7" ht="15.75" x14ac:dyDescent="0.25">
      <c r="E66" s="38"/>
      <c r="G66" s="38"/>
    </row>
    <row r="67" spans="5:7" ht="15.75" x14ac:dyDescent="0.25">
      <c r="E67" s="38">
        <f>E65*15%</f>
        <v>1724055.645</v>
      </c>
      <c r="G67" s="38">
        <f>G65*13%</f>
        <v>1337760.7360000003</v>
      </c>
    </row>
    <row r="68" spans="5:7" ht="15.75" x14ac:dyDescent="0.25">
      <c r="E68" s="38"/>
      <c r="G68" s="38"/>
    </row>
    <row r="69" spans="5:7" ht="15.75" x14ac:dyDescent="0.25">
      <c r="E69" s="38">
        <f>E67+E65</f>
        <v>13217759.945</v>
      </c>
      <c r="G69" s="38">
        <f>G67+G65</f>
        <v>11628227.936000001</v>
      </c>
    </row>
    <row r="70" spans="5:7" x14ac:dyDescent="0.25">
      <c r="E70" s="1"/>
      <c r="G70" s="1"/>
    </row>
    <row r="71" spans="5:7" x14ac:dyDescent="0.25">
      <c r="E71" s="1">
        <f>E69*9%</f>
        <v>1189598.3950499999</v>
      </c>
      <c r="G71" s="1">
        <f>G69*9%</f>
        <v>1046540.51424</v>
      </c>
    </row>
    <row r="72" spans="5:7" x14ac:dyDescent="0.25">
      <c r="E72" s="1"/>
      <c r="G72" s="1"/>
    </row>
    <row r="73" spans="5:7" x14ac:dyDescent="0.25">
      <c r="E73" s="1">
        <v>1724056</v>
      </c>
      <c r="G73" s="1">
        <f>G67</f>
        <v>1337760.7360000003</v>
      </c>
    </row>
    <row r="74" spans="5:7" x14ac:dyDescent="0.25">
      <c r="E74" s="1"/>
      <c r="G74" s="1"/>
    </row>
    <row r="75" spans="5:7" x14ac:dyDescent="0.25">
      <c r="E75" s="1">
        <f>E69-E71-E73</f>
        <v>10304105.54995</v>
      </c>
      <c r="G75" s="1">
        <f>G69-G71-G73</f>
        <v>9243926.6857600007</v>
      </c>
    </row>
  </sheetData>
  <mergeCells count="4">
    <mergeCell ref="A2:E2"/>
    <mergeCell ref="J2:K2"/>
    <mergeCell ref="J11:K11"/>
    <mergeCell ref="M2:N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461-157D-46FD-8382-33188C6E4A46}">
  <dimension ref="A1:D52"/>
  <sheetViews>
    <sheetView workbookViewId="0">
      <selection activeCell="C8" sqref="C8"/>
    </sheetView>
  </sheetViews>
  <sheetFormatPr defaultRowHeight="15" x14ac:dyDescent="0.25"/>
  <cols>
    <col min="1" max="1" width="29.85546875" customWidth="1"/>
    <col min="2" max="2" width="7.7109375" customWidth="1"/>
    <col min="3" max="3" width="22.42578125" customWidth="1"/>
    <col min="4" max="4" width="4" customWidth="1"/>
  </cols>
  <sheetData>
    <row r="1" spans="1:4" ht="18.75" x14ac:dyDescent="0.3">
      <c r="A1" s="44" t="s">
        <v>30</v>
      </c>
      <c r="B1" s="45"/>
      <c r="C1" s="46"/>
      <c r="D1" s="33"/>
    </row>
    <row r="2" spans="1:4" ht="21" x14ac:dyDescent="0.25">
      <c r="A2" s="13" t="s">
        <v>0</v>
      </c>
      <c r="B2" s="10"/>
      <c r="C2" s="14">
        <v>55163506</v>
      </c>
      <c r="D2" s="11"/>
    </row>
    <row r="3" spans="1:4" ht="21" x14ac:dyDescent="0.25">
      <c r="A3" s="20" t="s">
        <v>3</v>
      </c>
      <c r="B3" s="21"/>
      <c r="C3" s="22">
        <f>F3</f>
        <v>0</v>
      </c>
      <c r="D3" s="24"/>
    </row>
    <row r="4" spans="1:4" x14ac:dyDescent="0.25">
      <c r="A4" s="16"/>
      <c r="B4" s="4"/>
      <c r="C4" s="17"/>
      <c r="D4" s="8"/>
    </row>
    <row r="5" spans="1:4" ht="21" x14ac:dyDescent="0.25">
      <c r="A5" s="15"/>
      <c r="B5" s="11"/>
      <c r="C5" s="14" t="s">
        <v>31</v>
      </c>
      <c r="D5" s="11"/>
    </row>
    <row r="6" spans="1:4" x14ac:dyDescent="0.25">
      <c r="A6" s="16"/>
      <c r="B6" s="4"/>
      <c r="C6" s="47"/>
      <c r="D6" s="8"/>
    </row>
    <row r="7" spans="1:4" ht="21" x14ac:dyDescent="0.25">
      <c r="A7" s="15" t="s">
        <v>19</v>
      </c>
      <c r="B7" s="32">
        <v>0.3</v>
      </c>
      <c r="C7" s="14">
        <f>C2*30%</f>
        <v>16549051.799999999</v>
      </c>
      <c r="D7" s="11"/>
    </row>
    <row r="8" spans="1:4" x14ac:dyDescent="0.25">
      <c r="A8" s="16"/>
      <c r="B8" s="8"/>
      <c r="C8" s="17"/>
      <c r="D8" s="8"/>
    </row>
    <row r="9" spans="1:4" ht="21" x14ac:dyDescent="0.25">
      <c r="A9" s="15" t="s">
        <v>5</v>
      </c>
      <c r="B9" s="11"/>
      <c r="C9" s="14" t="e">
        <f>C5-C7</f>
        <v>#VALUE!</v>
      </c>
      <c r="D9" s="11"/>
    </row>
    <row r="10" spans="1:4" x14ac:dyDescent="0.25">
      <c r="A10" s="16"/>
      <c r="B10" s="8"/>
      <c r="C10" s="17"/>
      <c r="D10" s="8"/>
    </row>
    <row r="11" spans="1:4" ht="21" x14ac:dyDescent="0.25">
      <c r="A11" s="15" t="s">
        <v>29</v>
      </c>
      <c r="B11" s="12">
        <v>0.3</v>
      </c>
      <c r="C11" s="19" t="e">
        <f>C9*30%</f>
        <v>#VALUE!</v>
      </c>
      <c r="D11" s="36"/>
    </row>
    <row r="12" spans="1:4" ht="21" x14ac:dyDescent="0.25">
      <c r="A12" s="15" t="s">
        <v>20</v>
      </c>
      <c r="B12" s="12">
        <v>0.05</v>
      </c>
      <c r="C12" s="19" t="e">
        <f>C9*5%</f>
        <v>#VALUE!</v>
      </c>
      <c r="D12" s="36"/>
    </row>
    <row r="13" spans="1:4" ht="18.75" x14ac:dyDescent="0.25">
      <c r="A13" s="34" t="s">
        <v>21</v>
      </c>
      <c r="B13" s="4"/>
      <c r="C13" s="30" t="e">
        <f>C9-C11-C12</f>
        <v>#VALUE!</v>
      </c>
      <c r="D13" s="37"/>
    </row>
    <row r="14" spans="1:4" x14ac:dyDescent="0.25">
      <c r="A14" s="16"/>
      <c r="B14" s="4"/>
      <c r="C14" s="17"/>
      <c r="D14" s="8"/>
    </row>
    <row r="15" spans="1:4" ht="18.75" x14ac:dyDescent="0.25">
      <c r="A15" s="34" t="s">
        <v>24</v>
      </c>
      <c r="B15" s="4"/>
      <c r="C15" s="30"/>
      <c r="D15" s="37"/>
    </row>
    <row r="16" spans="1:4" ht="10.5" customHeight="1" x14ac:dyDescent="0.25">
      <c r="A16" s="34"/>
      <c r="B16" s="10"/>
      <c r="C16" s="19"/>
      <c r="D16" s="36"/>
    </row>
    <row r="17" spans="1:4" ht="18.75" x14ac:dyDescent="0.25">
      <c r="A17" s="34" t="s">
        <v>22</v>
      </c>
      <c r="B17" s="4"/>
      <c r="C17" s="30" t="e">
        <f>C13-C15</f>
        <v>#VALUE!</v>
      </c>
      <c r="D17" s="37"/>
    </row>
    <row r="18" spans="1:4" ht="18.75" x14ac:dyDescent="0.25">
      <c r="A18" s="34"/>
      <c r="B18" s="4"/>
      <c r="C18" s="19"/>
      <c r="D18" s="36"/>
    </row>
    <row r="19" spans="1:4" ht="18.75" x14ac:dyDescent="0.3">
      <c r="A19" s="35"/>
      <c r="C19" s="1"/>
      <c r="D19" s="1"/>
    </row>
    <row r="20" spans="1:4" x14ac:dyDescent="0.25">
      <c r="C20" s="1"/>
      <c r="D20" s="1"/>
    </row>
    <row r="21" spans="1:4" x14ac:dyDescent="0.25">
      <c r="C21" s="1"/>
      <c r="D21" s="1"/>
    </row>
    <row r="22" spans="1:4" x14ac:dyDescent="0.25">
      <c r="C22" s="1"/>
      <c r="D22" s="1"/>
    </row>
    <row r="23" spans="1:4" x14ac:dyDescent="0.25">
      <c r="C23" s="1"/>
      <c r="D23" s="1"/>
    </row>
    <row r="24" spans="1:4" x14ac:dyDescent="0.25">
      <c r="C24" s="1"/>
      <c r="D24" s="1"/>
    </row>
    <row r="25" spans="1:4" x14ac:dyDescent="0.25">
      <c r="C25" s="1"/>
      <c r="D25" s="1"/>
    </row>
    <row r="26" spans="1:4" x14ac:dyDescent="0.25">
      <c r="C26" s="1"/>
      <c r="D26" s="1"/>
    </row>
    <row r="27" spans="1:4" x14ac:dyDescent="0.25">
      <c r="C27" s="1"/>
      <c r="D27" s="1"/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2024-08-08T13:57:14Z</dcterms:modified>
</cp:coreProperties>
</file>