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3199933-20EB-49F1-8FCF-CA2C1FBB7D10}"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t" sheetId="64" r:id="rId5"/>
    <sheet name="DIB" sheetId="45" r:id="rId6"/>
    <sheet name="cb" sheetId="57" r:id="rId7"/>
    <sheet name="MCB" sheetId="47" r:id="rId8"/>
    <sheet name="PES MCB" sheetId="51" r:id="rId9"/>
    <sheet name="Absentees" sheetId="49" r:id="rId10"/>
    <sheet name="Petty cash (old)" sheetId="56" r:id="rId11"/>
    <sheet name="Mohsin" sheetId="61" r:id="rId12"/>
    <sheet name="Sheet1" sheetId="62" r:id="rId13"/>
    <sheet name="Sheet2" sheetId="63" r:id="rId14"/>
  </sheets>
  <externalReferences>
    <externalReference r:id="rId15"/>
    <externalReference r:id="rId16"/>
    <externalReference r:id="rId17"/>
    <externalReference r:id="rId18"/>
    <externalReference r:id="rId19"/>
  </externalReferences>
  <definedNames>
    <definedName name="_xlnm._FilterDatabase" localSheetId="3" hidden="1">'Bilal bhai'!$A$1:$K$7686</definedName>
    <definedName name="_xlnm._FilterDatabase" localSheetId="1" hidden="1">Cash!$A$1:$O$9544</definedName>
    <definedName name="_xlnm._FilterDatabase" localSheetId="11"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11">Mohsin!$A$2:$C$96</definedName>
    <definedName name="_xlnm.Print_Area" localSheetId="2">'Nadeem bhai'!$A$668:$F$768</definedName>
    <definedName name="_xlnm.Print_Area" localSheetId="10">'Petty cash (old)'!$A$9940:$F$10642</definedName>
    <definedName name="_xlnm.Print_Area" localSheetId="12">Sheet1!$A$1:$B$15</definedName>
    <definedName name="_xlnm.Print_Area" localSheetId="0">staff!#REF!</definedName>
    <definedName name="_xlnm.Print_Titles" localSheetId="1">Cash!$1:$1</definedName>
    <definedName name="_xlnm.Print_Titles" localSheetId="11">Mohsin!$1:$2</definedName>
    <definedName name="_xlnm.Print_Titles" localSheetId="10">'Petty cash (old)'!$1:$1</definedName>
  </definedNames>
  <calcPr calcId="181029"/>
</workbook>
</file>

<file path=xl/calcChain.xml><?xml version="1.0" encoding="utf-8"?>
<calcChain xmlns="http://schemas.openxmlformats.org/spreadsheetml/2006/main">
  <c r="H384" i="60" l="1"/>
  <c r="J5" i="57" l="1"/>
  <c r="K5" i="57" l="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79" i="47"/>
  <c r="H679" i="47"/>
  <c r="I1023" i="54" l="1"/>
  <c r="J9149" i="12" l="1"/>
  <c r="I9149" i="12"/>
  <c r="J9150" i="12" s="1"/>
  <c r="J9155" i="12" l="1"/>
  <c r="J9158" i="12" s="1"/>
  <c r="J9140" i="12" l="1"/>
  <c r="I9128" i="12" l="1"/>
  <c r="E9129" i="12" l="1"/>
  <c r="E9127" i="12" l="1"/>
  <c r="E9124" i="12" l="1"/>
  <c r="E9090" i="12" l="1"/>
  <c r="E9089" i="12"/>
  <c r="E9088" i="12" l="1"/>
  <c r="J9094" i="12" s="1"/>
  <c r="M9101" i="12"/>
  <c r="M9103" i="12" s="1"/>
  <c r="M9106" i="12" s="1"/>
  <c r="L9101" i="12"/>
  <c r="L9103" i="12" s="1"/>
  <c r="L9106" i="12" s="1"/>
  <c r="M9107" i="12" l="1"/>
  <c r="J9093" i="12"/>
  <c r="J9095" i="12" s="1"/>
  <c r="C21" i="64" l="1"/>
  <c r="N9073" i="12" l="1"/>
  <c r="L9066" i="12"/>
  <c r="L9073" i="12" s="1"/>
  <c r="L9076" i="12" s="1"/>
  <c r="J9062" i="12"/>
  <c r="K9049" i="12" l="1"/>
  <c r="I1028" i="54" l="1"/>
  <c r="J9043" i="12" l="1"/>
  <c r="J9045" i="12" s="1"/>
  <c r="L9000" i="12" l="1"/>
  <c r="J9023" i="12" l="1"/>
  <c r="J4" i="45" l="1"/>
  <c r="L9007" i="12" l="1"/>
  <c r="N9005" i="12"/>
  <c r="L9013" i="12" l="1"/>
  <c r="L9012" i="12"/>
  <c r="L8987" i="12" l="1"/>
  <c r="J13" i="57" l="1"/>
  <c r="I8984" i="12" l="1"/>
  <c r="E8939" i="12" l="1"/>
  <c r="J8962" i="12" l="1"/>
  <c r="J8961" i="12" l="1"/>
  <c r="J8963" i="12" l="1"/>
  <c r="J8971"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H380" i="60" s="1"/>
  <c r="E60" i="60" l="1"/>
  <c r="L381" i="60" s="1"/>
  <c r="M381" i="60" s="1"/>
  <c r="L380" i="60" l="1"/>
  <c r="D1037" i="53"/>
  <c r="J389" i="60" l="1"/>
  <c r="J380" i="60"/>
  <c r="J381" i="60"/>
  <c r="J390" i="60"/>
  <c r="K390" i="60" s="1"/>
  <c r="E5485" i="12"/>
  <c r="H383" i="60" s="1"/>
  <c r="J382" i="60" l="1"/>
  <c r="J383" i="60"/>
  <c r="J385" i="60"/>
  <c r="J386" i="60"/>
  <c r="J387" i="60"/>
  <c r="L383" i="60" l="1"/>
  <c r="E5369" i="12" l="1"/>
  <c r="E5373" i="12" l="1"/>
  <c r="E5372" i="12"/>
  <c r="H381" i="60" l="1"/>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8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J8970" i="12"/>
  <c r="J8972"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J8977" i="12"/>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S54" i="57"/>
  <c r="N9" i="57" s="1"/>
  <c r="N3" i="57" s="1"/>
  <c r="G9205" i="12" l="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D11" i="57" s="1"/>
  <c r="D16" i="57" s="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<sst xmlns="http://schemas.openxmlformats.org/spreadsheetml/2006/main" count="72468" uniqueCount="13764">
  <si>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</si>
  <si>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</si>
  <si>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</si>
  <si>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</si>
  <si>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</si>
  <si>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</si>
  <si>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</si>
  <si>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</si>
  <si>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</si>
  <si>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</si>
  <si>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</si>
  <si>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</si>
  <si>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</si>
  <si>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</si>
  <si>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</si>
  <si>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</si>
  <si>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</si>
  <si>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</si>
  <si>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</si>
  <si>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</si>
  <si>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</si>
  <si>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</si>
  <si>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</si>
  <si>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</si>
  <si>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</si>
  <si>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</si>
  <si>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</si>
  <si>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</si>
  <si>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</si>
  <si>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</si>
  <si>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</si>
  <si>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</si>
  <si>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</si>
  <si>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</si>
  <si>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</si>
  <si>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</si>
  <si>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</si>
  <si>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</si>
  <si>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</si>
  <si>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</si>
  <si>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</si>
  <si>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</si>
  <si>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</si>
  <si>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</si>
  <si>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</si>
  <si>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</si>
  <si>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</si>
  <si>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</si>
  <si>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</si>
  <si>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</si>
  <si>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</si>
  <si>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</si>
  <si>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</si>
  <si>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</si>
  <si>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</si>
  <si>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</si>
  <si>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</si>
  <si>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</si>
  <si>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</si>
  <si>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</si>
  <si>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</si>
  <si>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</si>
  <si>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</si>
  <si>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</si>
  <si>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</si>
  <si>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</si>
  <si>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</si>
  <si>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</si>
  <si>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</si>
  <si>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</si>
  <si>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</si>
  <si>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</si>
  <si>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</si>
  <si>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</si>
  <si>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</si>
  <si>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</si>
  <si>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</si>
  <si>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</si>
  <si>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</si>
  <si>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</si>
  <si>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</si>
  <si>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</si>
  <si>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</si>
  <si>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</si>
  <si>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</si>
  <si>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</si>
  <si>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</si>
  <si>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</si>
  <si>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</si>
  <si>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</si>
  <si>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</si>
  <si>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</si>
  <si>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</si>
  <si>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</si>
  <si>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</si>
  <si>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</si>
  <si>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</si>
  <si>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</si>
  <si>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</si>
  <si>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</si>
  <si>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</si>
  <si>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</si>
  <si>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</si>
  <si>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</si>
  <si>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</si>
  <si>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</si>
  <si>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</si>
  <si>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</si>
  <si>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</si>
  <si>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</si>
  <si>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</si>
  <si>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</si>
  <si>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</si>
  <si>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</si>
  <si>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</si>
  <si>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</si>
  <si>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</si>
  <si>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</si>
  <si>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</si>
  <si>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</si>
  <si>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</si>
  <si>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</si>
  <si>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</si>
  <si>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</si>
  <si>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</si>
  <si>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</si>
  <si>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</si>
  <si>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</si>
  <si>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</si>
  <si>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</si>
  <si>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</si>
  <si>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</si>
  <si>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</si>
  <si>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</si>
  <si>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</si>
  <si>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</si>
  <si>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</si>
  <si>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</si>
  <si>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</si>
  <si>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</si>
  <si>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</si>
  <si>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</si>
  <si>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</si>
  <si>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</si>
  <si>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</si>
  <si>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</si>
  <si>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</si>
  <si>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</si>
  <si>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</si>
  <si>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</si>
  <si>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</si>
  <si>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</si>
  <si>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</si>
  <si>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</si>
  <si>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</si>
  <si>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</si>
  <si>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</si>
  <si>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</si>
  <si>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</si>
  <si>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</si>
  <si>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</si>
  <si>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</si>
  <si>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</si>
  <si>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</si>
  <si>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</si>
  <si>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</si>
  <si>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</si>
  <si>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</si>
  <si>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</si>
  <si>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</si>
  <si>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</si>
  <si>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</si>
  <si>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</si>
  <si>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</si>
  <si>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</si>
  <si>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</si>
  <si>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</si>
  <si>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</si>
  <si>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</si>
  <si>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</si>
  <si>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</si>
  <si>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</si>
  <si>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</si>
  <si>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</si>
  <si>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</si>
  <si>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</si>
  <si>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</si>
  <si>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</si>
  <si>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</si>
  <si>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</si>
  <si>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</si>
  <si>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</si>
  <si>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</si>
  <si>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</si>
  <si>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</si>
  <si>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</si>
  <si>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</si>
  <si>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</si>
  <si>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</si>
  <si>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</si>
  <si>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</si>
  <si>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</si>
  <si>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</si>
  <si>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</si>
  <si>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</si>
  <si>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</si>
  <si>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</si>
  <si>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</si>
  <si>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</si>
  <si>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</si>
  <si>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</si>
  <si>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</si>
  <si>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</si>
  <si>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</si>
  <si>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</si>
  <si>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</si>
  <si>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</si>
  <si>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</si>
  <si>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</si>
  <si>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</si>
  <si>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</si>
  <si>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</si>
  <si>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</si>
  <si>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</si>
  <si>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</si>
  <si>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</si>
  <si>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</si>
  <si>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</si>
  <si>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</si>
  <si>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</si>
  <si>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</si>
  <si>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</si>
  <si>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</si>
  <si>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</si>
  <si>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</si>
  <si>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</si>
  <si>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</si>
  <si>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</si>
  <si>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</si>
  <si>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</si>
  <si>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</si>
  <si>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</si>
  <si>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</si>
  <si>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</si>
  <si>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</si>
  <si>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</si>
  <si>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</si>
  <si>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</si>
  <si>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</si>
  <si>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</si>
  <si>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</si>
  <si>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</si>
  <si>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</si>
  <si>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</si>
  <si>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</si>
  <si>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</si>
  <si>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</si>
  <si>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</si>
  <si>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</si>
  <si>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</si>
  <si>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</si>
  <si>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</si>
  <si>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</si>
  <si>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</si>
  <si>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</si>
  <si>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</si>
  <si>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</si>
  <si>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</si>
  <si>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</si>
  <si>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</si>
  <si>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</si>
  <si>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</si>
  <si>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</si>
  <si>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</si>
  <si>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</si>
  <si>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</si>
  <si>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</si>
  <si>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</si>
  <si>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</si>
  <si>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</si>
  <si>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</si>
  <si>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</si>
  <si>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</si>
  <si>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</si>
  <si>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</si>
  <si>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</si>
  <si>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</si>
  <si>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</si>
  <si>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</si>
  <si>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</si>
  <si>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</si>
  <si>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</si>
  <si>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</si>
  <si>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</si>
  <si>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</si>
  <si>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</si>
  <si>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</si>
  <si>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</si>
  <si>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</si>
  <si>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</si>
  <si>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</si>
  <si>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</si>
  <si>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</si>
  <si>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</si>
  <si>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</si>
  <si>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</si>
  <si>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</si>
  <si>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</si>
  <si>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</si>
  <si>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</si>
  <si>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</si>
  <si>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</si>
  <si>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</si>
  <si>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</si>
  <si>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</si>
  <si>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</si>
  <si>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</si>
  <si>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</si>
  <si>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</si>
  <si>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</si>
  <si>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</si>
  <si>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</si>
  <si>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</si>
  <si>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</si>
  <si>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</si>
  <si>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</si>
  <si>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</si>
  <si>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</si>
  <si>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</si>
  <si>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</si>
  <si>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</si>
  <si>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</si>
  <si>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</si>
  <si>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</si>
  <si>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</si>
  <si>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</si>
  <si>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</si>
  <si>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</si>
  <si>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</si>
  <si>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</si>
  <si>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</si>
  <si>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</si>
  <si>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</si>
  <si>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</si>
  <si>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</si>
  <si>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</si>
  <si>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</si>
  <si>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</si>
  <si>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</si>
  <si>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</si>
  <si>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</si>
  <si>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</si>
  <si>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</si>
  <si>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</si>
  <si>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</si>
  <si>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</si>
  <si>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</si>
  <si>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</si>
  <si>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</si>
  <si>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</si>
  <si>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</si>
  <si>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</si>
  <si>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</si>
  <si>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</si>
  <si>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</si>
  <si>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</si>
  <si>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</si>
  <si>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</si>
  <si>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</si>
  <si>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</si>
  <si>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</si>
  <si>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</si>
  <si>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</si>
  <si>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</si>
  <si>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</si>
  <si>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</si>
  <si>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</si>
  <si>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</si>
  <si>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</si>
  <si>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</si>
  <si>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</si>
  <si>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</si>
  <si>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</si>
  <si>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</si>
  <si>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</si>
  <si>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</si>
  <si>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</si>
  <si>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</si>
  <si>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</si>
  <si>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</si>
  <si>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</si>
  <si>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</si>
  <si>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</si>
  <si>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</si>
  <si>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</si>
  <si>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</si>
  <si>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</si>
  <si>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</si>
  <si>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</si>
  <si>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</si>
  <si>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</si>
  <si>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</si>
  <si>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</si>
  <si>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</si>
  <si>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</si>
  <si>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</si>
  <si>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</si>
  <si>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</si>
  <si>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</si>
  <si>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</si>
  <si>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</si>
  <si>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</si>
  <si>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</si>
  <si>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</si>
  <si>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</si>
  <si>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</si>
  <si>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</si>
  <si>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</si>
  <si>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</si>
  <si>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</si>
  <si>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</si>
  <si>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</si>
  <si>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</si>
  <si>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</si>
  <si>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</si>
  <si>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</si>
  <si>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</si>
  <si>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</si>
  <si>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</si>
  <si>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</si>
  <si>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</si>
  <si>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</si>
  <si>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</si>
  <si>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</si>
  <si>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</si>
  <si>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</si>
  <si>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</si>
  <si>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</si>
  <si>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</si>
  <si>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</si>
  <si>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</si>
  <si>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</si>
  <si>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</si>
  <si>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</si>
  <si>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</si>
  <si>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</si>
  <si>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</si>
  <si>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</si>
  <si>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</si>
  <si>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</si>
  <si>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</si>
  <si>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</si>
  <si>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</si>
  <si>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</si>
  <si>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</si>
  <si>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</si>
  <si>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</si>
  <si>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</si>
  <si>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</si>
  <si>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</si>
  <si>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</si>
  <si>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</si>
  <si>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</si>
  <si>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</si>
  <si>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</si>
  <si>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</si>
  <si>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</si>
  <si>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</si>
  <si>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</si>
  <si>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</si>
  <si>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</si>
  <si>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</si>
  <si>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</si>
  <si>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</si>
  <si>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</si>
  <si>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</si>
  <si>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</si>
  <si>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</si>
  <si>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</si>
  <si>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</si>
  <si>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</si>
  <si>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</si>
  <si>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</si>
  <si>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</si>
  <si>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</si>
  <si>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</si>
  <si>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</si>
  <si>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</si>
  <si>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</si>
  <si>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</si>
  <si>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</si>
  <si>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</si>
  <si>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</si>
  <si>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</si>
  <si>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</si>
  <si>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</si>
  <si>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</si>
  <si>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</si>
  <si>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</si>
  <si>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</si>
  <si>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</si>
  <si>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</si>
  <si>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</si>
  <si>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</si>
  <si>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</si>
  <si>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</si>
  <si>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</si>
  <si>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</si>
  <si>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</si>
  <si>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</si>
  <si>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</si>
  <si>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</si>
  <si>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</si>
  <si>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</si>
  <si>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</si>
  <si>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</si>
  <si>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</si>
  <si>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</si>
  <si>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</si>
  <si>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</si>
  <si>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</si>
  <si>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</si>
  <si>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</si>
  <si>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</si>
  <si>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</si>
  <si>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</si>
  <si>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</si>
  <si>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</si>
  <si>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</si>
  <si>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</si>
  <si>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</si>
  <si>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</si>
  <si>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</si>
  <si>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</si>
  <si>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</si>
  <si>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</si>
  <si>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</si>
  <si>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</si>
  <si>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</si>
  <si>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</si>
  <si>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</si>
  <si>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</si>
  <si>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</si>
  <si>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</si>
  <si>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</si>
  <si>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</si>
  <si>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</si>
  <si>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</si>
  <si>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</si>
  <si>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</si>
  <si>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</si>
  <si>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</si>
  <si>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</si>
  <si>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</si>
  <si>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</si>
  <si>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</si>
  <si>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</si>
  <si>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</si>
  <si>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</si>
  <si>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</si>
  <si>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</si>
  <si>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</si>
  <si>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</si>
  <si>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</si>
  <si>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</si>
  <si>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</si>
  <si>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</si>
  <si>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</si>
  <si>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</si>
  <si>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</si>
  <si>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</si>
  <si>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</si>
  <si>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</si>
  <si>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</si>
  <si>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</si>
  <si>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</si>
  <si>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</si>
  <si>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</si>
  <si>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</si>
  <si>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</si>
  <si>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</si>
  <si>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</si>
  <si>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</si>
  <si>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</si>
  <si>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</si>
  <si>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</si>
  <si>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</si>
  <si>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</si>
  <si>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</si>
  <si>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</si>
  <si>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</si>
  <si>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</si>
  <si>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</si>
  <si>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</si>
  <si>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</si>
  <si>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</si>
  <si>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</si>
  <si>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</si>
  <si>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</si>
  <si>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</si>
  <si>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</si>
  <si>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</si>
  <si>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</si>
  <si>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</si>
  <si>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</si>
  <si>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</si>
  <si>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</si>
  <si>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</si>
  <si>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</si>
  <si>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</si>
  <si>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</si>
  <si>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</si>
  <si>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</si>
  <si>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</si>
  <si>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</si>
  <si>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</si>
  <si>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</si>
  <si>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</si>
  <si>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</si>
  <si>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</si>
  <si>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</si>
  <si>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</si>
  <si>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</si>
  <si>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</si>
  <si>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</si>
  <si>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</si>
  <si>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</si>
  <si>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</si>
  <si>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</si>
  <si>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</si>
  <si>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</si>
  <si>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</si>
  <si>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</si>
  <si>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</si>
  <si>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</si>
  <si>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</si>
  <si>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</si>
  <si>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</si>
  <si>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</si>
  <si>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</si>
  <si>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</si>
  <si>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</si>
  <si>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</si>
  <si>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</si>
  <si>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</si>
  <si>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</si>
  <si>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</si>
  <si>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</si>
  <si>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</si>
  <si>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</si>
  <si>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</si>
  <si>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</si>
  <si>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</si>
  <si>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</si>
  <si>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</si>
  <si>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</si>
  <si>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</si>
  <si>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</si>
  <si>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</si>
  <si>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</si>
  <si>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</si>
  <si>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</si>
  <si>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</si>
  <si>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</si>
  <si>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</si>
  <si>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</si>
  <si>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</si>
  <si>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</si>
  <si>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</si>
  <si>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</si>
  <si>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</si>
  <si>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</si>
  <si>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</si>
  <si>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</si>
  <si>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</si>
  <si>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</si>
  <si>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</si>
  <si>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</si>
  <si>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</si>
  <si>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</si>
  <si>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</si>
  <si>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</si>
  <si>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</si>
  <si>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</si>
  <si>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</si>
  <si>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</si>
  <si>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</si>
  <si>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</si>
  <si>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</si>
  <si>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</si>
  <si>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</si>
  <si>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</si>
  <si>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</si>
  <si>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</si>
  <si>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</si>
  <si>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</si>
  <si>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</si>
  <si>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</si>
  <si>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</si>
  <si>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</si>
  <si>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</si>
  <si>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</si>
  <si>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</si>
  <si>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</si>
  <si>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</si>
  <si>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</si>
  <si>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</si>
  <si>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</si>
  <si>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</si>
  <si>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</si>
  <si>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</si>
  <si>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</si>
  <si>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</si>
  <si>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</si>
  <si>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</si>
  <si>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</si>
  <si>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</si>
  <si>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</si>
  <si>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</si>
  <si>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</si>
  <si>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</si>
  <si>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</si>
  <si>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</si>
  <si>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</si>
  <si>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</si>
  <si>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</si>
  <si>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</si>
  <si>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</si>
  <si>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</si>
  <si>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</si>
  <si>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</si>
  <si>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</si>
  <si>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</si>
  <si>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</si>
  <si>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</si>
  <si>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</si>
  <si>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</si>
  <si>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</si>
  <si>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</si>
  <si>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</si>
  <si>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</si>
  <si>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</si>
  <si>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</si>
  <si>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</si>
  <si>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</si>
  <si>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</si>
  <si>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</si>
  <si>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</si>
  <si>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</si>
  <si>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</si>
  <si>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</si>
  <si>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</si>
  <si>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</si>
  <si>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</si>
  <si>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</si>
  <si>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</si>
  <si>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</si>
  <si>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</si>
  <si>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</si>
  <si>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</si>
  <si>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</si>
  <si>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</si>
  <si>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</si>
  <si>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</si>
  <si>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</si>
  <si>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</si>
  <si>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</si>
  <si>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</si>
  <si>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</si>
  <si>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</si>
  <si>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</si>
  <si>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</si>
  <si>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</si>
  <si>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</si>
  <si>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</si>
  <si>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</si>
  <si>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</si>
  <si>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</si>
  <si>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</si>
  <si>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</si>
  <si>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</si>
  <si>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</si>
  <si>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</si>
  <si>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</si>
  <si>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</si>
  <si>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</si>
  <si>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</si>
  <si>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</si>
  <si>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</si>
  <si>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</si>
  <si>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</si>
  <si>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</si>
  <si>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</si>
  <si>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</si>
  <si>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</si>
  <si>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</si>
  <si>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</si>
  <si>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</si>
  <si>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</si>
  <si>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</si>
  <si>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</si>
  <si>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</si>
  <si>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</si>
  <si>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</si>
  <si>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</si>
  <si>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</si>
  <si>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</si>
  <si>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</si>
  <si>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</si>
  <si>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</si>
  <si>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</si>
  <si>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</si>
  <si>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</si>
  <si>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</si>
  <si>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</si>
  <si>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</si>
  <si>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</si>
  <si>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</si>
  <si>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</si>
  <si>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</si>
  <si>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</si>
  <si>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</si>
  <si>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</si>
  <si>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</si>
  <si>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</si>
  <si>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</si>
  <si>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</si>
  <si>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</si>
  <si>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</si>
  <si>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</si>
  <si>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</si>
  <si>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</si>
  <si>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</si>
  <si>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</si>
  <si>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</si>
  <si>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</si>
  <si>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</si>
  <si>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</si>
  <si>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</si>
  <si>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</si>
  <si>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</si>
  <si>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</si>
  <si>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</si>
  <si>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</si>
  <si>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</si>
  <si>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</si>
  <si>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</si>
  <si>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</si>
  <si>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</si>
  <si>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</si>
  <si>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</si>
  <si>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</si>
  <si>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</si>
  <si>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</si>
  <si>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</si>
  <si>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</si>
  <si>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</si>
  <si>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</si>
  <si>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</si>
  <si>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</si>
  <si>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</si>
  <si>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</si>
  <si>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</si>
  <si>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</si>
  <si>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</si>
  <si>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</si>
  <si>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</si>
  <si>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</si>
  <si>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</si>
  <si>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</si>
  <si>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</si>
  <si>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</si>
  <si>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</si>
  <si>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</si>
  <si>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</si>
  <si>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</si>
  <si>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</si>
  <si>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</si>
  <si>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</si>
  <si>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</si>
  <si>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</si>
  <si>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</si>
  <si>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</si>
  <si>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</si>
  <si>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</si>
  <si>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</si>
  <si>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</si>
  <si>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</si>
  <si>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</si>
  <si>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</si>
  <si>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</si>
  <si>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</si>
  <si>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</si>
  <si>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</si>
  <si>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</si>
  <si>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</si>
  <si>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</si>
  <si>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</si>
  <si>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</si>
  <si>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</si>
  <si>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</si>
  <si>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</si>
  <si>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</si>
  <si>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</si>
  <si>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</si>
  <si>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</si>
  <si>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</si>
  <si>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</si>
  <si>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</si>
  <si>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</si>
  <si>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</si>
  <si>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</si>
  <si>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</si>
  <si>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</si>
  <si>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</si>
  <si>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</si>
  <si>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</si>
  <si>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</si>
  <si>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</si>
  <si>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</si>
  <si>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</si>
  <si>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</si>
  <si>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</si>
  <si>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</si>
  <si>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</si>
  <si>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</si>
  <si>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</si>
  <si>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</si>
  <si>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</si>
  <si>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</si>
  <si>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</si>
  <si>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</si>
  <si>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</si>
  <si>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</si>
  <si>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</si>
  <si>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</si>
  <si>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</si>
  <si>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</si>
  <si>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</si>
  <si>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</si>
  <si>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</si>
  <si>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</si>
  <si>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</si>
  <si>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</si>
  <si>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</si>
  <si>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</si>
  <si>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</si>
  <si>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</si>
  <si>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</si>
  <si>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</si>
  <si>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</si>
  <si>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</si>
  <si>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</si>
  <si>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</si>
  <si>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</si>
  <si>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</si>
  <si>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</si>
  <si>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</si>
  <si>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</si>
  <si>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</si>
  <si>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</si>
  <si>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</si>
  <si>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</si>
  <si>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</si>
  <si>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</si>
  <si>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</si>
  <si>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</si>
  <si>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</si>
  <si>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</si>
  <si>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</si>
  <si>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</si>
  <si>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</si>
  <si>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</si>
  <si>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</si>
  <si>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</si>
  <si>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</si>
  <si>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</si>
  <si>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</si>
  <si>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</si>
  <si>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</si>
  <si>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</si>
  <si>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</si>
  <si>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</si>
  <si>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</si>
  <si>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</si>
  <si>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</si>
  <si>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</si>
  <si>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</si>
  <si>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</si>
  <si>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</si>
  <si>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</si>
  <si>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</si>
  <si>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</si>
  <si>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</si>
  <si>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</si>
  <si>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</si>
  <si>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</si>
  <si>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</si>
  <si>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</si>
  <si>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</si>
  <si>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</si>
  <si>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</si>
  <si>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</si>
  <si>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</si>
  <si>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</si>
  <si>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</si>
  <si>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</si>
  <si>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</si>
  <si>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</si>
  <si>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</si>
  <si>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</si>
  <si>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</si>
  <si>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</si>
  <si>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</si>
  <si>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</si>
  <si>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</si>
  <si>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</si>
  <si>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</si>
  <si>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</si>
  <si>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</si>
  <si>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</si>
  <si>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</si>
  <si>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</si>
  <si>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</si>
  <si>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</si>
  <si>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</si>
  <si>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</si>
  <si>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</si>
  <si>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</si>
  <si>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</si>
  <si>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</si>
  <si>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</si>
  <si>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</si>
  <si>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</si>
  <si>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</si>
  <si>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</si>
  <si>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</si>
  <si>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</si>
  <si>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</si>
  <si>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</si>
  <si>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</si>
  <si>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</si>
  <si>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</si>
  <si>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</si>
  <si>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</si>
  <si>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</si>
  <si>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</si>
  <si>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</si>
  <si>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</si>
  <si>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</si>
  <si>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</si>
  <si>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</si>
  <si>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</si>
  <si>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</si>
  <si>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</si>
  <si>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</si>
  <si>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</si>
  <si>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</si>
  <si>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</si>
  <si>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</si>
  <si>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</si>
  <si>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</si>
  <si>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</si>
  <si>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</si>
  <si>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</si>
  <si>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</si>
  <si>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</si>
  <si>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</si>
  <si>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</si>
  <si>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</si>
  <si>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</si>
  <si>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</si>
  <si>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</si>
  <si>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</si>
  <si>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</si>
  <si>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</si>
  <si>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</si>
  <si>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</si>
  <si>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</si>
  <si>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</si>
  <si>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</si>
  <si>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</si>
  <si>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</si>
  <si>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</si>
  <si>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</si>
  <si>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</si>
  <si>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</si>
  <si>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</si>
  <si>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</si>
  <si>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</si>
  <si>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</si>
  <si>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</si>
  <si>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</si>
  <si>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</si>
  <si>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</si>
  <si>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</si>
  <si>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</si>
  <si>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</si>
  <si>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</si>
  <si>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</si>
  <si>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</si>
  <si>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</si>
  <si>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</si>
  <si>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</si>
  <si>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</si>
  <si>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</si>
  <si>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</si>
  <si>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</si>
  <si>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</si>
  <si>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</si>
  <si>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</si>
  <si>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</si>
  <si>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</si>
  <si>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</si>
  <si>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</si>
  <si>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</si>
  <si>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</si>
  <si>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</si>
  <si>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</si>
  <si>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</si>
  <si>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</si>
  <si>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</si>
  <si>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</si>
  <si>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</si>
  <si>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</si>
  <si>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</si>
  <si>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</si>
  <si>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</si>
  <si>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</si>
  <si>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</si>
  <si>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</si>
  <si>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</si>
  <si>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</si>
  <si>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</si>
  <si>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</si>
  <si>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</si>
  <si>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</si>
  <si>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</si>
  <si>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</si>
  <si>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</si>
  <si>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</si>
  <si>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</si>
  <si>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</si>
  <si>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</si>
  <si>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</si>
  <si>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</si>
  <si>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</si>
  <si>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</si>
  <si>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</si>
  <si>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</si>
  <si>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</si>
  <si>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</si>
  <si>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</si>
  <si>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</si>
  <si>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</si>
  <si>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</si>
  <si>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</si>
  <si>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</si>
  <si>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</si>
  <si>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</si>
  <si>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</si>
  <si>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</si>
  <si>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</si>
  <si>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</si>
  <si>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</si>
  <si>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</si>
  <si>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</si>
  <si>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</si>
  <si>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</si>
  <si>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</si>
  <si>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</si>
  <si>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</si>
  <si>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</si>
  <si>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</si>
  <si>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</si>
  <si>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</si>
  <si>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</si>
  <si>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</si>
  <si>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</si>
  <si>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</si>
  <si>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</si>
  <si>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</si>
  <si>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</si>
  <si>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</si>
  <si>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</si>
  <si>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</si>
  <si>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</si>
  <si>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</si>
  <si>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</si>
  <si>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</si>
  <si>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</si>
  <si>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</si>
  <si>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</si>
  <si>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</si>
  <si>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</si>
  <si>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</si>
  <si>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</si>
  <si>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</si>
  <si>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</si>
  <si>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</si>
  <si>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</si>
  <si>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</si>
  <si>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</si>
  <si>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</si>
  <si>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</si>
  <si>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</si>
  <si>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</si>
  <si>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</si>
  <si>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</si>
  <si>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</si>
  <si>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</si>
  <si>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</si>
  <si>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</si>
  <si>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</si>
  <si>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</si>
  <si>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</si>
  <si>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</si>
  <si>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</si>
  <si>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</si>
  <si>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</si>
  <si>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</si>
  <si>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</si>
  <si>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</si>
  <si>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</si>
  <si>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</si>
  <si>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</si>
  <si>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</si>
  <si>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</si>
  <si>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</si>
  <si>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</si>
  <si>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</si>
  <si>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</si>
  <si>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</si>
  <si>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</si>
  <si>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</si>
  <si>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</si>
  <si>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</si>
  <si>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</si>
  <si>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</si>
  <si>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</si>
  <si>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</si>
  <si>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</si>
  <si>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</si>
  <si>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</si>
  <si>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</si>
  <si>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</si>
  <si>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</si>
  <si>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</si>
  <si>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</si>
  <si>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</si>
  <si>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</si>
  <si>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</si>
  <si>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</si>
  <si>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</si>
  <si>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</si>
  <si>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</si>
  <si>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</si>
  <si>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</si>
  <si>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</si>
  <si>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</si>
  <si>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</si>
  <si>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</si>
  <si>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</si>
  <si>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</si>
  <si>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</si>
  <si>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</si>
  <si>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</si>
  <si>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</si>
  <si>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</si>
  <si>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</si>
  <si>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</si>
  <si>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</si>
  <si>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</si>
  <si>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</si>
  <si>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</si>
  <si>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</si>
  <si>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</si>
  <si>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</si>
  <si>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</si>
  <si>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</si>
  <si>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</si>
  <si>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</si>
  <si>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</si>
  <si>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</si>
  <si>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</si>
  <si>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</si>
  <si>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</si>
  <si>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</si>
  <si>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</si>
  <si>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</si>
  <si>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</si>
  <si>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</si>
  <si>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</si>
  <si>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</si>
  <si>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</si>
  <si>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</si>
  <si>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</si>
  <si>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</si>
  <si>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</si>
  <si>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</si>
  <si>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</si>
  <si>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</si>
  <si>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</si>
  <si>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</si>
  <si>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</si>
  <si>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</si>
  <si>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</si>
  <si>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</si>
  <si>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</si>
  <si>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</si>
  <si>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</si>
  <si>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</si>
  <si>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</si>
  <si>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</si>
  <si>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</si>
  <si>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</si>
  <si>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</si>
  <si>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</si>
  <si>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</si>
  <si>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</si>
  <si>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</si>
  <si>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</si>
  <si>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</si>
  <si>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</si>
  <si>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</si>
  <si>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</si>
  <si>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</si>
  <si>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</si>
  <si>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</si>
  <si>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</si>
  <si>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</si>
  <si>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</si>
  <si>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</si>
  <si>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</si>
  <si>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</si>
  <si>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</si>
  <si>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</si>
  <si>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</si>
  <si>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</si>
  <si>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</si>
  <si>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</si>
  <si>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</si>
  <si>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</si>
  <si>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</si>
  <si>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</si>
  <si>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</si>
  <si>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</si>
  <si>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</si>
  <si>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</si>
  <si>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</si>
  <si>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</si>
  <si>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</si>
  <si>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</si>
  <si>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</si>
  <si>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</si>
  <si>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</si>
  <si>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</si>
  <si>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</si>
  <si>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</si>
  <si>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</si>
  <si>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</si>
  <si>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</si>
  <si>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</si>
  <si>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</si>
  <si>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</si>
  <si>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</si>
  <si>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</si>
  <si>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</si>
  <si>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</si>
  <si>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</si>
  <si>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</si>
  <si>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</si>
  <si>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</si>
  <si>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</si>
  <si>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</si>
  <si>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</si>
  <si>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</si>
  <si>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</si>
  <si>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</si>
  <si>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</si>
  <si>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</si>
  <si>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</si>
  <si>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</si>
  <si>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</si>
  <si>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</si>
  <si>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</si>
  <si>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</si>
  <si>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</si>
  <si>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</si>
  <si>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</si>
  <si>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</si>
  <si>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</si>
  <si>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</si>
  <si>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</si>
  <si>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</si>
  <si>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</si>
  <si>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</si>
  <si>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</si>
  <si>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</si>
  <si>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</si>
  <si>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</si>
  <si>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</si>
  <si>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</si>
  <si>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</si>
  <si>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</si>
  <si>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</si>
  <si>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</si>
  <si>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</si>
  <si>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</si>
  <si>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</si>
  <si>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</si>
  <si>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</si>
  <si>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</si>
  <si>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</si>
  <si>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</si>
  <si>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</si>
  <si>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</si>
  <si>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</si>
  <si>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</si>
  <si>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</si>
  <si>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</si>
  <si>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</si>
  <si>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</si>
  <si>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</si>
  <si>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</si>
  <si>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</si>
  <si>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</si>
  <si>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</si>
  <si>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</si>
  <si>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</si>
  <si>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</si>
  <si>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</si>
  <si>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</si>
  <si>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</si>
  <si>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</si>
  <si>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</si>
  <si>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</si>
  <si>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</si>
  <si>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</si>
  <si>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</si>
  <si>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</si>
  <si>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</si>
  <si>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</si>
  <si>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</si>
  <si>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</si>
  <si>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</si>
  <si>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</si>
  <si>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</si>
  <si>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</si>
  <si>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</si>
  <si>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</si>
  <si>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</si>
  <si>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</si>
  <si>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</si>
  <si>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</si>
  <si>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</si>
  <si>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</si>
  <si>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</si>
  <si>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</si>
  <si>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</si>
  <si>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</si>
  <si>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</si>
  <si>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</si>
  <si>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</si>
  <si>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</si>
  <si>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</si>
  <si>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</si>
  <si>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</si>
  <si>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</si>
  <si>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</si>
  <si>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</si>
  <si>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</si>
  <si>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</si>
  <si>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</si>
  <si>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</si>
  <si>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</si>
  <si>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</si>
  <si>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</si>
  <si>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</si>
  <si>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</si>
  <si>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</si>
  <si>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</si>
  <si>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</si>
  <si>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</si>
  <si>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</si>
  <si>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</si>
  <si>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</si>
  <si>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</si>
  <si>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</si>
  <si>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</si>
  <si>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</si>
  <si>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</si>
  <si>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</si>
  <si>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</si>
  <si>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</si>
  <si>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</si>
  <si>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</si>
  <si>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</si>
  <si>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</si>
  <si>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</si>
  <si>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</si>
  <si>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</si>
  <si>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</si>
  <si>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</si>
  <si>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</si>
  <si>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</si>
  <si>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</si>
  <si>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</si>
  <si>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</si>
  <si>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</si>
  <si>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</si>
  <si>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</si>
  <si>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</si>
  <si>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</si>
  <si>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</si>
  <si>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</si>
  <si>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</si>
  <si>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</si>
  <si>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</si>
  <si>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</si>
  <si>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</si>
  <si>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</si>
  <si>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</si>
  <si>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</si>
  <si>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</si>
  <si>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</si>
  <si>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</si>
  <si>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</si>
  <si>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</si>
  <si>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</si>
  <si>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</si>
  <si>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</si>
  <si>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</si>
  <si>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</si>
  <si>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</si>
  <si>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</si>
  <si>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</si>
  <si>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</si>
  <si>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</si>
  <si>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</si>
  <si>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</si>
  <si>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</si>
  <si>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</si>
  <si>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</si>
  <si>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</si>
  <si>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</si>
  <si>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</si>
  <si>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</si>
  <si>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</si>
  <si>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</si>
  <si>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</si>
  <si>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</si>
  <si>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</si>
  <si>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</si>
  <si>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</si>
  <si>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</si>
  <si>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</si>
  <si>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</si>
  <si>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</si>
  <si>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</si>
  <si>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</si>
  <si>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</si>
  <si>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</si>
  <si>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</si>
  <si>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</si>
  <si>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</si>
  <si>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</si>
  <si>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</si>
  <si>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</si>
  <si>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</si>
  <si>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</si>
  <si>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</si>
  <si>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</si>
  <si>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</si>
  <si>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</si>
  <si>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</si>
  <si>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</si>
  <si>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</si>
  <si>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</si>
  <si>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</si>
  <si>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</si>
  <si>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</si>
  <si>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</si>
  <si>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</si>
  <si>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</si>
  <si>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</si>
  <si>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</si>
  <si>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</si>
  <si>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</si>
  <si>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</si>
  <si>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</si>
  <si>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</si>
  <si>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</si>
  <si>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</si>
  <si>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</si>
  <si>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</si>
  <si>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</si>
  <si>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</si>
  <si>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</si>
  <si>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</si>
  <si>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</si>
  <si>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</si>
  <si>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</si>
  <si>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</si>
  <si>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</si>
  <si>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</si>
  <si>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</si>
  <si>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</si>
  <si>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</si>
  <si>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</si>
  <si>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</si>
  <si>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</si>
  <si>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</si>
  <si>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</si>
  <si>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</si>
  <si>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</si>
  <si>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</si>
  <si>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</si>
  <si>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</si>
  <si>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</si>
  <si>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</si>
  <si>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</si>
  <si>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</si>
  <si>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</si>
  <si>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</si>
  <si>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</si>
  <si>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</si>
  <si>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</si>
  <si>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</si>
  <si>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</si>
  <si>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</si>
  <si>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</si>
  <si>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</si>
  <si>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</si>
  <si>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</si>
  <si>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</si>
  <si>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</si>
  <si>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</si>
  <si>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</si>
  <si>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</si>
  <si>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</si>
  <si>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</si>
  <si>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</si>
  <si>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</si>
  <si>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</si>
  <si>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</si>
  <si>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</si>
  <si>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</si>
  <si>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</si>
  <si>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</si>
  <si>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</si>
  <si>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</si>
  <si>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</si>
  <si>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</si>
  <si>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</si>
  <si>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</si>
  <si>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</si>
  <si>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</si>
  <si>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</si>
  <si>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</si>
  <si>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</si>
  <si>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</si>
  <si>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</si>
  <si>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</si>
  <si>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</si>
  <si>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</si>
  <si>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</si>
  <si>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</si>
  <si>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</si>
  <si>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</si>
  <si>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</si>
  <si>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</si>
  <si>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</si>
  <si>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</si>
  <si>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</si>
  <si>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</si>
  <si>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</si>
  <si>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</si>
  <si>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</si>
  <si>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</si>
  <si>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</si>
  <si>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</si>
  <si>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</si>
  <si>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</si>
  <si>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</si>
  <si>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</si>
  <si>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</si>
  <si>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</si>
  <si>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</si>
  <si>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</si>
  <si>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</si>
  <si>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</si>
  <si>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</si>
  <si>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</si>
  <si>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</si>
  <si>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</si>
  <si>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</si>
  <si>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</si>
  <si>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</si>
  <si>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</si>
  <si>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</si>
  <si>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</si>
  <si>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</si>
  <si>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</si>
  <si>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</si>
  <si>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</si>
  <si>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</si>
  <si>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</si>
  <si>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</si>
  <si>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</si>
  <si>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</si>
  <si>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</si>
  <si>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</si>
  <si>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</si>
  <si>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</si>
  <si>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</si>
  <si>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</si>
  <si>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</si>
  <si>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</si>
  <si>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</si>
  <si>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</si>
  <si>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</si>
  <si>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</si>
  <si>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</si>
  <si>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</si>
  <si>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</si>
  <si>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</si>
  <si>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</si>
  <si>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</si>
  <si>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</si>
  <si>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</si>
  <si>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</si>
  <si>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</si>
  <si>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</si>
  <si>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</si>
  <si>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</si>
  <si>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</si>
  <si>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</si>
  <si>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</si>
  <si>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</si>
  <si>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</si>
  <si>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</si>
  <si>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</si>
  <si>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</si>
  <si>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</si>
  <si>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</si>
  <si>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</si>
  <si>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</si>
  <si>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</si>
  <si>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</si>
  <si>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</si>
  <si>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</si>
  <si>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</si>
  <si>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</si>
  <si>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</si>
  <si>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</si>
  <si>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</si>
  <si>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</si>
  <si>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</si>
  <si>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</si>
  <si>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</si>
  <si>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</si>
  <si>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</si>
  <si>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</si>
  <si>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</si>
  <si>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</si>
  <si>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</si>
  <si>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</si>
  <si>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</si>
  <si>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</si>
  <si>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</si>
  <si>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</si>
  <si>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</si>
  <si>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</si>
  <si>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</si>
  <si>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</si>
  <si>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</si>
  <si>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</si>
  <si>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</si>
  <si>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</si>
  <si>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</si>
  <si>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</si>
  <si>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</si>
  <si>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</si>
  <si>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</si>
  <si>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</si>
  <si>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</si>
  <si>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</si>
  <si>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</si>
  <si>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</si>
  <si>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</si>
  <si>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</si>
  <si>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</si>
  <si>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</si>
  <si>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</si>
  <si>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</si>
  <si>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</si>
  <si>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</si>
  <si>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</si>
  <si>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</si>
  <si>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</si>
  <si>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</si>
  <si>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</si>
  <si>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</si>
  <si>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</si>
  <si>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</si>
  <si>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</si>
  <si>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</si>
  <si>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</si>
  <si>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</si>
  <si>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</si>
  <si>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</si>
  <si>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</si>
  <si>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</si>
  <si>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</si>
  <si>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</si>
  <si>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</si>
  <si>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</si>
  <si>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</si>
  <si>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</si>
  <si>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</si>
  <si>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</si>
  <si>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</si>
  <si>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</si>
  <si>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</si>
  <si>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</si>
  <si>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</si>
  <si>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</si>
  <si>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</si>
  <si>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</si>
  <si>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</si>
  <si>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</si>
  <si>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</si>
  <si>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</si>
  <si>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</si>
  <si>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</si>
  <si>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</si>
  <si>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</si>
  <si>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</si>
  <si>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</si>
  <si>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</si>
  <si>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</si>
  <si>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</si>
  <si>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</si>
  <si>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</si>
  <si>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</si>
  <si>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</si>
  <si>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</si>
  <si>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</si>
  <si>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</si>
  <si>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</si>
  <si>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</si>
  <si>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</si>
  <si>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</si>
  <si>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</si>
  <si>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</si>
  <si>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</si>
  <si>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</si>
  <si>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</si>
  <si>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</si>
  <si>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</si>
  <si>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</si>
  <si>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</si>
  <si>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</si>
  <si>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</si>
  <si>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</si>
  <si>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</si>
  <si>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</si>
  <si>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</si>
  <si>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</si>
  <si>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</si>
  <si>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</si>
  <si>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</si>
  <si>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</si>
  <si>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</si>
  <si>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</si>
  <si>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</si>
  <si>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</si>
  <si>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</si>
  <si>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</si>
  <si>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</si>
  <si>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</si>
  <si>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</si>
  <si>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</si>
  <si>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</si>
  <si>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</si>
  <si>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</si>
  <si>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</si>
  <si>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</si>
  <si>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</si>
  <si>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</si>
  <si>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</si>
  <si>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</si>
  <si>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</si>
  <si>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</si>
  <si>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</si>
  <si>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</si>
  <si>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</si>
  <si>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</si>
  <si>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</si>
  <si>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</si>
  <si>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</si>
  <si>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</si>
  <si>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</si>
  <si>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</si>
  <si>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</si>
  <si>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</si>
  <si>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</si>
  <si>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</si>
  <si>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</si>
  <si>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</si>
  <si>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</si>
  <si>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</si>
  <si>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</si>
  <si>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</si>
  <si>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</si>
  <si>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</si>
  <si>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</si>
  <si>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</si>
  <si>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</si>
  <si>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</si>
  <si>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</si>
  <si>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</si>
  <si>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</si>
  <si>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</si>
  <si>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</si>
  <si>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</si>
  <si>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</si>
  <si>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</si>
  <si>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</si>
  <si>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</si>
  <si>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</si>
  <si>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</si>
  <si>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</si>
  <si>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</si>
  <si>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</si>
  <si>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</si>
  <si>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</si>
  <si>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</si>
  <si>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</si>
  <si>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</si>
  <si>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</si>
  <si>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</si>
  <si>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</si>
  <si>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</si>
  <si>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</si>
  <si>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</si>
  <si>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</si>
  <si>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</si>
  <si>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</si>
  <si>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</si>
  <si>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</si>
  <si>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</si>
  <si>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</si>
  <si>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</si>
  <si>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</si>
  <si>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</si>
  <si>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</si>
  <si>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</si>
  <si>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</si>
  <si>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</si>
  <si>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</si>
  <si>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</si>
  <si>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</si>
  <si>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</si>
  <si>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</si>
  <si>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</si>
  <si>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</si>
  <si>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</si>
  <si>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</si>
  <si>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</si>
  <si>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</si>
  <si>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</si>
  <si>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</si>
  <si>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</si>
  <si>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</si>
  <si>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</si>
  <si>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</si>
  <si>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</si>
  <si>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</si>
  <si>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</si>
  <si>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</si>
  <si>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</si>
  <si>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</si>
  <si>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</si>
  <si>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</si>
  <si>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</si>
  <si>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</si>
  <si>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</si>
  <si>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</si>
  <si>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</si>
  <si>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</si>
  <si>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</si>
  <si>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</si>
  <si>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</si>
  <si>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</si>
  <si>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</si>
  <si>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</si>
  <si>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</si>
  <si>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</si>
  <si>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</si>
  <si>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</si>
  <si>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</si>
  <si>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</si>
  <si>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</si>
  <si>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</si>
  <si>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</si>
  <si>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</si>
  <si>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</si>
  <si>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</si>
  <si>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</si>
  <si>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</si>
  <si>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</si>
  <si>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</si>
  <si>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</si>
  <si>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</si>
  <si>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</si>
  <si>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</si>
  <si>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</si>
  <si>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</si>
  <si>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</si>
  <si>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</si>
  <si>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</si>
  <si>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</si>
  <si>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</si>
  <si>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</si>
  <si>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</si>
  <si>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</si>
  <si>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</si>
  <si>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</si>
  <si>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</si>
  <si>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</si>
  <si>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</si>
  <si>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</si>
  <si>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</si>
  <si>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</si>
  <si>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</si>
  <si>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</si>
  <si>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</si>
  <si>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</si>
  <si>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</si>
  <si>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</si>
  <si>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</si>
  <si>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</si>
  <si>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</si>
  <si>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</si>
  <si>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</si>
  <si>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</si>
  <si>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</si>
  <si>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</si>
  <si>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</si>
  <si>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</si>
  <si>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</si>
  <si>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</si>
  <si>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</si>
  <si>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</si>
  <si>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</si>
  <si>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</si>
  <si>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</si>
  <si>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</si>
  <si>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</si>
  <si>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</si>
  <si>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</si>
  <si>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</si>
  <si>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</si>
  <si>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</si>
  <si>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</si>
  <si>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</si>
  <si>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</si>
  <si>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</si>
  <si>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</si>
  <si>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</si>
  <si>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</si>
  <si>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</si>
  <si>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</si>
  <si>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</si>
  <si>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</si>
  <si>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</si>
  <si>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</si>
  <si>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</si>
  <si>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</si>
  <si>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</si>
  <si>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</si>
  <si>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</si>
  <si>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</si>
  <si>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</si>
  <si>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</si>
  <si>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</si>
  <si>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</si>
  <si>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</si>
  <si>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</si>
  <si>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</si>
  <si>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</si>
  <si>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</si>
  <si>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</si>
  <si>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</si>
  <si>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</si>
  <si>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</si>
  <si>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</si>
  <si>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</si>
  <si>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</si>
  <si>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</si>
  <si>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</si>
  <si>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</si>
  <si>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</si>
  <si>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</si>
  <si>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</si>
  <si>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</si>
  <si>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</si>
  <si>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</si>
  <si>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</si>
  <si>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</si>
  <si>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</si>
  <si>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</si>
  <si>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</si>
  <si>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</si>
  <si>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</si>
  <si>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</si>
  <si>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</si>
  <si>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</si>
  <si>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</si>
  <si>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</si>
  <si>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</si>
  <si>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</si>
  <si>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</si>
  <si>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</si>
  <si>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</si>
  <si>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</si>
  <si>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</si>
  <si>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</si>
  <si>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</si>
  <si>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</si>
  <si>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</si>
  <si>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</si>
  <si>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</si>
  <si>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</si>
  <si>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</si>
  <si>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</si>
  <si>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</si>
  <si>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</si>
  <si>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</si>
  <si>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</si>
  <si>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</si>
  <si>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</si>
  <si>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</si>
  <si>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</si>
  <si>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</si>
  <si>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</si>
  <si>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</si>
  <si>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</si>
  <si>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</si>
  <si>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</si>
  <si>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</si>
  <si>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</si>
  <si>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</si>
  <si>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</si>
  <si>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</si>
  <si>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</si>
  <si>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</si>
  <si>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</si>
  <si>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</si>
  <si>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</si>
  <si>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</si>
  <si>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</si>
  <si>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</si>
  <si>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</si>
  <si>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</si>
  <si>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</si>
  <si>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</si>
  <si>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</si>
  <si>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</si>
  <si>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</si>
  <si>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</si>
  <si>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</si>
  <si>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</si>
  <si>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</si>
  <si>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</si>
  <si>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</si>
  <si>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</si>
  <si>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</si>
  <si>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</si>
  <si>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</si>
  <si>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</si>
  <si>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</si>
  <si>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</si>
  <si>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</si>
  <si>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</si>
  <si>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</si>
  <si>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</si>
  <si>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</si>
  <si>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</si>
  <si>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</si>
  <si>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</si>
  <si>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</si>
  <si>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</si>
  <si>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</si>
  <si>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</si>
  <si>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</si>
  <si>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</si>
  <si>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</si>
  <si>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</si>
  <si>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</si>
  <si>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</si>
  <si>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</si>
  <si>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</si>
  <si>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</si>
  <si>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</si>
  <si>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</si>
  <si>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</si>
  <si>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</si>
  <si>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</si>
  <si>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</si>
  <si>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</si>
  <si>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</si>
  <si>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</si>
  <si>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</si>
  <si>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</si>
  <si>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</si>
  <si>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</si>
  <si>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</si>
  <si>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</si>
  <si>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</si>
  <si>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</si>
  <si>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</si>
  <si>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</si>
  <si>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</si>
  <si>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</si>
  <si>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</si>
  <si>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</si>
  <si>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</si>
  <si>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</si>
  <si>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</si>
  <si>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</si>
  <si>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</si>
  <si>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</si>
  <si>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</si>
  <si>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</si>
  <si>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</si>
  <si>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</si>
  <si>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</si>
  <si>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</si>
  <si>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</si>
  <si>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</si>
  <si>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</si>
  <si>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</si>
  <si>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</si>
  <si>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</si>
  <si>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</si>
  <si>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</si>
  <si>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</si>
  <si>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</si>
  <si>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</si>
  <si>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</si>
  <si>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</si>
  <si>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</si>
  <si>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</si>
  <si>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</si>
  <si>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</si>
  <si>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</si>
  <si>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</si>
  <si>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</si>
  <si>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</si>
  <si>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</si>
  <si>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</si>
  <si>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</si>
  <si>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</si>
  <si>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</si>
  <si>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</si>
  <si>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</si>
  <si>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</si>
  <si>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</si>
  <si>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</si>
  <si>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</si>
  <si>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</si>
  <si>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</si>
  <si>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</si>
  <si>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</si>
  <si>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</si>
  <si>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</si>
  <si>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</si>
  <si>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</si>
  <si>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</si>
  <si>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</si>
  <si>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</si>
  <si>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</si>
  <si>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</si>
  <si>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</si>
  <si>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</si>
  <si>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</si>
  <si>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</si>
  <si>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</si>
  <si>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</si>
  <si>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</si>
  <si>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</si>
  <si>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</si>
  <si>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</si>
  <si>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</si>
  <si>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</si>
  <si>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</si>
  <si>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</si>
  <si>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</si>
  <si>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</si>
  <si>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</si>
  <si>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</si>
  <si>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</si>
  <si>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</si>
  <si>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</si>
  <si>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</si>
  <si>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</si>
  <si>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</si>
  <si>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</si>
  <si>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</si>
  <si>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</si>
  <si>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</si>
  <si>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</si>
  <si>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</si>
  <si>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</si>
  <si>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</si>
  <si>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</si>
  <si>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</si>
  <si>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</si>
  <si>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</si>
  <si>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</si>
  <si>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</si>
  <si>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</si>
  <si>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</si>
  <si>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</si>
  <si>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</si>
  <si>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</si>
  <si>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</si>
  <si>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</si>
  <si>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</si>
  <si>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</si>
  <si>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</si>
  <si>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</si>
  <si>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</si>
  <si>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</si>
  <si>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</si>
  <si>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</si>
  <si>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</si>
  <si>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</si>
  <si>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</si>
  <si>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</si>
  <si>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</si>
  <si>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</si>
  <si>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</si>
  <si>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</si>
  <si>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</si>
  <si>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</si>
  <si>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</si>
  <si>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</si>
  <si>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</si>
  <si>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</si>
  <si>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</si>
  <si>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</si>
  <si>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</si>
  <si>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</si>
  <si>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</si>
  <si>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</si>
  <si>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</si>
  <si>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</si>
  <si>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</si>
  <si>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</si>
  <si>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</si>
  <si>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</si>
  <si>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</si>
  <si>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</si>
  <si>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</si>
  <si>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</si>
  <si>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</si>
  <si>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</si>
  <si>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</si>
  <si>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</si>
  <si>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</si>
  <si>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</si>
  <si>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</si>
  <si>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</si>
  <si>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</si>
  <si>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</si>
  <si>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</si>
  <si>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</si>
  <si>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</si>
  <si>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</si>
  <si>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</si>
  <si>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</si>
  <si>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</si>
  <si>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</si>
  <si>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</si>
  <si>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</si>
  <si>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</si>
  <si>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</si>
  <si>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</si>
  <si>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</si>
  <si>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</si>
  <si>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</si>
  <si>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</si>
  <si>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</si>
  <si>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</si>
  <si>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</si>
  <si>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</si>
  <si>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</si>
  <si>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</si>
  <si>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</si>
  <si>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</si>
  <si>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</si>
  <si>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</si>
  <si>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</si>
  <si>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</si>
  <si>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</si>
  <si>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</si>
  <si>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</si>
  <si>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</si>
  <si>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</si>
  <si>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</si>
  <si>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</si>
  <si>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</si>
  <si>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</si>
  <si>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</si>
  <si>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</si>
  <si>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</si>
  <si>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</si>
  <si>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</si>
  <si>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</si>
  <si>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</si>
  <si>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</si>
  <si>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</si>
  <si>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</si>
  <si>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</si>
  <si>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</si>
  <si>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</si>
  <si>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</si>
  <si>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</si>
  <si>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</si>
  <si>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</si>
  <si>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</si>
  <si>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</si>
  <si>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</si>
  <si>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</si>
  <si>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</si>
  <si>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</si>
  <si>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</si>
  <si>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</si>
  <si>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</si>
  <si>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</si>
  <si>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</si>
  <si>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</si>
  <si>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</si>
  <si>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</si>
  <si>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</si>
  <si>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</si>
  <si>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</si>
  <si>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</si>
  <si>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</si>
  <si>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</si>
  <si>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</si>
  <si>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</si>
  <si>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</si>
  <si>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</si>
  <si>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</si>
  <si>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</si>
  <si>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</si>
  <si>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</si>
  <si>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</si>
  <si>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</si>
  <si>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</si>
  <si>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</si>
  <si>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</si>
  <si>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</si>
  <si>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</si>
  <si>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</si>
  <si>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</si>
  <si>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</si>
  <si>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</si>
  <si>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</si>
  <si>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</si>
  <si>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</si>
  <si>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</si>
  <si>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</si>
  <si>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</si>
  <si>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</si>
  <si>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</si>
  <si>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</si>
  <si>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</si>
  <si>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</si>
  <si>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</si>
  <si>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</si>
  <si>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</si>
  <si>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</si>
  <si>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</si>
  <si>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</si>
  <si>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</si>
  <si>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</si>
  <si>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</si>
  <si>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</si>
  <si>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</si>
  <si>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</si>
  <si>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</si>
  <si>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</si>
  <si>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</si>
  <si>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</si>
  <si>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</si>
  <si>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</si>
  <si>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</si>
  <si>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</si>
  <si>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</si>
  <si>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</si>
  <si>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</si>
  <si>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</si>
  <si>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</si>
  <si>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</si>
  <si>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</si>
  <si>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</si>
  <si>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</si>
  <si>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</si>
  <si>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</si>
  <si>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</si>
  <si>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</si>
  <si>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</si>
  <si>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</si>
  <si>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</si>
  <si>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</si>
  <si>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</si>
  <si>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</si>
  <si>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</si>
  <si>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</si>
  <si>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</si>
  <si>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</si>
  <si>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</si>
  <si>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</si>
  <si>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</si>
  <si>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</si>
  <si>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</si>
  <si>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</si>
  <si>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</si>
  <si>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</si>
  <si>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</si>
  <si>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</si>
  <si>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</si>
  <si>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</si>
  <si>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</si>
  <si>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</si>
  <si>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</si>
  <si>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</si>
  <si>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</si>
  <si>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</si>
  <si>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</si>
  <si>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</si>
  <si>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</si>
  <si>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</si>
  <si>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</si>
  <si>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</si>
  <si>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</si>
  <si>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</si>
  <si>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</si>
  <si>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</si>
  <si>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</si>
  <si>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</si>
  <si>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</si>
  <si>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</si>
  <si>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</si>
  <si>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</si>
  <si>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</si>
  <si>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</si>
  <si>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</si>
  <si>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</si>
  <si>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</si>
  <si>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</si>
  <si>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</si>
  <si>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</si>
  <si>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</si>
  <si>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</si>
  <si>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</si>
  <si>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</si>
  <si>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</si>
  <si>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</si>
  <si>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</si>
  <si>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</si>
  <si>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</si>
  <si>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</si>
  <si>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</si>
  <si>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</si>
  <si>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</si>
  <si>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</si>
  <si>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</si>
  <si>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</si>
  <si>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</si>
  <si>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</si>
  <si>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</si>
  <si>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</si>
  <si>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</si>
  <si>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</si>
  <si>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</si>
  <si>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</si>
  <si>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</si>
  <si>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</si>
  <si>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</si>
  <si>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</si>
  <si>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</si>
  <si>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</si>
  <si>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</si>
  <si>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</si>
  <si>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</si>
  <si>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</si>
  <si>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</si>
  <si>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</si>
  <si>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</si>
  <si>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</si>
  <si>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</si>
  <si>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</si>
  <si>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</si>
  <si>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</si>
  <si>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</si>
  <si>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</si>
  <si>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</si>
  <si>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</si>
  <si>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</si>
  <si>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</si>
  <si>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</si>
  <si>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</si>
  <si>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</si>
  <si>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</si>
  <si>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</si>
  <si>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</si>
  <si>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</si>
  <si>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</si>
  <si>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</si>
  <si>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</si>
  <si>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</si>
  <si>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</si>
  <si>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</si>
  <si>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</si>
  <si>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</si>
  <si>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</si>
  <si>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</si>
  <si>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</si>
  <si>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</si>
  <si>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</si>
  <si>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</si>
  <si>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</si>
  <si>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</si>
  <si>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</si>
  <si>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</si>
  <si>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</si>
  <si>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</si>
  <si>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</si>
  <si>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</si>
  <si>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</si>
  <si>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</si>
  <si>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</si>
  <si>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</si>
  <si>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</si>
  <si>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</si>
  <si>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</si>
  <si>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</si>
  <si>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</si>
  <si>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</si>
  <si>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</si>
  <si>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</si>
  <si>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</si>
  <si>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</si>
  <si>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</si>
  <si>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</si>
  <si>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</si>
  <si>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</si>
  <si>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</si>
  <si>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</si>
  <si>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</si>
  <si>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</si>
  <si>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</si>
  <si>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</si>
  <si>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</si>
  <si>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</si>
  <si>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</si>
  <si>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</si>
  <si>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</si>
  <si>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</si>
  <si>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</si>
  <si>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</si>
  <si>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</si>
  <si>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</si>
  <si>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</si>
  <si>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</si>
  <si>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</si>
  <si>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</si>
  <si>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</si>
  <si>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</si>
  <si>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</si>
  <si>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</si>
  <si>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</si>
  <si>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</si>
  <si>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</si>
  <si>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</si>
  <si>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</si>
  <si>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</si>
  <si>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</si>
  <si>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</si>
  <si>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</si>
  <si>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</si>
  <si>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</si>
  <si>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</si>
  <si>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</si>
  <si>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</si>
  <si>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</si>
  <si>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</si>
  <si>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</si>
  <si>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</si>
  <si>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</si>
  <si>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</si>
  <si>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</si>
  <si>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</si>
  <si>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</si>
  <si>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</si>
  <si>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</si>
  <si>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</si>
  <si>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</si>
  <si>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</si>
  <si>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</si>
  <si>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</si>
  <si>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</si>
  <si>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</si>
  <si>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</si>
  <si>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</si>
  <si>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</si>
  <si>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</si>
  <si>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</si>
  <si>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</si>
  <si>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</si>
  <si>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</si>
  <si>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</si>
  <si>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</si>
  <si>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</si>
  <si>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</si>
  <si>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</si>
  <si>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</si>
  <si>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</si>
  <si>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</si>
  <si>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</si>
  <si>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</si>
  <si>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</si>
  <si>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</si>
  <si>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</si>
  <si>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</si>
  <si>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</si>
  <si>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</si>
  <si>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</si>
  <si>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</si>
  <si>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</si>
  <si>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</si>
  <si>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</si>
  <si>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</si>
  <si>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</si>
  <si>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</si>
  <si>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</si>
  <si>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</si>
  <si>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</si>
  <si>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</si>
  <si>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</si>
  <si>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</si>
  <si>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</si>
  <si>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</si>
  <si>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</si>
  <si>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</si>
  <si>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</si>
  <si>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</si>
  <si>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</si>
  <si>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</si>
  <si>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</si>
  <si>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</si>
  <si>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</si>
  <si>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</si>
  <si>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</si>
  <si>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</si>
  <si>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</si>
  <si>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</si>
  <si>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</si>
  <si>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</si>
  <si>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</si>
  <si>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</si>
  <si>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</si>
  <si>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</si>
  <si>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</si>
  <si>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</si>
  <si>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</si>
  <si>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</si>
  <si>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</si>
  <si>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</si>
  <si>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</si>
  <si>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</si>
  <si>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</si>
  <si>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</si>
  <si>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</si>
  <si>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</si>
  <si>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</si>
  <si>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</si>
  <si>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</si>
  <si>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</si>
  <si>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</si>
  <si>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</si>
  <si>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</si>
  <si>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</si>
  <si>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</si>
  <si>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</si>
  <si>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</si>
  <si>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</si>
  <si>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</si>
  <si>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</si>
  <si>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</si>
  <si>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</si>
  <si>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</si>
  <si>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</si>
  <si>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</si>
  <si>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</si>
  <si>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</si>
  <si>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</si>
  <si>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</si>
  <si>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</si>
  <si>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</si>
  <si>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</si>
  <si>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</si>
  <si>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</si>
  <si>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</si>
  <si>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</si>
  <si>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</si>
  <si>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</si>
  <si>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</si>
  <si>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</si>
  <si>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</si>
  <si>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</si>
  <si>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</si>
  <si>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</si>
  <si>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</si>
  <si>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</si>
  <si>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</si>
  <si>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</si>
  <si>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</si>
  <si>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</si>
  <si>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</si>
  <si>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</si>
  <si>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</si>
  <si>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</si>
  <si>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</si>
  <si>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</si>
  <si>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</si>
  <si>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</si>
  <si>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</si>
  <si>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</si>
  <si>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</si>
  <si>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</si>
  <si>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</si>
  <si>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</si>
  <si>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</si>
  <si>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</si>
  <si>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</si>
  <si>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</si>
  <si>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</si>
  <si>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</si>
  <si>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</si>
  <si>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</si>
  <si>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</si>
  <si>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</si>
  <si>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</si>
  <si>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</si>
  <si>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</si>
  <si>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</si>
  <si>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</si>
  <si>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</si>
  <si>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</si>
  <si>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</si>
  <si>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</si>
  <si>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</si>
  <si>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</si>
  <si>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</si>
  <si>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</si>
  <si>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</si>
  <si>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</si>
  <si>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</si>
  <si>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</si>
  <si>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</si>
  <si>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</si>
  <si>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</si>
  <si>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</si>
  <si>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</si>
  <si>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</si>
  <si>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</si>
  <si>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</si>
  <si>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</si>
  <si>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</si>
  <si>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</si>
  <si>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</si>
  <si>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</si>
  <si>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</si>
  <si>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</si>
  <si>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</si>
  <si>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</si>
  <si>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</si>
  <si>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</si>
  <si>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</si>
  <si>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</si>
  <si>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</si>
  <si>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</si>
  <si>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</si>
  <si>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</si>
  <si>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</si>
  <si>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</si>
  <si>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</si>
  <si>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</si>
  <si>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</si>
  <si>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</si>
  <si>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</si>
  <si>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</si>
  <si>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</si>
  <si>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</si>
  <si>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</si>
  <si>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</si>
  <si>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</si>
  <si>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</si>
  <si>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</si>
  <si>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</si>
  <si>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</si>
  <si>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</si>
  <si>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</si>
  <si>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</si>
  <si>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</si>
  <si>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</si>
  <si>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</si>
  <si>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</si>
  <si>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</si>
  <si>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</si>
  <si>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</si>
  <si>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</si>
  <si>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</si>
  <si>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</si>
  <si>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</si>
  <si>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</si>
  <si>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</si>
  <si>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</si>
  <si>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</si>
  <si>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</si>
  <si>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</si>
  <si>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</si>
  <si>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</si>
  <si>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</si>
  <si>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</si>
  <si>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</si>
  <si>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</si>
  <si>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</si>
  <si>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</si>
  <si>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</si>
  <si>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</si>
  <si>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</si>
  <si>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</si>
  <si>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</si>
  <si>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</si>
  <si>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</si>
  <si>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</si>
  <si>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</si>
  <si>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</si>
  <si>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</si>
  <si>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</si>
  <si>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</si>
  <si>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</si>
  <si>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</si>
  <si>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</si>
  <si>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</si>
  <si>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</si>
  <si>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</si>
  <si>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</si>
  <si>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</si>
  <si>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</si>
  <si>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</si>
  <si>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</si>
  <si>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</si>
  <si>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</si>
  <si>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</si>
  <si>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</si>
  <si>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</si>
  <si>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</si>
  <si>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</si>
  <si>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</si>
  <si>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</si>
  <si>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</si>
  <si>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</si>
  <si>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</si>
  <si>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</si>
  <si>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</si>
  <si>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</si>
  <si>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</si>
  <si>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</si>
  <si>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</si>
  <si>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</si>
  <si>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</si>
  <si>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</si>
  <si>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</si>
  <si>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</si>
  <si>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</si>
  <si>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</si>
  <si>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</si>
  <si>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</si>
  <si>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</si>
  <si>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</si>
  <si>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</si>
  <si>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</si>
  <si>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</si>
  <si>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</si>
  <si>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</si>
  <si>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</si>
  <si>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</si>
  <si>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</si>
  <si>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</si>
  <si>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</si>
  <si>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</si>
  <si>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</si>
  <si>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</si>
  <si>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</si>
  <si>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</si>
  <si>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</si>
  <si>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</si>
  <si>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</si>
  <si>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</si>
  <si>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</si>
  <si>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</si>
  <si>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</si>
  <si>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</si>
  <si>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</si>
  <si>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</si>
  <si>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</si>
  <si>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</si>
  <si>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</si>
  <si>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</si>
  <si>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</si>
  <si>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</si>
  <si>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</si>
  <si>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</si>
  <si>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</si>
  <si>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</si>
  <si>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</si>
  <si>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</si>
  <si>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</si>
  <si>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</si>
  <si>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</si>
  <si>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</si>
  <si>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</si>
  <si>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</si>
  <si>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</si>
  <si>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</si>
  <si>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</si>
  <si>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</si>
  <si>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</si>
  <si>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</si>
  <si>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</si>
  <si>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</si>
  <si>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</si>
  <si>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</si>
  <si>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</si>
  <si>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</si>
  <si>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</si>
  <si>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</si>
  <si>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</si>
  <si>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</si>
  <si>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</si>
  <si>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</si>
  <si>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</si>
  <si>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</si>
  <si>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</si>
  <si>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</si>
  <si>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</si>
  <si>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</si>
  <si>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</si>
  <si>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</si>
  <si>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</si>
  <si>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</si>
  <si>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</si>
  <si>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</si>
  <si>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</si>
  <si>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</si>
  <si>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</si>
  <si>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</si>
  <si>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</si>
  <si>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</si>
  <si>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</si>
  <si>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</si>
  <si>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</si>
  <si>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</si>
  <si>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</si>
  <si>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</si>
  <si>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</si>
  <si>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</si>
  <si>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</si>
  <si>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</si>
  <si>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</si>
  <si>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</si>
  <si>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</si>
  <si>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</si>
  <si>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</si>
  <si>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</si>
  <si>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</si>
  <si>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</si>
  <si>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</si>
  <si>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</si>
  <si>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</si>
  <si>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</si>
  <si>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</si>
  <si>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</si>
  <si>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</si>
  <si>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</si>
  <si>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</si>
  <si>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</si>
  <si>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</si>
  <si>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</si>
  <si>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</si>
  <si>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</si>
  <si>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</si>
  <si>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</si>
  <si>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</si>
  <si>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</si>
  <si>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</si>
  <si>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</si>
  <si>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</si>
  <si>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</si>
  <si>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</si>
  <si>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</si>
  <si>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</si>
  <si>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</si>
  <si>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</si>
  <si>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</si>
  <si>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</si>
  <si>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</si>
  <si>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</si>
  <si>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</si>
  <si>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</si>
  <si>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</si>
  <si>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</si>
  <si>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</si>
  <si>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</si>
  <si>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</si>
  <si>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</si>
  <si>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</si>
  <si>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</si>
  <si>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</si>
  <si>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</si>
  <si>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</si>
  <si>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</si>
  <si>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</si>
  <si>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</si>
  <si>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</si>
  <si>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</si>
  <si>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</si>
  <si>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</si>
  <si>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</si>
  <si>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</si>
  <si>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</si>
  <si>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</si>
  <si>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</si>
  <si>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</si>
  <si>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</si>
  <si>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</si>
  <si>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</si>
  <si>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</si>
  <si>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</si>
  <si>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</si>
  <si>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</si>
  <si>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</si>
  <si>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</si>
  <si>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</si>
  <si>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</si>
  <si>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</si>
  <si>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</si>
  <si>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</si>
  <si>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</si>
  <si>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</si>
  <si>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</si>
  <si>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</si>
  <si>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</si>
  <si>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</si>
  <si>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</si>
  <si>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</si>
  <si>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</si>
  <si>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</si>
  <si>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</si>
  <si>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</si>
  <si>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</si>
  <si>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</si>
  <si>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</si>
  <si>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</si>
  <si>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</si>
  <si>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</si>
  <si>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</si>
  <si>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</si>
  <si>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</si>
  <si>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</si>
  <si>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</si>
  <si>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</si>
  <si>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</si>
  <si>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</si>
  <si>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</si>
  <si>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</si>
  <si>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</si>
  <si>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</si>
  <si>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</si>
  <si>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</si>
  <si>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</si>
  <si>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</si>
  <si>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</si>
  <si>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</si>
  <si>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</si>
  <si>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</si>
  <si>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</si>
  <si>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</si>
  <si>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</si>
  <si>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</si>
  <si>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</si>
  <si>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</si>
  <si>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</si>
  <si>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</si>
  <si>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</si>
  <si>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</si>
  <si>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</si>
  <si>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</si>
  <si>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</si>
  <si>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</si>
  <si>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</si>
  <si>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</si>
  <si>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</si>
  <si>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</si>
  <si>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</si>
  <si>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</si>
  <si>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</si>
  <si>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</si>
  <si>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</si>
  <si>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</si>
  <si>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</si>
  <si>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</si>
  <si>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</si>
  <si>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</si>
  <si>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</si>
  <si>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</si>
  <si>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</si>
  <si>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</si>
  <si>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</si>
  <si>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</si>
  <si>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</si>
  <si>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</si>
  <si>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</si>
  <si>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</si>
  <si>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</si>
  <si>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</si>
  <si>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</si>
  <si>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</si>
  <si>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</si>
  <si>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</si>
  <si>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</si>
  <si>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</si>
  <si>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</si>
  <si>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</si>
  <si>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</si>
  <si>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</si>
  <si>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</si>
  <si>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</si>
  <si>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</si>
  <si>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</si>
  <si>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</si>
  <si>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</si>
  <si>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</si>
  <si>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</si>
  <si>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</si>
  <si>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</si>
  <si>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</si>
  <si>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</si>
  <si>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</si>
  <si>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</si>
  <si>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</si>
  <si>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</si>
  <si>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</si>
  <si>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</si>
  <si>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</si>
  <si>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</si>
  <si>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</si>
  <si>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</si>
  <si>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</si>
  <si>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</si>
  <si>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</si>
  <si>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</si>
  <si>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</si>
  <si>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</si>
  <si>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</si>
  <si>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</si>
  <si>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</si>
  <si>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</si>
  <si>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</si>
  <si>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</si>
  <si>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</si>
  <si>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</si>
  <si>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</si>
  <si>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</si>
  <si>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</si>
  <si>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</si>
  <si>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</si>
  <si>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</si>
  <si>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</si>
  <si>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</si>
  <si>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</si>
  <si>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</si>
  <si>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</si>
  <si>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</si>
  <si>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</si>
  <si>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</si>
  <si>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</si>
  <si>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</si>
  <si>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</si>
  <si>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</si>
  <si>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</si>
  <si>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</si>
  <si>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</si>
  <si>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</si>
  <si>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</si>
  <si>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</si>
  <si>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</si>
  <si>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</si>
  <si>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</si>
  <si>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</si>
  <si>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</si>
  <si>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</si>
  <si>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</si>
  <si>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</si>
  <si>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</si>
  <si>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</si>
  <si>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</si>
  <si>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</si>
  <si>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</si>
  <si>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</si>
  <si>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</si>
  <si>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</si>
  <si>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</si>
  <si>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</si>
  <si>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</si>
  <si>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</si>
  <si>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</si>
  <si>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</si>
  <si>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</si>
  <si>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</si>
  <si>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</si>
  <si>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</si>
  <si>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</si>
  <si>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</si>
  <si>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</si>
  <si>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</si>
  <si>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</si>
  <si>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</si>
  <si>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</si>
  <si>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</si>
  <si>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</si>
  <si>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</si>
  <si>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</si>
  <si>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</si>
  <si>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</si>
  <si>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</si>
  <si>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</si>
  <si>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</si>
  <si>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</si>
  <si>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</si>
  <si>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</si>
  <si>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</si>
  <si>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</si>
  <si>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</si>
  <si>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</si>
  <si>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</si>
  <si>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</si>
  <si>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</si>
  <si>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</si>
  <si>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</si>
  <si>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</si>
  <si>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</si>
  <si>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</si>
  <si>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</si>
  <si>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</si>
  <si>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</si>
  <si>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</si>
  <si>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</si>
  <si>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</si>
  <si>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</si>
  <si>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</si>
  <si>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</si>
  <si>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</si>
  <si>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</si>
  <si>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</si>
  <si>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</si>
  <si>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</si>
  <si>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</si>
  <si>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</si>
  <si>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</si>
  <si>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</si>
  <si>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</si>
  <si>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</si>
  <si>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</si>
  <si>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</si>
  <si>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</si>
  <si>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</si>
  <si>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</si>
  <si>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</si>
  <si>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</si>
  <si>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</si>
  <si>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</si>
  <si>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</si>
  <si>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</si>
  <si>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</si>
  <si>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</si>
  <si>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</si>
  <si>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</si>
  <si>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</si>
  <si>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</si>
  <si>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</si>
  <si>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</si>
  <si>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</si>
  <si>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</si>
  <si>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</si>
  <si>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</si>
  <si>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</si>
  <si>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</si>
  <si>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</si>
  <si>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</si>
  <si>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</si>
  <si>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</si>
  <si>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</si>
  <si>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</si>
  <si>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</si>
  <si>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</si>
  <si>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</si>
  <si>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</si>
  <si>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</si>
  <si>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</si>
  <si>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</si>
  <si>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</si>
  <si>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</si>
  <si>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</si>
  <si>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</si>
  <si>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</si>
  <si>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</si>
  <si>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</si>
  <si>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</si>
  <si>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</si>
  <si>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</si>
  <si>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</si>
  <si>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</si>
  <si>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</si>
  <si>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</si>
  <si>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</si>
  <si>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</si>
  <si>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</si>
  <si>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</si>
  <si>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</si>
  <si>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</si>
  <si>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</si>
  <si>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</si>
  <si>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</si>
  <si>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</si>
  <si>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</si>
  <si>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</si>
  <si>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</si>
  <si>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</si>
  <si>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</si>
  <si>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</si>
  <si>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</si>
  <si>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</si>
  <si>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</si>
  <si>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</si>
  <si>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</si>
  <si>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</si>
  <si>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</si>
  <si>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</si>
  <si>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</si>
  <si>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</si>
  <si>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</si>
  <si>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</si>
  <si>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</si>
  <si>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</si>
  <si>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</si>
  <si>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</si>
  <si>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</si>
  <si>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</si>
  <si>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</si>
  <si>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</si>
  <si>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</si>
  <si>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</si>
  <si>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</si>
  <si>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</si>
  <si>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</si>
  <si>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</si>
  <si>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</si>
  <si>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</si>
  <si>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</si>
  <si>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</si>
  <si>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</si>
  <si>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</si>
  <si>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</si>
  <si>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</si>
  <si>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</si>
  <si>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</si>
  <si>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</si>
  <si>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</si>
  <si>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</si>
  <si>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</si>
  <si>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</si>
  <si>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</si>
  <si>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</si>
  <si>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</si>
  <si>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</si>
  <si>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</si>
  <si>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</si>
  <si>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</si>
  <si>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</si>
  <si>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</si>
  <si>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</si>
  <si>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</si>
  <si>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</si>
  <si>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</si>
  <si>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</si>
  <si>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</si>
  <si>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</si>
  <si>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</si>
  <si>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</si>
  <si>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</si>
  <si>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</si>
  <si>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</si>
  <si>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</si>
  <si>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</si>
  <si>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</si>
  <si>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</si>
  <si>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</si>
  <si>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</si>
  <si>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</si>
  <si>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</si>
  <si>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</si>
  <si>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</si>
  <si>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</si>
  <si>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</si>
  <si>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</si>
  <si>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</si>
  <si>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</si>
  <si>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</si>
  <si>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</si>
  <si>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</si>
  <si>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</si>
  <si>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</si>
  <si>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</si>
  <si>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</si>
  <si>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</si>
  <si>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</si>
  <si>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</si>
  <si>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</si>
  <si>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</si>
  <si>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</si>
  <si>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</si>
  <si>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</si>
  <si>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</si>
  <si>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</si>
  <si>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</si>
  <si>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</si>
  <si>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</si>
  <si>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</si>
  <si>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</si>
  <si>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</si>
  <si>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</si>
  <si>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</si>
  <si>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</si>
  <si>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</si>
  <si>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</si>
  <si>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</si>
  <si>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</si>
  <si>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</si>
  <si>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</si>
  <si>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</si>
  <si>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</si>
  <si>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</si>
  <si>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</si>
  <si>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</si>
  <si>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</si>
  <si>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</si>
  <si>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</si>
  <si>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</si>
  <si>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</si>
  <si>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</si>
  <si>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</si>
  <si>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</si>
  <si>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</si>
  <si>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</si>
  <si>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</si>
  <si>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</si>
  <si>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</si>
  <si>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</si>
  <si>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</si>
  <si>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</si>
  <si>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</si>
  <si>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</si>
  <si>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</si>
  <si>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</si>
  <si>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</si>
  <si>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</si>
  <si>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</si>
  <si>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</si>
  <si>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</si>
  <si>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</si>
  <si>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</si>
  <si>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</si>
  <si>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</si>
  <si>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</si>
  <si>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</si>
  <si>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</si>
  <si>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</si>
  <si>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</si>
  <si>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</si>
  <si>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</si>
  <si>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</si>
  <si>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</si>
  <si>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</si>
  <si>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</si>
  <si>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</si>
  <si>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</si>
  <si>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</si>
  <si>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</si>
  <si>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</si>
  <si>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</si>
  <si>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</si>
  <si>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</si>
  <si>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</si>
  <si>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</si>
  <si>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</si>
  <si>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</si>
  <si>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</si>
  <si>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</si>
  <si>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</si>
  <si>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</si>
  <si>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</si>
  <si>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</si>
  <si>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</si>
  <si>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</si>
  <si>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</si>
  <si>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</si>
  <si>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</si>
  <si>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</si>
  <si>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</si>
  <si>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</si>
  <si>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</si>
  <si>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</si>
  <si>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</si>
  <si>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</si>
  <si>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</si>
  <si>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</si>
  <si>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</si>
  <si>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</si>
  <si>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</si>
  <si>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</si>
  <si>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</si>
  <si>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</si>
  <si>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</si>
  <si>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</si>
  <si>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</si>
  <si>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</si>
  <si>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</si>
  <si>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</si>
  <si>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</si>
  <si>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</si>
  <si>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</si>
  <si>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</si>
  <si>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</si>
  <si>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</si>
  <si>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</si>
  <si>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</si>
  <si>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</si>
  <si>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</si>
  <si>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</si>
  <si>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</si>
  <si>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</si>
  <si>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</si>
  <si>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</si>
  <si>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</si>
  <si>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</si>
  <si>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</si>
  <si>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</si>
  <si>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</si>
  <si>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</si>
  <si>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</si>
  <si>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</si>
  <si>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</si>
  <si>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</si>
  <si>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</si>
  <si>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</si>
  <si>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</si>
  <si>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</si>
  <si>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</si>
  <si>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</si>
  <si>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</si>
  <si>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</si>
  <si>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</si>
  <si>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</si>
  <si>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</si>
  <si>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</si>
  <si>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</si>
  <si>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</si>
  <si>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</si>
  <si>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</si>
  <si>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</si>
  <si>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</si>
  <si>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</si>
  <si>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</si>
  <si>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</si>
  <si>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</si>
  <si>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</si>
  <si>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</si>
  <si>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</si>
  <si>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</si>
  <si>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</si>
  <si>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</si>
  <si>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</si>
  <si>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</si>
  <si>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</si>
  <si>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</si>
  <si>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</si>
  <si>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</si>
  <si>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</si>
  <si>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</si>
  <si>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</si>
  <si>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</si>
  <si>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</si>
  <si>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</si>
  <si>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</si>
  <si>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</si>
  <si>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</si>
  <si>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</si>
  <si>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</si>
  <si>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</si>
  <si>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</si>
  <si>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</si>
  <si>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</si>
  <si>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</si>
  <si>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</si>
  <si>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</si>
  <si>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</si>
  <si>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</si>
  <si>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</si>
  <si>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</si>
  <si>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</si>
  <si>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</si>
  <si>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</si>
  <si>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</si>
  <si>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</si>
  <si>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</si>
  <si>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</si>
  <si>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</si>
  <si>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</si>
  <si>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</si>
  <si>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</si>
  <si>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</si>
  <si>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</si>
  <si>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</si>
  <si>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</si>
  <si>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</si>
  <si>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</si>
  <si>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</si>
  <si>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</si>
  <si>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</si>
  <si>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</si>
  <si>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</si>
  <si>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</si>
  <si>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</si>
  <si>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</si>
  <si>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</si>
  <si>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</si>
  <si>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</si>
  <si>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</si>
  <si>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</si>
  <si>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</si>
  <si>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</si>
  <si>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</si>
  <si>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</si>
  <si>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</si>
  <si>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</si>
  <si>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</si>
  <si>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</si>
  <si>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</si>
  <si>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</si>
  <si>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</si>
  <si>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</si>
  <si>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</si>
  <si>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</si>
  <si>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</si>
  <si>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</si>
  <si>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</si>
  <si>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</si>
  <si>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</si>
  <si>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</si>
  <si>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</si>
  <si>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</si>
  <si>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</si>
  <si>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</si>
  <si>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</si>
  <si>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</si>
  <si>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</si>
  <si>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</si>
  <si>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</si>
  <si>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</si>
  <si>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</si>
  <si>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</si>
  <si>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</si>
  <si>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</si>
  <si>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</si>
  <si>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</si>
  <si>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</si>
  <si>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</si>
  <si>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</si>
  <si>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</si>
  <si>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</si>
  <si>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</si>
  <si>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</si>
  <si>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</si>
  <si>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</si>
  <si>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</si>
  <si>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</si>
  <si>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</si>
  <si>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</si>
  <si>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</si>
  <si>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</si>
  <si>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</si>
  <si>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</si>
  <si>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</si>
  <si>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</si>
  <si>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</si>
  <si>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</si>
  <si>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</si>
  <si>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</si>
  <si>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</si>
  <si>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</si>
  <si>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</si>
  <si>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</si>
  <si>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</si>
  <si>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</si>
  <si>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</si>
  <si>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</si>
  <si>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</si>
  <si>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</si>
  <si>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</si>
  <si>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</si>
  <si>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</si>
  <si>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</si>
  <si>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</si>
  <si>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</si>
  <si>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</si>
  <si>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</si>
  <si>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</si>
  <si>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</si>
  <si>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</si>
  <si>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</si>
  <si>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</si>
  <si>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</si>
  <si>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</si>
  <si>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</si>
  <si>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</si>
  <si>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</si>
  <si>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</si>
  <si>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</si>
  <si>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</si>
  <si>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</si>
  <si>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</si>
  <si>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</si>
  <si>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</si>
  <si>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</si>
  <si>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</si>
  <si>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</si>
  <si>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</si>
  <si>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</si>
  <si>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</si>
  <si>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</si>
  <si>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</si>
  <si>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</si>
  <si>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</si>
  <si>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</si>
  <si>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</si>
  <si>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</si>
  <si>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</si>
  <si>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</si>
  <si>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</si>
  <si>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</si>
  <si>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</si>
  <si>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</si>
  <si>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</si>
  <si>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</si>
  <si>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</si>
  <si>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</si>
  <si>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</si>
  <si>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</si>
  <si>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</si>
  <si>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</si>
  <si>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</si>
  <si>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</si>
  <si>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</si>
  <si>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</si>
  <si>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</si>
  <si>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</si>
  <si>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</si>
  <si>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</si>
  <si>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</si>
  <si>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</si>
  <si>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</si>
  <si>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</si>
  <si>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</si>
  <si>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</si>
  <si>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</si>
  <si>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</si>
  <si>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</si>
  <si>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</si>
  <si>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</si>
  <si>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</si>
  <si>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</si>
  <si>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</si>
  <si>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</si>
  <si>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</si>
  <si>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</si>
  <si>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</si>
  <si>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</si>
  <si>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</si>
  <si>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</si>
  <si>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</si>
  <si>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</si>
  <si>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</si>
  <si>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</si>
  <si>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</si>
  <si>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</si>
  <si>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</si>
  <si>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</si>
  <si>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</si>
  <si>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</si>
  <si>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</si>
  <si>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</si>
  <si>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</si>
  <si>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</si>
  <si>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</si>
  <si>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</si>
  <si>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</si>
  <si>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</si>
  <si>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</si>
  <si>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</si>
  <si>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</si>
  <si>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</si>
  <si>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</si>
  <si>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</si>
  <si>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</si>
  <si>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</si>
  <si>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</si>
  <si>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</si>
  <si>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</si>
  <si>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</si>
  <si>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</si>
  <si>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</si>
  <si>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</si>
  <si>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</si>
  <si>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</si>
  <si>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</si>
  <si>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</si>
  <si>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</si>
  <si>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</si>
  <si>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</si>
  <si>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</si>
  <si>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</si>
  <si>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</si>
  <si>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</si>
  <si>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</si>
  <si>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</si>
  <si>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</si>
  <si>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</si>
  <si>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</si>
  <si>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</si>
  <si>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</si>
  <si>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</si>
  <si>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</si>
  <si>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</si>
  <si>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</si>
  <si>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</si>
  <si>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</si>
  <si>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</si>
  <si>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</si>
  <si>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</si>
  <si>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</si>
  <si>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</si>
  <si>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</si>
  <si>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</si>
  <si>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</si>
  <si>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</si>
  <si>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</si>
  <si>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</si>
  <si>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</si>
  <si>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</si>
  <si>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</si>
  <si>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</si>
  <si>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</si>
  <si>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</si>
  <si>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</si>
  <si>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</si>
  <si>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</si>
  <si>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</si>
  <si>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</si>
  <si>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</si>
  <si>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</si>
  <si>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</si>
  <si>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</si>
  <si>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</si>
  <si>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</si>
  <si>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</si>
  <si>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</si>
  <si>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</si>
  <si>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</si>
  <si>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</si>
  <si>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</si>
  <si>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</si>
  <si>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</si>
  <si>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</si>
  <si>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</si>
  <si>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</si>
  <si>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</si>
  <si>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</si>
  <si>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</si>
  <si>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</si>
  <si>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</si>
  <si>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</si>
  <si>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</si>
  <si>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</si>
  <si>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</si>
  <si>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</si>
  <si>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</si>
  <si>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</si>
  <si>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</si>
  <si>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</si>
  <si>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</si>
  <si>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</si>
  <si>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</si>
  <si>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</si>
  <si>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</si>
  <si>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</si>
  <si>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</si>
  <si>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</si>
  <si>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</si>
  <si>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</si>
  <si>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</si>
  <si>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</si>
  <si>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</si>
  <si>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</si>
  <si>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</si>
  <si>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</si>
  <si>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</si>
  <si>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</si>
  <si>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</si>
  <si>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</si>
  <si>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</si>
  <si>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</si>
  <si>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</si>
  <si>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</si>
  <si>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</si>
  <si>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</si>
  <si>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</si>
  <si>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</si>
  <si>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</si>
  <si>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</si>
  <si>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</si>
  <si>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</si>
  <si>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</si>
  <si>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</si>
  <si>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</si>
  <si>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</si>
  <si>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</si>
  <si>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</si>
  <si>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</si>
  <si>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</si>
  <si>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</si>
  <si>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</si>
  <si>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</si>
  <si>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</si>
  <si>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</si>
  <si>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</si>
  <si>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</si>
  <si>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</si>
  <si>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</si>
  <si>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</si>
  <si>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</si>
  <si>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</si>
  <si>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</si>
  <si>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</si>
  <si>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</si>
  <si>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</si>
  <si>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</si>
  <si>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</si>
  <si>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</si>
  <si>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</si>
  <si>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</si>
  <si>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</si>
  <si>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</si>
  <si>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</si>
  <si>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</si>
  <si>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</si>
  <si>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</si>
  <si>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</si>
  <si>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</si>
  <si>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</si>
  <si>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</si>
  <si>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</si>
  <si>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</si>
  <si>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</si>
  <si>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</si>
  <si>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</si>
  <si>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</si>
  <si>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</si>
  <si>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</si>
  <si>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</si>
  <si>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</si>
  <si>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</si>
  <si>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</si>
  <si>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</si>
  <si>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</si>
  <si>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</si>
  <si>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</si>
  <si>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</si>
  <si>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</si>
  <si>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</si>
  <si>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</si>
  <si>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</si>
  <si>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</si>
  <si>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</si>
  <si>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</si>
  <si>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</si>
  <si>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</si>
  <si>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</si>
  <si>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</si>
  <si>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</si>
  <si>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</si>
  <si>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</si>
  <si>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</si>
  <si>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</si>
  <si>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</si>
  <si>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</si>
  <si>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</si>
  <si>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</si>
  <si>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</si>
  <si>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</si>
  <si>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</si>
  <si>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</si>
  <si>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</si>
  <si>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</si>
  <si>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</si>
  <si>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</si>
  <si>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</si>
  <si>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</si>
  <si>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</si>
  <si>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</si>
  <si>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</si>
  <si>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</si>
  <si>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</si>
  <si>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</si>
  <si>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</si>
  <si>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</si>
  <si>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</si>
  <si>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</si>
  <si>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</si>
  <si>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</si>
  <si>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</si>
  <si>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</si>
  <si>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</si>
  <si>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</si>
  <si>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</si>
  <si>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</si>
  <si>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</si>
  <si>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</si>
  <si>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</si>
  <si>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</si>
  <si>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</si>
  <si>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</si>
  <si>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</si>
  <si>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</si>
  <si>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</si>
  <si>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</si>
  <si>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</si>
  <si>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</si>
  <si>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</si>
  <si>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</si>
  <si>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</si>
  <si>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</si>
  <si>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</si>
  <si>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</si>
  <si>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</si>
  <si>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</si>
  <si>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</si>
  <si>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</si>
  <si>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</si>
  <si>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</si>
  <si>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</si>
  <si>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</si>
  <si>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</si>
  <si>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</si>
  <si>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</si>
  <si>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</si>
  <si>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</si>
  <si>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</si>
  <si>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</si>
  <si>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</si>
  <si>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</si>
  <si>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</si>
  <si>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</si>
  <si>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</si>
  <si>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</si>
  <si>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</si>
  <si>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</si>
  <si>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</si>
  <si>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</si>
  <si>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</si>
  <si>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</si>
  <si>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</si>
  <si>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</si>
  <si>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</si>
  <si>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</si>
  <si>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</si>
  <si>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</si>
  <si>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</si>
  <si>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</si>
  <si>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</si>
  <si>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</si>
  <si>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</si>
  <si>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</si>
  <si>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</si>
  <si>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</si>
  <si>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</si>
  <si>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</si>
  <si>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</si>
  <si>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</si>
  <si>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</si>
  <si>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</si>
  <si>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</si>
  <si>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</si>
  <si>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</si>
  <si>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</si>
  <si>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</si>
  <si>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</si>
  <si>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</si>
  <si>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</si>
  <si>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</si>
  <si>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</si>
  <si>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</si>
  <si>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</si>
  <si>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</si>
  <si>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</si>
  <si>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</si>
  <si>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</si>
  <si>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</si>
  <si>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</si>
  <si>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</si>
  <si>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</si>
  <si>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</si>
  <si>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</si>
  <si>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</si>
  <si>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</si>
  <si>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</si>
  <si>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</si>
  <si>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</si>
  <si>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</si>
  <si>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</si>
  <si>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</si>
  <si>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</si>
  <si>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</si>
  <si>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</si>
  <si>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</si>
  <si>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</si>
  <si>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</si>
  <si>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</si>
  <si>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</si>
  <si>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</si>
  <si>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</si>
  <si>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</si>
  <si>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</si>
  <si>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</si>
  <si>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</si>
  <si>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</si>
  <si>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</si>
  <si>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</si>
  <si>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</si>
  <si>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</si>
  <si>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</si>
  <si>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</si>
  <si>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</si>
  <si>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</si>
  <si>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</si>
  <si>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</si>
  <si>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</si>
  <si>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</si>
  <si>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</si>
  <si>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</si>
  <si>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</si>
  <si>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</si>
  <si>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</si>
  <si>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</si>
  <si>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</si>
  <si>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</si>
  <si>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</si>
  <si>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</si>
  <si>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</si>
  <si>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</si>
  <si>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</si>
  <si>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</si>
  <si>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</si>
  <si>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</si>
  <si>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</si>
  <si>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</si>
  <si>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</si>
  <si>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</si>
  <si>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</si>
  <si>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</si>
  <si>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</si>
  <si>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</si>
  <si>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</si>
  <si>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</si>
  <si>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</si>
  <si>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</si>
  <si>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</si>
  <si>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</si>
  <si>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</si>
  <si>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</si>
  <si>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</si>
  <si>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</si>
  <si>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</si>
  <si>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</si>
  <si>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</si>
  <si>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</si>
  <si>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</si>
  <si>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</si>
  <si>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</si>
  <si>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</si>
  <si>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</si>
  <si>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</si>
  <si>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</si>
  <si>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</si>
  <si>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</si>
  <si>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</si>
  <si>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</si>
  <si>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</si>
  <si>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</si>
  <si>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</si>
  <si>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</si>
  <si>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</si>
  <si>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</si>
  <si>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</si>
  <si>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</si>
  <si>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</si>
  <si>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</si>
  <si>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</si>
  <si>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</si>
  <si>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</si>
  <si>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</si>
  <si>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</si>
  <si>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</si>
  <si>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</si>
  <si>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</si>
  <si>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</si>
  <si>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</si>
  <si>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</si>
  <si>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</si>
  <si>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</si>
  <si>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</si>
  <si>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</si>
  <si>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</si>
  <si>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</si>
  <si>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</si>
  <si>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</si>
  <si>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</si>
  <si>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</si>
  <si>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</si>
  <si>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</si>
  <si>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</si>
  <si>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</si>
  <si>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</si>
  <si>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</si>
  <si>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</si>
  <si>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</si>
  <si>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</si>
  <si>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</si>
  <si>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</si>
  <si>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</si>
  <si>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</si>
  <si>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</si>
  <si>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</si>
  <si>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</si>
  <si>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</si>
  <si>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</si>
  <si>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</si>
  <si>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</si>
  <si>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</si>
  <si>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</si>
  <si>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</si>
  <si>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</si>
  <si>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</si>
  <si>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</si>
  <si>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</si>
  <si>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</si>
  <si>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</si>
  <si>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</si>
  <si>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</si>
  <si>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</si>
  <si>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</si>
  <si>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</si>
  <si>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</si>
  <si>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</si>
  <si>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</si>
  <si>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</si>
  <si>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</si>
  <si>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</si>
  <si>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</si>
  <si>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</si>
  <si>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</si>
  <si>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</si>
  <si>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</si>
  <si>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</si>
  <si>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</si>
  <si>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</si>
  <si>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</si>
  <si>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</si>
  <si>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</si>
  <si>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</si>
  <si>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</si>
  <si>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</si>
  <si>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</si>
  <si>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</si>
  <si>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</si>
  <si>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</si>
  <si>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</si>
  <si>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</si>
  <si>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</si>
  <si>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</si>
  <si>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</si>
  <si>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</si>
  <si>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</si>
  <si>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</si>
  <si>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</si>
  <si>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</si>
  <si>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</si>
  <si>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</si>
  <si>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</si>
  <si>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</si>
  <si>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</si>
  <si>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</si>
  <si>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</si>
  <si>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</si>
  <si>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</si>
  <si>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</si>
  <si>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</si>
  <si>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</si>
  <si>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</si>
  <si>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</si>
  <si>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</si>
  <si>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</si>
  <si>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</si>
  <si>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</si>
  <si>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</si>
  <si>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</si>
  <si>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</si>
  <si>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</si>
  <si>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</si>
  <si>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</si>
  <si>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</si>
  <si>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</si>
  <si>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</si>
  <si>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</si>
  <si>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</si>
  <si>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</si>
  <si>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</si>
  <si>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</si>
  <si>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</si>
  <si>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</si>
  <si>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</si>
  <si>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</si>
  <si>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</si>
  <si>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</si>
  <si>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</si>
  <si>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</si>
  <si>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</si>
  <si>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</si>
  <si>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</si>
  <si>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</si>
  <si>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</si>
  <si>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</si>
  <si>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</si>
  <si>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</si>
  <si>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</si>
  <si>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</si>
  <si>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</si>
  <si>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</si>
  <si>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</si>
  <si>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</si>
  <si>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</si>
  <si>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</si>
  <si>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</si>
  <si>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</si>
  <si>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</si>
  <si>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</si>
  <si>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</si>
  <si>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</si>
  <si>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</si>
  <si>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</si>
  <si>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</si>
  <si>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</si>
  <si>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</si>
  <si>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</si>
  <si>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</si>
  <si>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</si>
  <si>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</si>
  <si>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</si>
  <si>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</si>
  <si>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</si>
  <si>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</si>
  <si>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</si>
  <si>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</si>
  <si>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</si>
  <si>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</si>
  <si>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</si>
  <si>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</si>
  <si>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</si>
  <si>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</si>
  <si>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</si>
  <si>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</si>
  <si>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</si>
  <si>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</si>
  <si>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</si>
  <si>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</si>
  <si>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</si>
  <si>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</si>
  <si>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</si>
  <si>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</si>
  <si>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</si>
  <si>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</si>
  <si>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</si>
  <si>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</si>
  <si>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</si>
  <si>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</si>
  <si>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</si>
  <si>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</si>
  <si>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</si>
  <si>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</si>
  <si>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</si>
  <si>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</si>
  <si>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</si>
  <si>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</si>
  <si>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</si>
  <si>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</si>
  <si>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</si>
  <si>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</si>
  <si>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</si>
  <si>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</si>
  <si>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</si>
  <si>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</si>
  <si>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</si>
  <si>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</si>
  <si>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</si>
  <si>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</si>
  <si>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</si>
  <si>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</si>
  <si>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</si>
  <si>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</si>
  <si>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</si>
  <si>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</si>
  <si>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</si>
  <si>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</si>
  <si>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</si>
  <si>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</si>
  <si>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</si>
  <si>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</si>
  <si>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</si>
  <si>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</si>
  <si>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</si>
  <si>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</si>
  <si>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</si>
  <si>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</si>
  <si>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</si>
  <si>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</si>
  <si>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</si>
  <si>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</si>
  <si>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</si>
  <si>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</si>
  <si>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</si>
  <si>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</si>
  <si>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</si>
  <si>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</si>
  <si>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</si>
  <si>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</si>
  <si>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</si>
  <si>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</si>
  <si>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</si>
  <si>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</si>
  <si>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</si>
  <si>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</si>
  <si>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</si>
  <si>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</si>
  <si>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</si>
  <si>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</si>
  <si>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</si>
  <si>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</si>
  <si>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</si>
  <si>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</si>
  <si>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</si>
  <si>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</si>
  <si>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</si>
  <si>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</si>
  <si>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</si>
  <si>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</si>
  <si>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</si>
  <si>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</si>
  <si>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</si>
  <si>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</si>
  <si>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</si>
  <si>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</si>
  <si>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</si>
  <si>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</si>
  <si>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</si>
  <si>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</si>
  <si>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</si>
  <si>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</si>
  <si>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</si>
  <si>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</si>
  <si>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</si>
  <si>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</si>
  <si>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</si>
  <si>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</si>
  <si>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</si>
  <si>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</si>
  <si>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</si>
  <si>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</si>
  <si>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</si>
  <si>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</si>
  <si>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</si>
  <si>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</si>
  <si>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</si>
  <si>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</si>
  <si>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</si>
  <si>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</si>
  <si>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</si>
  <si>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</si>
  <si>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</si>
  <si>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</si>
  <si>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</si>
  <si>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</si>
  <si>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</si>
  <si>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</si>
  <si>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</si>
  <si>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</si>
  <si>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</si>
  <si>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</si>
  <si>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</si>
  <si>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</si>
  <si>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</si>
  <si>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</si>
  <si>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</si>
  <si>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</si>
  <si>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</si>
  <si>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</si>
  <si>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</si>
  <si>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</si>
  <si>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</si>
  <si>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</si>
  <si>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</si>
  <si>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</si>
  <si>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</si>
  <si>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</si>
  <si>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</si>
  <si>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</si>
  <si>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</si>
  <si>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</si>
  <si>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</si>
  <si>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</si>
  <si>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</si>
  <si>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</si>
  <si>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</si>
  <si>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</si>
  <si>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</si>
  <si>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</si>
  <si>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</si>
  <si>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</si>
  <si>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</si>
  <si>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</si>
  <si>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</si>
  <si>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</si>
  <si>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</si>
  <si>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</si>
  <si>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</si>
  <si>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</si>
  <si>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</si>
  <si>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</si>
  <si>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</si>
  <si>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</si>
  <si>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</si>
  <si>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</si>
  <si>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</si>
  <si>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</si>
  <si>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</si>
  <si>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</si>
  <si>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</si>
  <si>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</si>
  <si>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</si>
  <si>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</si>
  <si>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</si>
  <si>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</si>
  <si>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</si>
  <si>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</si>
  <si>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</si>
  <si>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</si>
  <si>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</si>
  <si>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</si>
  <si>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</si>
  <si>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</si>
  <si>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</si>
  <si>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</si>
  <si>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</si>
  <si>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</si>
  <si>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</si>
  <si>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</si>
  <si>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</si>
  <si>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</si>
  <si>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</si>
  <si>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</si>
  <si>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</si>
  <si>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</si>
  <si>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</si>
  <si>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</si>
  <si>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</si>
  <si>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</si>
  <si>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</si>
  <si>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</si>
  <si>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</si>
  <si>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</si>
  <si>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</si>
  <si>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</si>
  <si>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</si>
  <si>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</si>
  <si>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</si>
  <si>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</si>
  <si>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</si>
  <si>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</si>
  <si>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</si>
  <si>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</si>
  <si>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</si>
  <si>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</si>
  <si>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</si>
  <si>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</si>
  <si>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</si>
  <si>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</si>
  <si>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</si>
  <si>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</si>
  <si>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</si>
  <si>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</si>
  <si>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</si>
  <si>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</si>
  <si>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</si>
  <si>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</si>
  <si>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</si>
  <si>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</si>
  <si>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</si>
  <si>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</si>
  <si>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</si>
  <si>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</si>
  <si>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</si>
  <si>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</si>
  <si>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</si>
  <si>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</si>
  <si>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</si>
  <si>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</si>
  <si>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</si>
  <si>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</si>
  <si>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</si>
  <si>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</si>
  <si>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</si>
  <si>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</si>
  <si>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</si>
  <si>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</si>
  <si>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</si>
  <si>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</si>
  <si>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</si>
  <si>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</si>
  <si>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</si>
  <si>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</si>
  <si>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</si>
  <si>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</si>
  <si>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</si>
  <si>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</si>
  <si>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</si>
  <si>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</si>
  <si>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</si>
  <si>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</si>
  <si>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</si>
  <si>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</si>
  <si>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</si>
  <si>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</si>
  <si>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</si>
  <si>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</si>
  <si>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</si>
  <si>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</si>
  <si>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</si>
  <si>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</si>
  <si>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</si>
  <si>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</si>
  <si>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</si>
  <si>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</si>
  <si>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</si>
  <si>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</si>
  <si>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</si>
  <si>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</si>
  <si>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</si>
  <si>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</si>
  <si>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</si>
  <si>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</si>
  <si>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</si>
  <si>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</si>
  <si>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</si>
  <si>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</si>
  <si>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</si>
  <si>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</si>
  <si>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</si>
  <si>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</si>
  <si>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</si>
  <si>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</si>
  <si>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</si>
  <si>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</si>
  <si>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</si>
  <si>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</si>
  <si>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</si>
  <si>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</si>
  <si>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</si>
  <si>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</si>
  <si>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</si>
  <si>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</si>
  <si>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</si>
  <si>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</si>
  <si>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</si>
  <si>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</si>
  <si>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</si>
  <si>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</si>
  <si>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</si>
  <si>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</si>
  <si>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</si>
  <si>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</si>
  <si>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</si>
  <si>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</si>
  <si>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</si>
  <si>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</si>
  <si>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</si>
  <si>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</si>
  <si>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</si>
  <si>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</si>
  <si>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</si>
  <si>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</si>
  <si>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</si>
  <si>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</si>
  <si>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</si>
  <si>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</si>
  <si>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</si>
  <si>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</si>
  <si>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</si>
  <si>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</si>
  <si>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</si>
  <si>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</si>
  <si>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</si>
  <si>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</si>
  <si>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</si>
  <si>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</si>
  <si>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</si>
  <si>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</si>
  <si>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</si>
  <si>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</si>
  <si>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</si>
  <si>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</si>
  <si>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</si>
  <si>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</si>
  <si>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</si>
  <si>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</si>
  <si>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</si>
  <si>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</si>
  <si>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</si>
  <si>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</si>
  <si>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</si>
  <si>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</si>
  <si>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</si>
  <si>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</si>
  <si>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</si>
  <si>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</si>
  <si>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</si>
  <si>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</si>
  <si>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</si>
  <si>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</si>
  <si>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</si>
  <si>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</si>
  <si>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</si>
  <si>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</si>
  <si>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</si>
  <si>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</si>
  <si>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</si>
  <si>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</si>
  <si>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</si>
  <si>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</si>
  <si>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</si>
  <si>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</si>
  <si>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</si>
  <si>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</si>
  <si>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</si>
  <si>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</si>
  <si>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</si>
  <si>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</si>
  <si>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</si>
  <si>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</si>
  <si>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</si>
  <si>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</si>
  <si>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</si>
  <si>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</si>
  <si>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</si>
  <si>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</si>
  <si>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</si>
  <si>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</si>
  <si>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</si>
  <si>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</si>
  <si>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</si>
  <si>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</si>
  <si>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</si>
  <si>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</si>
  <si>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</si>
  <si>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</si>
  <si>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</si>
  <si>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</si>
  <si>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</si>
  <si>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</si>
  <si>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</si>
  <si>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</si>
  <si>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</si>
  <si>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</si>
  <si>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</si>
  <si>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</si>
  <si>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</si>
  <si>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</si>
  <si>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</si>
  <si>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</si>
  <si>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</si>
  <si>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</si>
  <si>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</si>
  <si>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</si>
  <si>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</si>
  <si>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</si>
  <si>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</si>
  <si>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</si>
  <si>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</si>
  <si>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</si>
  <si>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</si>
  <si>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</si>
  <si>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</si>
  <si>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</si>
  <si>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</si>
  <si>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</si>
  <si>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</si>
  <si>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</si>
  <si>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</si>
  <si>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</si>
  <si>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</si>
  <si>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</si>
  <si>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</si>
  <si>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</si>
  <si>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</si>
  <si>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</si>
  <si>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</si>
  <si>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</si>
  <si>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</si>
  <si>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</si>
  <si>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</si>
  <si>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</si>
  <si>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</si>
  <si>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</si>
  <si>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</si>
  <si>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</si>
  <si>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</si>
  <si>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</si>
  <si>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</si>
  <si>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</si>
  <si>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</si>
  <si>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</si>
  <si>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</si>
  <si>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</si>
  <si>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</si>
  <si>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</si>
  <si>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</si>
  <si>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</si>
  <si>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</si>
  <si>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</si>
  <si>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</si>
  <si>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</si>
  <si>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</si>
  <si>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</si>
  <si>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</si>
  <si>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</si>
  <si>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</si>
  <si>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</si>
  <si>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</si>
  <si>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</si>
  <si>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</si>
  <si>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</si>
  <si>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</si>
  <si>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</si>
  <si>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</si>
  <si>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</si>
  <si>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</si>
  <si>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</si>
  <si>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</si>
  <si>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</si>
  <si>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</si>
  <si>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</si>
  <si>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</si>
  <si>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</si>
  <si>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</si>
  <si>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</si>
  <si>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</si>
  <si>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</si>
  <si>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</si>
  <si>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</si>
  <si>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</si>
  <si>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</si>
  <si>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</si>
  <si>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</si>
  <si>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</si>
  <si>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</si>
  <si>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</si>
  <si>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</si>
  <si>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</si>
  <si>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</si>
  <si>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</si>
  <si>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</si>
  <si>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</si>
  <si>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</si>
  <si>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</si>
  <si>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</si>
  <si>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</si>
  <si>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</si>
  <si>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</si>
  <si>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</si>
  <si>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</si>
  <si>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</si>
  <si>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</si>
  <si>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</si>
  <si>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</si>
  <si>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</si>
  <si>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</si>
  <si>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</si>
  <si>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</si>
  <si>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</si>
  <si>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</si>
  <si>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</si>
  <si>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</si>
  <si>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</si>
  <si>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</si>
  <si>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</si>
  <si>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</si>
  <si>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</si>
  <si>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</si>
  <si>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</si>
  <si>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</si>
  <si>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</si>
  <si>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</si>
  <si>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</si>
  <si>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</si>
  <si>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</si>
  <si>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</si>
  <si>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</si>
  <si>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</si>
  <si>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</si>
  <si>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</si>
  <si>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</si>
  <si>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</si>
  <si>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</si>
  <si>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</si>
  <si>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</si>
  <si>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</si>
  <si>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</si>
  <si>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</si>
  <si>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</si>
  <si>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</si>
  <si>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</si>
  <si>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</si>
  <si>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</si>
  <si>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</si>
  <si>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</si>
  <si>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</si>
  <si>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</si>
  <si>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</si>
  <si>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</si>
  <si>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</si>
  <si>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</si>
  <si>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</si>
  <si>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</si>
  <si>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</si>
  <si>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</si>
  <si>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</si>
  <si>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</si>
  <si>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</si>
  <si>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</si>
  <si>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</si>
  <si>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</si>
  <si>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</si>
  <si>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</si>
  <si>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</si>
  <si>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</si>
  <si>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</si>
  <si>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</si>
  <si>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</si>
  <si>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</si>
  <si>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</si>
  <si>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</si>
  <si>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</si>
  <si>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</si>
  <si>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</si>
  <si>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</si>
  <si>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</si>
  <si>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</si>
  <si>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</si>
  <si>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</si>
  <si>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</si>
  <si>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</si>
  <si>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</si>
  <si>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</si>
  <si>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</si>
  <si>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</si>
  <si>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</si>
  <si>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</si>
  <si>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</si>
  <si>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</si>
  <si>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</si>
  <si>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</si>
  <si>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</si>
  <si>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</si>
  <si>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</si>
  <si>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</si>
  <si>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</si>
  <si>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</si>
  <si>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</si>
  <si>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</si>
  <si>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</si>
  <si>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</si>
  <si>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</si>
  <si>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</si>
  <si>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</si>
  <si>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</si>
  <si>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</si>
  <si>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</si>
  <si>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</si>
  <si>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</si>
  <si>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</si>
  <si>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</si>
  <si>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</si>
  <si>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</si>
  <si>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</si>
  <si>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</si>
  <si>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</si>
  <si>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</si>
  <si>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</si>
  <si>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</si>
  <si>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</si>
  <si>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</si>
  <si>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</si>
  <si>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</si>
  <si>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</si>
  <si>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</si>
  <si>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</si>
  <si>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</si>
  <si>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</si>
  <si>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</si>
  <si>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</si>
  <si>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</si>
  <si>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</si>
  <si>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</si>
  <si>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</si>
  <si>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</si>
  <si>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</si>
  <si>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</si>
  <si>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</si>
  <si>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</si>
  <si>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</si>
  <si>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</si>
  <si>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</si>
  <si>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</si>
  <si>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</si>
  <si>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</si>
  <si>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</si>
  <si>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</si>
  <si>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</si>
  <si>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</si>
  <si>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</si>
  <si>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</si>
  <si>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</si>
  <si>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</si>
  <si>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</si>
  <si>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</si>
  <si>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</si>
  <si>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</si>
  <si>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</si>
  <si>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</si>
  <si>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</si>
  <si>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</si>
  <si>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</si>
  <si>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</si>
  <si>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</si>
  <si>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</si>
  <si>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</si>
  <si>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</si>
  <si>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</si>
  <si>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</si>
  <si>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</si>
  <si>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</si>
  <si>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</si>
  <si>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</si>
  <si>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</si>
  <si>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</si>
  <si>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</si>
  <si>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</si>
  <si>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</si>
  <si>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</si>
  <si>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</si>
  <si>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</si>
  <si>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</si>
  <si>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</si>
  <si>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</si>
  <si>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</si>
  <si>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</si>
  <si>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</si>
  <si>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</si>
  <si>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</si>
  <si>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</si>
  <si>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</si>
  <si>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</si>
  <si>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</si>
  <si>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</si>
  <si>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</si>
  <si>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</si>
  <si>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</si>
  <si>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</si>
  <si>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</si>
  <si>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</si>
  <si>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</si>
  <si>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</si>
  <si>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</si>
  <si>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</si>
  <si>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</si>
  <si>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</si>
  <si>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</si>
  <si>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</si>
  <si>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</si>
  <si>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</si>
  <si>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</si>
  <si>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</si>
  <si>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</si>
  <si>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</si>
  <si>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</si>
  <si>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</si>
  <si>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</si>
  <si>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</si>
  <si>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</si>
  <si>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</si>
  <si>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</si>
  <si>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</si>
  <si>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</si>
  <si>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</si>
  <si>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</si>
  <si>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</si>
  <si>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</si>
  <si>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</si>
  <si>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</si>
  <si>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</si>
  <si>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</si>
  <si>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</si>
  <si>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</si>
  <si>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</si>
  <si>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</si>
  <si>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</si>
  <si>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</si>
  <si>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</si>
  <si>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</si>
  <si>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</si>
  <si>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</si>
  <si>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</si>
  <si>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</si>
  <si>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</si>
  <si>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</si>
  <si>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</si>
  <si>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</si>
  <si>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</si>
  <si>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</si>
  <si>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</si>
  <si>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</si>
  <si>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</si>
  <si>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</si>
  <si>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</si>
  <si>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</si>
  <si>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</si>
  <si>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</si>
  <si>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</si>
  <si>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</si>
  <si>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</si>
  <si>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</si>
  <si>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</si>
  <si>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</si>
  <si>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</si>
  <si>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</si>
  <si>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</si>
  <si>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</si>
  <si>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</si>
  <si>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</si>
  <si>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</si>
  <si>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</si>
  <si>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</si>
  <si>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</si>
  <si>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</si>
  <si>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</si>
  <si>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</si>
  <si>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</si>
  <si>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</si>
  <si>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</si>
  <si>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</si>
  <si>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</si>
  <si>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</si>
  <si>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</si>
  <si>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</si>
  <si>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</si>
  <si>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</si>
  <si>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</si>
  <si>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</si>
  <si>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</si>
  <si>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</si>
  <si>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</si>
  <si>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</si>
  <si>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</si>
  <si>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</si>
  <si>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</si>
  <si>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</si>
  <si>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</si>
  <si>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</si>
  <si>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</si>
  <si>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</si>
  <si>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</si>
  <si>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</si>
  <si>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</si>
  <si>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</si>
  <si>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</si>
  <si>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</si>
  <si>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</si>
  <si>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</si>
  <si>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</si>
  <si>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</si>
  <si>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</si>
  <si>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</si>
  <si>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</si>
  <si>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</si>
  <si>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</si>
  <si>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</si>
  <si>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</si>
  <si>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</si>
  <si>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</si>
  <si>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</si>
  <si>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</si>
  <si>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</si>
  <si>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</si>
  <si>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</si>
  <si>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</si>
  <si>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</si>
  <si>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</si>
  <si>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</si>
  <si>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</si>
  <si>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</si>
  <si>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</si>
  <si>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</si>
  <si>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</si>
  <si>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</si>
  <si>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</si>
  <si>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</si>
  <si>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</si>
  <si>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</si>
  <si>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</si>
  <si>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</si>
  <si>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</si>
  <si>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</si>
  <si>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</si>
  <si>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</si>
  <si>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</si>
  <si>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</si>
  <si>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</si>
  <si>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</si>
  <si>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</si>
  <si>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</si>
  <si>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</si>
  <si>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</si>
  <si>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</si>
  <si>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</si>
  <si>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</si>
  <si>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</si>
  <si>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</si>
  <si>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</si>
  <si>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</si>
  <si>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</si>
  <si>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</si>
  <si>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</si>
  <si>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</si>
  <si>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</si>
  <si>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</si>
  <si>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</si>
  <si>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</si>
  <si>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</si>
  <si>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</si>
  <si>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</si>
  <si>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</si>
  <si>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</si>
  <si>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</si>
  <si>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</si>
  <si>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</si>
  <si>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</si>
  <si>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</si>
  <si>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</si>
  <si>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</si>
  <si>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</si>
  <si>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</si>
  <si>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</si>
  <si>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</si>
  <si>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</si>
  <si>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</si>
  <si>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</si>
  <si>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</si>
  <si>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</si>
  <si>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</si>
  <si>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</si>
  <si>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</si>
  <si>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</si>
  <si>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</si>
  <si>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</si>
  <si>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</si>
  <si>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</si>
  <si>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</si>
  <si>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</si>
  <si>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</si>
  <si>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</si>
  <si>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</si>
  <si>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</si>
  <si>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</si>
  <si>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</si>
  <si>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</si>
  <si>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</si>
  <si>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</si>
  <si>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</si>
  <si>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</si>
  <si>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</si>
  <si>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</si>
  <si>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</si>
  <si>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</si>
  <si>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</si>
  <si>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</si>
  <si>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</si>
  <si>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</si>
  <si>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</si>
  <si>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</si>
  <si>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</si>
  <si>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</si>
  <si>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</si>
  <si>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</si>
  <si>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</si>
  <si>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</si>
  <si>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</si>
  <si>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</si>
  <si>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</si>
  <si>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</si>
  <si>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</si>
  <si>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</si>
  <si>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</si>
  <si>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</si>
  <si>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</si>
  <si>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</si>
  <si>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</si>
  <si>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</si>
  <si>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</si>
  <si>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</si>
  <si>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</si>
  <si>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</si>
  <si>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</si>
  <si>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</si>
  <si>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</si>
  <si>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</si>
  <si>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</si>
  <si>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</si>
  <si>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</si>
  <si>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</si>
  <si>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</si>
  <si>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</si>
  <si>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</si>
  <si>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</si>
  <si>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</si>
  <si>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</si>
  <si>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</si>
  <si>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</si>
  <si>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</si>
  <si>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</si>
  <si>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</si>
  <si>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</si>
  <si>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</si>
  <si>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</si>
  <si>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</si>
  <si>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</si>
  <si>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</si>
  <si>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</si>
  <si>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</si>
  <si>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</si>
  <si>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</si>
  <si>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</si>
  <si>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</si>
  <si>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</si>
  <si>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</si>
  <si>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</si>
  <si>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</si>
  <si>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</si>
  <si>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</si>
  <si>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</si>
  <si>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</si>
  <si>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</si>
  <si>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</si>
  <si>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</si>
  <si>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</si>
  <si>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</si>
  <si>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</si>
  <si>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</si>
  <si>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</si>
  <si>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</si>
  <si>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</si>
  <si>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</si>
  <si>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</si>
  <si>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</si>
  <si>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</si>
  <si>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</si>
  <si>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</si>
  <si>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</si>
  <si>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</si>
  <si>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</si>
  <si>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</si>
  <si>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</si>
  <si>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</si>
  <si>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</si>
  <si>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</si>
  <si>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</si>
  <si>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</si>
  <si>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</si>
  <si>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</si>
  <si>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</si>
  <si>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</si>
  <si>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</si>
  <si>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</si>
  <si>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</si>
  <si>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</si>
  <si>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</si>
  <si>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</si>
  <si>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</si>
  <si>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</si>
  <si>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</si>
  <si>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</si>
  <si>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</si>
  <si>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</si>
  <si>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</si>
  <si>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</si>
  <si>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</si>
  <si>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</si>
  <si>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</si>
  <si>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</si>
  <si>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</si>
  <si>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</si>
  <si>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</si>
  <si>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</si>
  <si>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</si>
  <si>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</si>
  <si>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</si>
  <si>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</si>
  <si>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</si>
  <si>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</si>
  <si>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</si>
  <si>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</si>
  <si>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</si>
  <si>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</si>
  <si>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</si>
  <si>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</si>
  <si>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</si>
  <si>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</si>
  <si>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</si>
  <si>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</si>
  <si>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</si>
  <si>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</si>
  <si>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</si>
  <si>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</si>
  <si>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</si>
  <si>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</si>
  <si>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</si>
  <si>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</si>
  <si>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</si>
  <si>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</si>
  <si>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</si>
  <si>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</si>
  <si>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</si>
  <si>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</si>
  <si>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</si>
  <si>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</si>
  <si>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</si>
  <si>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</si>
  <si>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</si>
  <si>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</si>
  <si>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</si>
  <si>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</si>
  <si>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</si>
  <si>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</si>
  <si>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</si>
  <si>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</si>
  <si>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</si>
  <si>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</si>
  <si>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</si>
  <si>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</si>
  <si>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</si>
  <si>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</si>
  <si>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</si>
  <si>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</si>
  <si>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</si>
  <si>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</si>
  <si>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</si>
  <si>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</si>
  <si>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</si>
  <si>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</si>
  <si>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</si>
  <si>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</si>
  <si>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</si>
  <si>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</si>
  <si>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</si>
  <si>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</si>
  <si>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</si>
  <si>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</si>
  <si>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</si>
  <si>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</si>
  <si>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</si>
  <si>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</si>
  <si>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</si>
  <si>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</si>
  <si>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</si>
  <si>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</si>
  <si>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</si>
  <si>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</si>
  <si>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</si>
  <si>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</si>
  <si>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</si>
  <si>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</si>
  <si>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</si>
  <si>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</si>
  <si>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</si>
  <si>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</si>
  <si>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</si>
  <si>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</si>
  <si>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</si>
  <si>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</si>
  <si>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</si>
  <si>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</si>
  <si>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</si>
  <si>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</si>
  <si>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</si>
  <si>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</si>
  <si>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</si>
  <si>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</si>
  <si>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</si>
  <si>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</si>
  <si>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</si>
  <si>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</si>
  <si>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</si>
  <si>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</si>
  <si>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</si>
  <si>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</si>
  <si>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</si>
  <si>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</si>
  <si>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</si>
  <si>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</si>
  <si>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</si>
  <si>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</si>
  <si>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</si>
  <si>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</si>
  <si>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</si>
  <si>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</si>
  <si>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</si>
  <si>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</si>
  <si>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</si>
  <si>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</si>
  <si>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</si>
  <si>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</si>
  <si>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</si>
  <si>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</si>
  <si>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</si>
  <si>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</si>
  <si>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</si>
  <si>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</si>
  <si>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</si>
  <si>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</si>
  <si>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</si>
  <si>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</si>
  <si>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</si>
  <si>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</si>
  <si>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</si>
  <si>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</si>
  <si>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</si>
  <si>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</si>
  <si>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</si>
  <si>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</si>
  <si>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</si>
  <si>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</si>
  <si>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</si>
  <si>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</si>
  <si>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</si>
  <si>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</si>
  <si>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</si>
  <si>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</si>
  <si>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</si>
  <si>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</si>
  <si>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</si>
  <si>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</si>
  <si>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</si>
  <si>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</si>
  <si>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</si>
  <si>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</si>
  <si>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</si>
  <si>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</si>
  <si>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</si>
  <si>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</si>
  <si>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</si>
  <si>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</si>
  <si>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</si>
  <si>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</si>
  <si>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</si>
  <si>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</si>
  <si>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</si>
  <si>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</si>
  <si>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</si>
  <si>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</si>
  <si>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</si>
  <si>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</si>
  <si>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</si>
  <si>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</si>
  <si>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</si>
  <si>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</si>
  <si>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</si>
  <si>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</si>
  <si>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</si>
  <si>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</si>
  <si>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</si>
  <si>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</si>
  <si>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</si>
  <si>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</si>
  <si>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</si>
  <si>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</si>
  <si>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</si>
  <si>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</si>
  <si>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</si>
  <si>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</si>
  <si>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</si>
  <si>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</si>
  <si>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</si>
  <si>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</si>
  <si>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</si>
  <si>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</si>
  <si>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</si>
  <si>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</si>
  <si>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</si>
  <si>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</si>
  <si>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</si>
  <si>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</si>
  <si>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</si>
  <si>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</si>
  <si>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</si>
  <si>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</si>
  <si>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</si>
  <si>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</si>
  <si>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</si>
  <si>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</si>
  <si>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</si>
  <si>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</si>
  <si>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</si>
  <si>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</si>
  <si>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</si>
  <si>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</si>
  <si>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</si>
  <si>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</si>
  <si>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</si>
  <si>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</si>
  <si>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</si>
  <si>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</si>
  <si>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</si>
  <si>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</si>
  <si>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</si>
  <si>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</si>
  <si>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</si>
  <si>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</si>
  <si>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</si>
  <si>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</si>
  <si>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</si>
  <si>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</si>
  <si>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</si>
  <si>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</si>
  <si>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</si>
  <si>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</si>
  <si>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</si>
  <si>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</si>
  <si>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</si>
  <si>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</si>
  <si>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</si>
  <si>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</si>
  <si>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</si>
  <si>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</si>
  <si>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</si>
  <si>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</si>
  <si>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</si>
  <si>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</si>
  <si>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</si>
  <si>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</si>
  <si>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</si>
  <si>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</si>
  <si>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</si>
  <si>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</si>
  <si>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</si>
  <si>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</si>
  <si>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</si>
  <si>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</si>
  <si>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</si>
  <si>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</si>
  <si>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</si>
  <si>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</si>
  <si>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</si>
  <si>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</si>
  <si>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</si>
  <si>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</si>
  <si>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</si>
  <si>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</si>
  <si>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</si>
  <si>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</si>
  <si>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</si>
  <si>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</si>
  <si>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</si>
  <si>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</si>
  <si>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</si>
  <si>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</si>
  <si>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</si>
  <si>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</si>
  <si>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</si>
  <si>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</si>
  <si>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</si>
  <si>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</si>
  <si>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</si>
  <si>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</si>
  <si>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</si>
  <si>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</si>
  <si>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</si>
  <si>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</si>
  <si>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</si>
  <si>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</si>
  <si>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</si>
  <si>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</si>
  <si>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</si>
  <si>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</si>
  <si>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</si>
  <si>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</si>
  <si>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</si>
  <si>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</si>
  <si>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</si>
  <si>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</si>
  <si>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</si>
  <si>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</si>
  <si>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</si>
  <si>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</si>
  <si>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</si>
  <si>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</si>
  <si>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</si>
  <si>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</si>
  <si>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</si>
  <si>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</si>
  <si>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</si>
  <si>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</si>
  <si>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</si>
  <si>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</si>
  <si>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</si>
  <si>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</si>
  <si>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</si>
  <si>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</si>
  <si>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</si>
  <si>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</si>
  <si>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</si>
  <si>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</si>
  <si>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</si>
  <si>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</si>
  <si>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</si>
  <si>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</si>
  <si>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</si>
  <si>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</si>
  <si>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</si>
  <si>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</si>
  <si>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</si>
  <si>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</si>
  <si>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</si>
  <si>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</si>
  <si>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</si>
  <si>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</si>
  <si>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</si>
  <si>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</si>
  <si>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</si>
  <si>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</si>
  <si>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</si>
  <si>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</si>
  <si>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</si>
  <si>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</si>
  <si>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</si>
  <si>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</si>
  <si>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</si>
  <si>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</si>
  <si>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</si>
  <si>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</si>
  <si>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</si>
  <si>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</si>
  <si>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</si>
  <si>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</si>
  <si>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</si>
  <si>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</si>
  <si>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</si>
  <si>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</si>
  <si>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</si>
  <si>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</si>
  <si>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</si>
  <si>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</si>
  <si>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</si>
  <si>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</si>
  <si>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</si>
  <si>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</si>
  <si>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</si>
  <si>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</si>
  <si>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</si>
  <si>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</si>
  <si>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</si>
  <si>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</si>
  <si>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</si>
  <si>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</si>
  <si>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</si>
  <si>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</si>
  <si>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</si>
  <si>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</si>
  <si>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</si>
  <si>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</si>
  <si>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</si>
  <si>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</si>
  <si>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</si>
  <si>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</si>
  <si>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</si>
  <si>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</si>
  <si>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</si>
  <si>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</si>
  <si>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</si>
  <si>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</si>
  <si>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</si>
  <si>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</si>
  <si>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</si>
  <si>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</si>
  <si>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</si>
  <si>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</si>
  <si>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</si>
  <si>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</si>
  <si>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</si>
  <si>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</si>
  <si>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</si>
  <si>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</si>
  <si>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</si>
  <si>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</si>
  <si>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</si>
  <si>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</si>
  <si>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</si>
  <si>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</si>
  <si>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</si>
  <si>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</si>
  <si>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</si>
  <si>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</si>
  <si>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</si>
  <si>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</si>
  <si>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</si>
  <si>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</si>
  <si>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</si>
  <si>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</si>
  <si>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</si>
  <si>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</si>
  <si>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</si>
  <si>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</si>
  <si>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</si>
  <si>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</si>
  <si>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</si>
  <si>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</si>
  <si>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</si>
  <si>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</si>
  <si>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</si>
  <si>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</si>
  <si>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</si>
  <si>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</si>
  <si>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</si>
  <si>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</si>
  <si>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</si>
  <si>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</si>
  <si>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</si>
  <si>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</si>
  <si>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</si>
  <si>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</si>
  <si>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</si>
  <si>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</si>
  <si>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</si>
  <si>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</si>
  <si>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</si>
  <si>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</si>
  <si>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</si>
  <si>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</si>
  <si>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</si>
  <si>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</si>
  <si>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</si>
  <si>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</si>
  <si>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</si>
  <si>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</si>
  <si>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</si>
  <si>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</si>
  <si>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</si>
  <si>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</si>
  <si>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</si>
  <si>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</si>
  <si>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</si>
  <si>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</si>
  <si>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</si>
  <si>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</si>
  <si>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</si>
  <si>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</si>
  <si>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</si>
  <si>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</si>
  <si>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</si>
  <si>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</si>
  <si>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</si>
  <si>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</si>
  <si>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</si>
  <si>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</si>
  <si>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</si>
  <si>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</si>
  <si>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</si>
  <si>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</si>
  <si>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</si>
  <si>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</si>
  <si>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</si>
  <si>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</si>
  <si>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</si>
  <si>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</si>
  <si>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</si>
  <si>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</si>
  <si>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</si>
  <si>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</si>
  <si>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</si>
  <si>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</si>
  <si>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</si>
  <si>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</si>
  <si>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</si>
  <si>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</si>
  <si>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</si>
  <si>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</si>
  <si>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</si>
  <si>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</si>
  <si>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</si>
  <si>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</si>
  <si>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</si>
  <si>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</si>
  <si>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</si>
  <si>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</si>
  <si>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</si>
  <si>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</si>
  <si>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</si>
  <si>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</si>
  <si>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</si>
  <si>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</si>
  <si>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</si>
  <si>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</si>
  <si>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</si>
  <si>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</si>
  <si>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</si>
  <si>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</si>
  <si>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</si>
  <si>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</si>
  <si>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</si>
  <si>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</si>
  <si>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</si>
  <si>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</si>
  <si>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</si>
  <si>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</si>
  <si>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</si>
  <si>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</si>
  <si>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</si>
  <si>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</si>
  <si>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</si>
  <si>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</si>
  <si>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</si>
  <si>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</si>
  <si>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</si>
  <si>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</si>
  <si>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</si>
  <si>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</si>
  <si>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</si>
  <si>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</si>
  <si>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</si>
  <si>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</si>
  <si>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</si>
  <si>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</si>
  <si>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</si>
  <si>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</si>
  <si>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</si>
  <si>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</si>
  <si>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</si>
  <si>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</si>
  <si>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</si>
  <si>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</si>
  <si>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</si>
  <si>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</si>
  <si>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</si>
  <si>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</si>
  <si>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</si>
  <si>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</si>
  <si>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</si>
  <si>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</si>
  <si>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</si>
  <si>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</si>
  <si>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</si>
  <si>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</si>
  <si>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</si>
  <si>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</si>
  <si>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</si>
  <si>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</si>
  <si>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</si>
  <si>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</si>
  <si>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</si>
  <si>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</si>
  <si>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</si>
  <si>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</si>
  <si>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</si>
  <si>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</si>
  <si>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</si>
  <si>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</si>
  <si>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</si>
  <si>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</si>
  <si>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</si>
  <si>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</si>
  <si>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</si>
  <si>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</si>
  <si>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</si>
  <si>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</si>
  <si>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</si>
  <si>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</si>
  <si>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</si>
  <si>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</si>
  <si>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</si>
  <si>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</si>
  <si>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</si>
  <si>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</si>
  <si>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</si>
  <si>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</si>
  <si>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</si>
  <si>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</si>
  <si>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</si>
  <si>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</si>
  <si>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</si>
  <si>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</si>
  <si>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</si>
  <si>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</si>
  <si>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</si>
  <si>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</si>
  <si>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</si>
  <si>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</si>
  <si>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</si>
  <si>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</si>
  <si>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</si>
  <si>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</si>
  <si>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</si>
  <si>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</si>
  <si>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</si>
  <si>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</si>
  <si>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</si>
  <si>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</si>
  <si>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</si>
  <si>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</si>
  <si>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</si>
  <si>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</si>
  <si>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</si>
  <si>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</si>
  <si>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</si>
  <si>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</si>
  <si>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</si>
  <si>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</si>
  <si>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</si>
  <si>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</si>
  <si>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</si>
  <si>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</si>
  <si>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</si>
  <si>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</si>
  <si>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</si>
  <si>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</si>
  <si>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</si>
  <si>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</si>
  <si>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</si>
  <si>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</si>
  <si>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</si>
  <si>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</si>
  <si>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</si>
  <si>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</si>
  <si>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</si>
  <si>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</si>
  <si>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</si>
  <si>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</si>
  <si>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</si>
  <si>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</si>
  <si>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</si>
  <si>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</si>
  <si>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</si>
  <si>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</si>
  <si>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</si>
  <si>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</si>
  <si>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</si>
  <si>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</si>
  <si>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</si>
  <si>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</si>
  <si>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</si>
  <si>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</si>
  <si>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</si>
  <si>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</si>
  <si>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</si>
  <si>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</si>
  <si>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</si>
  <si>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</si>
  <si>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</si>
  <si>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</si>
  <si>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</si>
  <si>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</si>
  <si>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</si>
  <si>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</si>
  <si>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</si>
  <si>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</si>
  <si>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</si>
  <si>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</si>
  <si>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</si>
  <si>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</si>
  <si>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</si>
  <si>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</si>
  <si>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</si>
  <si>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</si>
  <si>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</si>
  <si>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</si>
  <si>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</si>
  <si>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</si>
  <si>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</si>
  <si>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</si>
  <si>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</si>
  <si>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</si>
  <si>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</si>
  <si>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</si>
  <si>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</si>
  <si>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</si>
  <si>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</si>
  <si>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</si>
  <si>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</si>
  <si>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</si>
  <si>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</si>
  <si>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</si>
  <si>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</si>
  <si>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</si>
  <si>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</si>
  <si>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</si>
  <si>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</si>
  <si>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</si>
  <si>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</si>
  <si>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</si>
  <si>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</si>
  <si>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</si>
  <si>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</si>
  <si>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</si>
  <si>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</si>
  <si>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</si>
  <si>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</si>
  <si>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</si>
  <si>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</si>
  <si>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</si>
  <si>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</si>
  <si>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</si>
  <si>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</si>
  <si>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</si>
  <si>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</si>
  <si>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</si>
  <si>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</si>
  <si>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</si>
  <si>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</si>
  <si>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</si>
  <si>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</si>
  <si>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</si>
  <si>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</si>
  <si>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</si>
  <si>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</si>
  <si>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</si>
  <si>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</si>
  <si>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</si>
  <si>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</si>
  <si>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</si>
  <si>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</si>
  <si>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</si>
  <si>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</si>
  <si>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</si>
  <si>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</si>
  <si>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</si>
  <si>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</si>
  <si>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</si>
  <si>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</si>
  <si>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</si>
  <si>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</si>
  <si>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</si>
  <si>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</si>
  <si>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</si>
  <si>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</si>
  <si>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</si>
  <si>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</si>
  <si>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</si>
  <si>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</si>
  <si>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</si>
  <si>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</si>
  <si>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</si>
  <si>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</si>
  <si>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</si>
  <si>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</si>
  <si>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</si>
  <si>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</si>
  <si>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</si>
  <si>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</si>
  <si>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</si>
  <si>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</si>
  <si>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</si>
  <si>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</si>
  <si>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</si>
  <si>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</si>
  <si>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</si>
  <si>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</si>
  <si>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</si>
  <si>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</si>
  <si>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</si>
  <si>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</si>
  <si>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</si>
  <si>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</si>
  <si>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</si>
  <si>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</si>
  <si>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</si>
  <si>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</si>
  <si>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</si>
  <si>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</si>
  <si>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</si>
  <si>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</si>
  <si>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</si>
  <si>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</si>
  <si>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</si>
  <si>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</si>
  <si>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</si>
  <si>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</si>
  <si>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</si>
  <si>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</si>
  <si>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</si>
  <si>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</si>
  <si>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</si>
  <si>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</si>
  <si>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</si>
  <si>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</si>
  <si>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</si>
  <si>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</si>
  <si>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</si>
  <si>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</si>
  <si>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</si>
  <si>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</si>
  <si>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</si>
  <si>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</si>
  <si>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</si>
  <si>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</si>
  <si>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</si>
  <si>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</si>
  <si>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</si>
  <si>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</si>
  <si>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</si>
  <si>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</si>
  <si>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</si>
  <si>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</si>
  <si>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</si>
  <si>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</si>
  <si>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</si>
  <si>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</si>
  <si>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</si>
  <si>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</si>
  <si>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</si>
  <si>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</si>
  <si>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</si>
  <si>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</si>
  <si>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</si>
  <si>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</si>
  <si>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</si>
  <si>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</si>
  <si>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</si>
  <si>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</si>
  <si>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</si>
  <si>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</si>
  <si>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</si>
  <si>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</si>
  <si>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</si>
  <si>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</si>
  <si>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</si>
  <si>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</si>
  <si>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</si>
  <si>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</si>
  <si>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</si>
  <si>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</si>
  <si>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</si>
  <si>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</si>
  <si>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</si>
  <si>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</si>
  <si>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</si>
  <si>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</si>
  <si>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</si>
  <si>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</si>
  <si>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</si>
  <si>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</si>
  <si>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</si>
  <si>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</si>
  <si>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</si>
  <si>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</si>
  <si>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</si>
  <si>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</si>
  <si>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</si>
  <si>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</si>
  <si>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</si>
  <si>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</si>
  <si>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</si>
  <si>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</si>
  <si>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</si>
  <si>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</si>
  <si>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</si>
  <si>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</si>
  <si>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</si>
  <si>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</si>
  <si>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</si>
  <si>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</si>
  <si>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</si>
  <si>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</si>
  <si>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</si>
  <si>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</si>
  <si>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</si>
  <si>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</si>
  <si>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</si>
  <si>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</si>
  <si>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</si>
  <si>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</si>
  <si>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</si>
  <si>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</si>
  <si>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</si>
  <si>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</si>
  <si>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</si>
  <si>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</si>
  <si>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</si>
  <si>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</si>
  <si>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</si>
  <si>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</si>
  <si>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</si>
  <si>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</si>
  <si>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</si>
  <si>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</si>
  <si>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</si>
  <si>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</si>
  <si>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</si>
  <si>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</si>
  <si>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</si>
  <si>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</si>
  <si>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</si>
  <si>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</si>
  <si>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</si>
  <si>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</si>
  <si>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</si>
  <si>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</si>
  <si>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</si>
  <si>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</si>
  <si>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</si>
  <si>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</si>
  <si>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</si>
  <si>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</si>
  <si>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</si>
  <si>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</si>
  <si>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</si>
  <si>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</si>
  <si>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</si>
  <si>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</si>
  <si>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</si>
  <si>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</si>
  <si>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</si>
  <si>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</si>
  <si>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</si>
  <si>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</si>
  <si>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</si>
  <si>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</si>
  <si>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</si>
  <si>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</si>
  <si>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</si>
  <si>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</si>
  <si>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</si>
  <si>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</si>
  <si>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</si>
  <si>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</si>
  <si>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</si>
  <si>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</si>
  <si>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</si>
  <si>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</si>
  <si>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</si>
  <si>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</si>
  <si>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</si>
  <si>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</si>
  <si>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</si>
  <si>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</si>
  <si>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</si>
  <si>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</si>
  <si>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</si>
  <si>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</si>
  <si>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</si>
  <si>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</si>
  <si>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</si>
  <si>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</si>
  <si>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</si>
  <si>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</si>
  <si>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</si>
  <si>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</si>
  <si>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</si>
  <si>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</si>
  <si>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</si>
  <si>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</si>
  <si>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</si>
  <si>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</si>
  <si>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</si>
  <si>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</si>
  <si>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</si>
  <si>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</si>
  <si>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</si>
  <si>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</si>
  <si>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</si>
  <si>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</si>
  <si>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</si>
  <si>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</si>
  <si>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</si>
  <si>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</si>
  <si>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</si>
  <si>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</si>
  <si>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</si>
  <si>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</si>
  <si>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</si>
  <si>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</si>
  <si>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</si>
  <si>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</si>
  <si>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</si>
  <si>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</si>
  <si>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</si>
  <si>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</si>
  <si>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</si>
  <si>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</si>
  <si>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</si>
  <si>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</si>
  <si>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</si>
  <si>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</si>
  <si>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</si>
  <si>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</si>
  <si>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</si>
  <si>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</si>
  <si>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</si>
  <si>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</si>
  <si>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</si>
  <si>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</si>
  <si>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</si>
  <si>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</si>
  <si>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</si>
  <si>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</si>
  <si>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</si>
  <si>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</si>
  <si>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</si>
  <si>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</si>
  <si>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</si>
  <si>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</si>
  <si>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</si>
  <si>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</si>
  <si>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</si>
  <si>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</si>
  <si>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</si>
  <si>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</si>
  <si>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</si>
  <si>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</si>
  <si>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</si>
  <si>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</si>
  <si>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</si>
  <si>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</si>
  <si>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</si>
  <si>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</si>
  <si>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</si>
  <si>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</si>
  <si>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</si>
  <si>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</si>
  <si>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</si>
  <si>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</si>
  <si>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</si>
  <si>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</si>
  <si>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</si>
  <si>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</si>
  <si>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</si>
  <si>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</si>
  <si>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</si>
  <si>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</si>
  <si>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</si>
  <si>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</si>
  <si>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</si>
  <si>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</si>
  <si>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</si>
  <si>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</si>
  <si>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</si>
  <si>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</si>
  <si>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</si>
  <si>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</si>
  <si>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</si>
  <si>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</si>
  <si>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</si>
  <si>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</si>
  <si>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</si>
  <si>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</si>
  <si>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</si>
  <si>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</si>
  <si>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</si>
  <si>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</si>
  <si>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</si>
  <si>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</si>
  <si>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</si>
  <si>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</si>
  <si>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</si>
  <si>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</si>
  <si>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</si>
  <si>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</si>
  <si>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</si>
  <si>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</si>
  <si>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</si>
  <si>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</si>
  <si>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</si>
  <si>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</si>
  <si>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</si>
  <si>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</si>
  <si>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</si>
  <si>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</si>
  <si>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</si>
  <si>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</si>
  <si>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</si>
  <si>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</si>
  <si>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</si>
  <si>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</si>
  <si>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</si>
  <si>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</si>
  <si>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</si>
  <si>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</si>
  <si>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</si>
  <si>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</si>
  <si>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</si>
  <si>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</si>
  <si>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</si>
  <si>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</si>
  <si>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</si>
  <si>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</si>
  <si>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</si>
  <si>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</si>
  <si>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</si>
  <si>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</si>
  <si>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</si>
  <si>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</si>
  <si>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</si>
  <si>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</si>
  <si>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</si>
  <si>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</si>
  <si>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</si>
  <si>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</si>
  <si>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</si>
  <si>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</si>
  <si>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</si>
  <si>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</si>
  <si>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</si>
  <si>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</si>
  <si>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</si>
  <si>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</si>
  <si>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</si>
  <si>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</si>
  <si>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</si>
  <si>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</si>
  <si>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</si>
  <si>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</si>
  <si>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</si>
  <si>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</si>
  <si>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</si>
  <si>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</si>
  <si>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</si>
  <si>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</si>
  <si>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</si>
  <si>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</si>
  <si>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</si>
  <si>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</si>
  <si>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</si>
  <si>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</si>
  <si>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</si>
  <si>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</si>
  <si>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</si>
  <si>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</si>
  <si>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</si>
  <si>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</si>
  <si>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</si>
  <si>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</si>
  <si>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</si>
  <si>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</si>
  <si>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</si>
  <si>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</si>
  <si>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</si>
  <si>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</si>
  <si>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</si>
  <si>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</si>
  <si>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</si>
  <si>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</si>
  <si>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</si>
  <si>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</si>
  <si>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</si>
  <si>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</si>
  <si>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</si>
  <si>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</si>
  <si>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</si>
  <si>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</si>
  <si>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</si>
  <si>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</si>
  <si>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</si>
  <si>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</si>
  <si>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</si>
  <si>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</si>
  <si>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</si>
  <si>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</si>
  <si>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</si>
  <si>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</si>
  <si>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</si>
  <si>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</si>
  <si>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</si>
  <si>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</si>
  <si>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</si>
  <si>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</si>
  <si>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</si>
  <si>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</si>
  <si>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</si>
  <si>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</si>
  <si>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</si>
  <si>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</si>
  <si>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</si>
  <si>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</si>
  <si>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</si>
  <si>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</si>
  <si>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</si>
  <si>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</si>
  <si>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</si>
  <si>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</si>
  <si>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</si>
  <si>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</si>
  <si>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</si>
  <si>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</si>
  <si>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</si>
  <si>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</si>
  <si>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</si>
  <si>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</si>
  <si>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</si>
  <si>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</si>
  <si>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</si>
  <si>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</si>
  <si>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</si>
  <si>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</si>
  <si>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</si>
  <si>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</si>
  <si>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</si>
  <si>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</si>
  <si>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</si>
  <si>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</si>
  <si>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</si>
  <si>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</si>
  <si>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</si>
  <si>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</si>
  <si>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</si>
  <si>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</si>
  <si>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</si>
  <si>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</si>
  <si>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</si>
  <si>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</si>
  <si>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</si>
  <si>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</si>
  <si>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</si>
  <si>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</si>
  <si>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</si>
  <si>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</si>
  <si>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</si>
  <si>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</si>
  <si>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</si>
  <si>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</si>
  <si>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</si>
  <si>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</si>
  <si>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</si>
  <si>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</si>
  <si>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</si>
  <si>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</si>
  <si>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</si>
  <si>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</si>
  <si>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</si>
  <si>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</si>
  <si>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</si>
  <si>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</si>
  <si>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</si>
  <si>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</si>
  <si>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</si>
  <si>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</si>
  <si>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</si>
  <si>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</si>
  <si>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</si>
  <si>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</si>
  <si>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</si>
  <si>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</si>
  <si>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</si>
  <si>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</si>
  <si>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</si>
  <si>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</si>
  <si>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</si>
  <si>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</si>
  <si>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</si>
  <si>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</si>
  <si>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</si>
  <si>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</si>
  <si>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</si>
  <si>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</si>
  <si>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</si>
  <si>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</si>
  <si>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</si>
  <si>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</si>
  <si>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</si>
  <si>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</si>
  <si>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</si>
  <si>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</si>
  <si>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</si>
  <si>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</si>
  <si>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</si>
  <si>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</si>
  <si>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</si>
  <si>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</si>
  <si>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</si>
  <si>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</si>
  <si>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</si>
  <si>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</si>
  <si>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</si>
  <si>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</si>
  <si>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</si>
  <si>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</si>
  <si>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</si>
  <si>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</si>
  <si>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</si>
  <si>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</si>
  <si>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</si>
  <si>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</si>
  <si>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</si>
  <si>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</si>
  <si>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</si>
  <si>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</si>
  <si>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</si>
  <si>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</si>
  <si>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</si>
  <si>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</si>
  <si>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</si>
  <si>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</si>
  <si>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</si>
  <si>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</si>
  <si>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</si>
  <si>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</si>
  <si>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</si>
  <si>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</si>
  <si>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</si>
  <si>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</si>
  <si>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</si>
  <si>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</si>
  <si>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</si>
  <si>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</si>
  <si>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</si>
  <si>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</si>
  <si>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</si>
  <si>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</si>
  <si>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</si>
  <si>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</si>
  <si>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</si>
  <si>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</si>
  <si>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</si>
  <si>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</si>
  <si>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</si>
  <si>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</si>
  <si>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</si>
  <si>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</si>
  <si>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</si>
  <si>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</si>
  <si>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</si>
  <si>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</si>
  <si>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</si>
  <si>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</si>
  <si>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</si>
  <si>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</si>
  <si>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</si>
  <si>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</si>
  <si>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</si>
  <si>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</si>
  <si>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</si>
  <si>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</si>
  <si>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</si>
  <si>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</si>
  <si>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</si>
  <si>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</si>
  <si>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</si>
  <si>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</si>
  <si>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</si>
  <si>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</si>
  <si>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</si>
  <si>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</si>
  <si>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</si>
  <si>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</si>
  <si>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</si>
  <si>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</si>
  <si>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</si>
  <si>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</si>
  <si>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</si>
  <si>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</si>
  <si>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</si>
  <si>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</si>
  <si>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</si>
  <si>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</si>
  <si>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</si>
  <si>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</si>
  <si>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</si>
  <si>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</si>
  <si>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</si>
  <si>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</si>
  <si>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</si>
  <si>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</si>
  <si>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</si>
  <si>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</si>
  <si>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</si>
  <si>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</si>
  <si>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</si>
  <si>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</si>
  <si>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</si>
  <si>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</si>
  <si>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</si>
  <si>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</si>
  <si>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</si>
  <si>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</si>
  <si>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</si>
  <si>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</si>
  <si>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</si>
  <si>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</si>
  <si>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</si>
  <si>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</si>
  <si>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</si>
  <si>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</si>
  <si>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</si>
  <si>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</si>
  <si>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</si>
  <si>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</si>
  <si>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</si>
  <si>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</si>
  <si>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</si>
  <si>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</si>
  <si>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</si>
  <si>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</si>
  <si>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</si>
  <si>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</si>
  <si>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</si>
  <si>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</si>
  <si>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</si>
  <si>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</si>
  <si>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</si>
  <si>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</si>
  <si>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</si>
  <si>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</si>
  <si>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</si>
  <si>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</si>
  <si>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</si>
  <si>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</si>
  <si>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</si>
  <si>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</si>
  <si>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</si>
  <si>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</si>
  <si>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</si>
  <si>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</si>
  <si>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</si>
  <si>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</si>
  <si>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</si>
  <si>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</si>
  <si>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</si>
  <si>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</si>
  <si>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</si>
  <si>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</si>
  <si>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</si>
  <si>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</si>
  <si>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</si>
  <si>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</si>
  <si>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</si>
  <si>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</si>
  <si>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</si>
  <si>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</si>
  <si>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</si>
  <si>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</si>
  <si>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</si>
  <si>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</si>
  <si>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</si>
  <si>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</si>
  <si>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</si>
  <si>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</si>
  <si>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</si>
  <si>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</si>
  <si>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</si>
  <si>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</si>
  <si>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</si>
  <si>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</si>
  <si>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</si>
  <si>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</si>
  <si>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</si>
  <si>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</si>
  <si>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</si>
  <si>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</si>
  <si>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</si>
  <si>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</si>
  <si>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</si>
  <si>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</si>
  <si>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</si>
  <si>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</si>
  <si>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</si>
  <si>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</si>
  <si>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</si>
  <si>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</si>
  <si>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</si>
  <si>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</si>
  <si>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</si>
  <si>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</si>
  <si>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</si>
  <si>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</si>
  <si>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</si>
  <si>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</si>
  <si>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</si>
  <si>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</si>
  <si>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</si>
  <si>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</si>
  <si>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</si>
  <si>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</si>
  <si>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</si>
  <si>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</si>
  <si>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</si>
  <si>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</si>
  <si>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</si>
  <si>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</si>
  <si>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</si>
  <si>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</si>
  <si>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</si>
  <si>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</si>
  <si>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</si>
  <si>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</si>
  <si>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</si>
  <si>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</si>
  <si>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</si>
  <si>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</si>
  <si>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</si>
  <si>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</si>
  <si>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</si>
  <si>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</si>
  <si>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</si>
  <si>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</si>
  <si>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</si>
  <si>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</si>
  <si>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</si>
  <si>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</si>
  <si>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</si>
  <si>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</si>
  <si>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</si>
  <si>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</si>
  <si>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</si>
  <si>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</si>
  <si>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</si>
  <si>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</si>
  <si>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</si>
  <si>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</si>
  <si>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</si>
  <si>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</si>
  <si>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</si>
  <si>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</si>
  <si>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</si>
  <si>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</si>
  <si>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</si>
  <si>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</si>
  <si>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</si>
  <si>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</si>
  <si>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</si>
  <si>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</si>
  <si>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</si>
  <si>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</si>
  <si>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</si>
  <si>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</si>
  <si>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</si>
  <si>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</si>
  <si>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</si>
  <si>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</si>
  <si>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</si>
  <si>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</si>
  <si>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</si>
  <si>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</si>
  <si>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</si>
  <si>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</si>
  <si>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</si>
  <si>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</si>
  <si>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</si>
  <si>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</si>
  <si>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</si>
  <si>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</si>
  <si>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</si>
  <si>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</si>
  <si>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</si>
  <si>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</si>
  <si>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</si>
  <si>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</si>
  <si>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</si>
  <si>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</si>
  <si>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</si>
  <si>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</si>
  <si>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</si>
  <si>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</si>
  <si>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</si>
  <si>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</si>
  <si>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</si>
  <si>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</si>
  <si>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</si>
  <si>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</si>
  <si>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</si>
  <si>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</si>
  <si>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</si>
  <si>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</si>
  <si>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</si>
  <si>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</si>
  <si>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</si>
  <si>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</si>
  <si>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</si>
  <si>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</si>
  <si>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</si>
  <si>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</si>
  <si>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</si>
  <si>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</si>
  <si>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</si>
  <si>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</si>
  <si>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</si>
  <si>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</si>
  <si>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</si>
  <si>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</si>
  <si>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</si>
  <si>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</si>
  <si>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</si>
  <si>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</si>
  <si>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</si>
  <si>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</si>
  <si>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</si>
  <si>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</si>
  <si>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</si>
  <si>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</si>
  <si>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</si>
  <si>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</si>
  <si>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</si>
  <si>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</si>
  <si>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</si>
  <si>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</si>
  <si>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</si>
  <si>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</si>
  <si>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</si>
  <si>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</si>
  <si>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</si>
  <si>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</si>
  <si>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</si>
  <si>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</si>
  <si>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</si>
  <si>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</si>
  <si>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</si>
  <si>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</si>
  <si>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</si>
  <si>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</si>
  <si>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</si>
  <si>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</si>
  <si>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</si>
  <si>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</si>
  <si>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</si>
  <si>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</si>
  <si>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</si>
  <si>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</si>
  <si>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</si>
  <si>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</si>
  <si>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</si>
  <si>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</si>
  <si>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</si>
  <si>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</si>
  <si>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</si>
  <si>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</si>
  <si>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</si>
  <si>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</si>
  <si>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</si>
  <si>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</si>
  <si>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</si>
  <si>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</si>
  <si>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</si>
  <si>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</si>
  <si>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</si>
  <si>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</si>
  <si>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</si>
  <si>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</si>
  <si>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</si>
  <si>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</si>
  <si>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</si>
  <si>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</si>
  <si>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</si>
  <si>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</si>
  <si>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</si>
  <si>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</si>
  <si>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</si>
  <si>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</si>
  <si>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</si>
  <si>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</si>
  <si>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</si>
  <si>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</si>
  <si>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</si>
  <si>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</si>
  <si>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</si>
  <si>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</si>
  <si>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</si>
  <si>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</si>
  <si>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</si>
  <si>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</si>
  <si>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</si>
  <si>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</si>
  <si>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</si>
  <si>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</si>
  <si>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</si>
  <si>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</si>
  <si>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</si>
  <si>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</si>
  <si>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</si>
  <si>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</si>
  <si>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</si>
  <si>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</si>
  <si>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</si>
  <si>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</si>
  <si>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</si>
  <si>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</si>
  <si>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</si>
  <si>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</si>
  <si>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</si>
  <si>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</si>
  <si>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</si>
  <si>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</si>
  <si>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</si>
  <si>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</si>
  <si>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</si>
  <si>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</si>
  <si>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</si>
  <si>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</si>
  <si>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</si>
  <si>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</si>
  <si>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</si>
  <si>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</si>
  <si>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</si>
  <si>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</si>
  <si>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</si>
  <si>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</si>
  <si>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</si>
  <si>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</si>
  <si>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</si>
  <si>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</si>
  <si>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</si>
  <si>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</si>
  <si>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</si>
  <si>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</si>
  <si>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</si>
  <si>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</si>
  <si>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</si>
  <si>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</si>
  <si>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</si>
  <si>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</si>
  <si>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</si>
  <si>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</si>
  <si>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</si>
  <si>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</si>
  <si>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</si>
  <si>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</si>
  <si>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</si>
  <si>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</si>
  <si>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</si>
  <si>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</si>
  <si>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</si>
  <si>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</si>
  <si>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</si>
  <si>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</si>
  <si>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</si>
  <si>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</si>
  <si>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</si>
  <si>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</si>
  <si>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</si>
  <si>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</si>
  <si>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</si>
  <si>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</si>
  <si>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</si>
  <si>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</si>
  <si>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</si>
  <si>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</si>
  <si>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</si>
  <si>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</si>
  <si>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</si>
  <si>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</si>
  <si>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</si>
  <si>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</si>
  <si>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</si>
  <si>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</si>
  <si>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</si>
  <si>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</si>
  <si>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</si>
  <si>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</si>
  <si>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</si>
  <si>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</si>
  <si>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</si>
  <si>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</si>
  <si>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</si>
  <si>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</si>
  <si>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</si>
  <si>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</si>
  <si>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</si>
  <si>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</si>
  <si>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</si>
  <si>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</si>
  <si>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</si>
  <si>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</si>
  <si>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</si>
  <si>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</si>
  <si>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</si>
  <si>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</si>
  <si>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</si>
  <si>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</si>
  <si>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</si>
  <si>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</si>
  <si>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</si>
  <si>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</si>
  <si>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</si>
  <si>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</si>
  <si>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</si>
  <si>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</si>
  <si>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</si>
  <si>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</si>
  <si>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</si>
  <si>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</si>
  <si>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</si>
  <si>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</si>
  <si>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</si>
  <si>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</si>
  <si>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</si>
  <si>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</si>
  <si>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</si>
  <si>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</si>
  <si>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</si>
  <si>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</si>
  <si>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</si>
  <si>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</si>
  <si>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</si>
  <si>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</si>
  <si>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</si>
  <si>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</si>
  <si>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</si>
  <si>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</si>
  <si>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</si>
  <si>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</si>
  <si>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</si>
  <si>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</si>
  <si>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</si>
  <si>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</si>
  <si>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</si>
  <si>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</si>
  <si>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</si>
  <si>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</si>
  <si>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</si>
  <si>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</si>
  <si>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</si>
  <si>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</si>
  <si>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</si>
  <si>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</si>
  <si>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</si>
  <si>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</si>
  <si>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</si>
  <si>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</si>
  <si>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</si>
  <si>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</si>
  <si>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</si>
  <si>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</si>
  <si>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</si>
  <si>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</si>
  <si>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</si>
  <si>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</si>
  <si>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</si>
  <si>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</si>
  <si>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</si>
  <si>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</si>
  <si>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</si>
  <si>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</si>
  <si>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</si>
  <si>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</si>
  <si>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</si>
  <si>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</si>
  <si>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</si>
  <si>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</si>
  <si>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</si>
  <si>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</si>
  <si>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</si>
  <si>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</si>
  <si>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</si>
  <si>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</si>
  <si>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</si>
  <si>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</si>
  <si>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</si>
  <si>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</si>
  <si>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</si>
  <si>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</si>
  <si>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</si>
  <si>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</si>
  <si>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</si>
  <si>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</si>
  <si>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</si>
  <si>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</si>
  <si>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</si>
  <si>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</si>
  <si>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</si>
  <si>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</si>
  <si>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</si>
  <si>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</si>
  <si>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</si>
  <si>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</si>
  <si>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</si>
  <si>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</si>
  <si>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</si>
  <si>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</si>
  <si>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</si>
  <si>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</si>
  <si>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</si>
  <si>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</si>
  <si>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</si>
  <si>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</si>
  <si>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</si>
  <si>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</si>
  <si>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</si>
  <si>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</si>
  <si>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</si>
  <si>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</si>
  <si>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</si>
  <si>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</si>
  <si>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</si>
  <si>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</si>
  <si>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</si>
  <si>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</si>
  <si>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</si>
  <si>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</si>
  <si>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</si>
  <si>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</si>
  <si>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</si>
  <si>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</si>
  <si>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</si>
  <si>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</si>
  <si>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</si>
  <si>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</si>
  <si>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</si>
  <si>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</si>
  <si>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</si>
  <si>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</si>
  <si>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</si>
  <si>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</si>
  <si>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</si>
  <si>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</si>
  <si>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</si>
  <si>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</si>
  <si>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</si>
  <si>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</si>
  <si>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</si>
  <si>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</si>
  <si>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</si>
  <si>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</si>
  <si>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</si>
  <si>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</si>
  <si>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</si>
  <si>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</si>
  <si>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</si>
  <si>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</si>
  <si>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</si>
  <si>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</si>
  <si>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</si>
  <si>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</si>
  <si>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</si>
  <si>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</si>
  <si>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</si>
  <si>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</si>
  <si>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</si>
  <si>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</si>
  <si>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</si>
  <si>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</si>
  <si>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</si>
  <si>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</si>
  <si>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</si>
  <si>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</si>
  <si>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</si>
  <si>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</si>
  <si>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</si>
  <si>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</si>
  <si>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</si>
  <si>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</si>
  <si>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</si>
  <si>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</si>
  <si>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</si>
  <si>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</si>
  <si>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</si>
  <si>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</si>
  <si>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</si>
  <si>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</si>
  <si>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</si>
  <si>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</si>
  <si>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</si>
  <si>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</si>
  <si>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</si>
  <si>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</si>
  <si>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</si>
  <si>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</si>
  <si>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</si>
  <si>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</si>
  <si>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</si>
  <si>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</si>
  <si>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</si>
  <si>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</si>
  <si>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</si>
  <si>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</si>
  <si>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</si>
  <si>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</si>
  <si>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</si>
  <si>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</si>
  <si>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</si>
  <si>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</si>
  <si>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</si>
  <si>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</si>
  <si>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</si>
  <si>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</si>
  <si>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</si>
  <si>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</si>
  <si>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</si>
  <si>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</si>
  <si>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</si>
  <si>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</si>
  <si>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</si>
  <si>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</si>
  <si>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</si>
  <si>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</si>
  <si>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</si>
  <si>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</si>
  <si>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</si>
  <si>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</si>
  <si>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</si>
  <si>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</si>
  <si>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</si>
  <si>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</si>
  <si>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</si>
  <si>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</si>
  <si>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</si>
  <si>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</si>
  <si>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</si>
  <si>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</si>
  <si>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</si>
  <si>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</si>
  <si>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</si>
  <si>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</si>
  <si>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</si>
  <si>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</si>
  <si>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</si>
  <si>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</si>
  <si>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</si>
  <si>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</si>
  <si>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</si>
  <si>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</si>
  <si>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</si>
  <si>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</si>
  <si>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</si>
  <si>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</si>
  <si>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</si>
  <si>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</si>
  <si>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</si>
  <si>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</si>
  <si>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</si>
  <si>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</si>
  <si>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</si>
  <si>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</si>
  <si>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</si>
  <si>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</si>
  <si>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</si>
  <si>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</si>
  <si>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</si>
  <si>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</si>
  <si>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</si>
  <si>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</si>
  <si>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</si>
  <si>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</si>
  <si>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</si>
  <si>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</si>
  <si>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</si>
  <si>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</si>
  <si>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</si>
  <si>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</si>
  <si>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</si>
  <si>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</si>
  <si>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</si>
  <si>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</si>
  <si>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</si>
  <si>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</si>
  <si>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</si>
  <si>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</si>
  <si>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</si>
  <si>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</si>
  <si>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</si>
  <si>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</si>
  <si>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</si>
  <si>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</si>
  <si>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</si>
  <si>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</si>
  <si>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</si>
  <si>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</si>
  <si>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</si>
  <si>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</si>
  <si>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</si>
  <si>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</si>
  <si>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</si>
  <si>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</si>
  <si>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</si>
  <si>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</si>
  <si>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</si>
  <si>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</si>
  <si>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</si>
  <si>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</si>
  <si>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</si>
  <si>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</si>
  <si>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</si>
  <si>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</si>
  <si>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</si>
  <si>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</si>
  <si>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</si>
  <si>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</si>
  <si>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</si>
  <si>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</si>
  <si>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</si>
  <si>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</si>
  <si>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</si>
  <si>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</si>
  <si>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</si>
  <si>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</si>
  <si>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</si>
  <si>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</si>
  <si>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</si>
  <si>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</si>
  <si>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</si>
  <si>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</si>
  <si>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</si>
  <si>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</si>
  <si>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</si>
  <si>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</si>
  <si>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</si>
  <si>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</si>
  <si>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</si>
  <si>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</si>
  <si>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</si>
  <si>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</si>
  <si>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</si>
  <si>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</si>
  <si>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</si>
  <si>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</si>
  <si>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</si>
  <si>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</si>
  <si>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</si>
  <si>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</si>
  <si>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</si>
  <si>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</si>
  <si>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</si>
  <si>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</si>
  <si>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</si>
  <si>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</si>
  <si>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</si>
  <si>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</si>
  <si>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</si>
  <si>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</si>
  <si>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</si>
  <si>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</si>
  <si>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</si>
  <si>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</si>
  <si>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</si>
  <si>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</si>
  <si>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</si>
  <si>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</si>
  <si>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</si>
  <si>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</si>
  <si>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</si>
  <si>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</si>
  <si>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</si>
  <si>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</si>
  <si>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</si>
  <si>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</si>
  <si>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</si>
  <si>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</si>
  <si>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</si>
  <si>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</si>
  <si>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</si>
  <si>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</si>
  <si>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</si>
  <si>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</si>
  <si>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</si>
  <si>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</si>
  <si>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</si>
  <si>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</si>
  <si>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</si>
  <si>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</si>
  <si>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</si>
  <si>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</si>
  <si>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</si>
  <si>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</si>
  <si>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</si>
  <si>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</si>
  <si>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</si>
  <si>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</si>
  <si>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</si>
  <si>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</si>
  <si>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</si>
  <si>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</si>
  <si>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</si>
  <si>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</si>
  <si>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</si>
  <si>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</si>
  <si>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</si>
  <si>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</si>
  <si>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</si>
  <si>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</si>
  <si>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</si>
  <si>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</si>
  <si>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</si>
  <si>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</si>
  <si>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</si>
  <si>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</si>
  <si>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</si>
  <si>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</si>
  <si>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</si>
  <si>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</si>
  <si>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</si>
  <si>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</si>
  <si>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</si>
  <si>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</si>
  <si>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</si>
  <si>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</si>
  <si>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</si>
  <si>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</si>
  <si>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</si>
  <si>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</si>
  <si>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</si>
  <si>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</si>
  <si>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</si>
  <si>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</si>
  <si>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</si>
  <si>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</si>
  <si>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</si>
  <si>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</si>
  <si>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</si>
  <si>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</si>
  <si>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</si>
  <si>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</si>
  <si>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</si>
  <si>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</si>
  <si>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</si>
  <si>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</si>
  <si>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</si>
  <si>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</si>
  <si>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</si>
  <si>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</si>
  <si>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</si>
  <si>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</si>
  <si>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</si>
  <si>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</si>
  <si>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</si>
  <si>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</si>
  <si>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</si>
  <si>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</si>
  <si>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</si>
  <si>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</si>
  <si>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</si>
  <si>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</si>
  <si>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</si>
  <si>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</si>
  <si>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</si>
  <si>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</si>
  <si>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</si>
  <si>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</si>
  <si>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</si>
  <si>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</si>
  <si>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</si>
  <si>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</si>
  <si>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</si>
  <si>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</si>
  <si>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</si>
  <si>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</si>
  <si>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</si>
  <si>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</si>
  <si>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</si>
  <si>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</si>
  <si>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</si>
  <si>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</si>
  <si>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</si>
  <si>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</si>
  <si>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</si>
  <si>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</si>
  <si>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</si>
  <si>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</si>
  <si>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</si>
  <si>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</si>
  <si>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</si>
  <si>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</si>
  <si>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</si>
  <si>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</si>
  <si>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</si>
  <si>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</si>
  <si>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</si>
  <si>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</si>
  <si>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</si>
  <si>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</si>
  <si>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</si>
  <si>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</si>
  <si>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</si>
  <si>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</si>
  <si>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</si>
  <si>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</si>
  <si>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</si>
  <si>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</si>
  <si>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</si>
  <si>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</si>
  <si>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</si>
  <si>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</si>
  <si>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</si>
  <si>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</si>
  <si>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</si>
  <si>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</si>
  <si>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</si>
  <si>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</si>
  <si>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</si>
  <si>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</si>
  <si>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</si>
  <si>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</si>
  <si>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</si>
  <si>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</si>
  <si>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</si>
  <si>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</si>
  <si>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</si>
  <si>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</si>
  <si>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</si>
  <si>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</si>
  <si>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</si>
  <si>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</si>
  <si>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</si>
  <si>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</si>
  <si>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</si>
  <si>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</si>
  <si>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</si>
  <si>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</si>
  <si>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</si>
  <si>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</si>
  <si>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</si>
  <si>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</si>
  <si>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</si>
  <si>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</si>
  <si>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</si>
  <si>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</si>
  <si>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</si>
  <si>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</si>
  <si>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</si>
  <si>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</si>
  <si>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</si>
  <si>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</si>
  <si>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</si>
  <si>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</si>
  <si>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</si>
  <si>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</si>
  <si>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</si>
  <si>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</si>
  <si>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</si>
  <si>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</si>
  <si>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</si>
  <si>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</si>
  <si>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</si>
  <si>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</si>
  <si>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</si>
  <si>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</si>
  <si>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</si>
  <si>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</si>
  <si>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</si>
  <si>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</si>
  <si>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</si>
  <si>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</si>
  <si>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</si>
  <si>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</si>
  <si>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</si>
  <si>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</si>
  <si>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</si>
  <si>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</si>
  <si>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</si>
  <si>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</si>
  <si>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</si>
  <si>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</si>
  <si>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</si>
  <si>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</si>
  <si>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</si>
  <si>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</si>
  <si>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</si>
  <si>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</si>
  <si>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</si>
  <si>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</si>
  <si>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</si>
  <si>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</si>
  <si>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</si>
  <si>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</si>
  <si>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</si>
  <si>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</si>
  <si>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</si>
  <si>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</si>
  <si>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</si>
  <si>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</si>
  <si>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</si>
  <si>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</si>
  <si>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</si>
  <si>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</si>
  <si>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</si>
  <si>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</si>
  <si>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</si>
  <si>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</si>
  <si>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</si>
  <si>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</si>
  <si>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</si>
  <si>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</si>
  <si>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</si>
  <si>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</si>
  <si>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</si>
  <si>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</si>
  <si>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</si>
  <si>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</si>
  <si>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</si>
  <si>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</si>
  <si>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</si>
  <si>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</si>
  <si>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</si>
  <si>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</si>
  <si>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</si>
  <si>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</si>
  <si>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</si>
  <si>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</si>
  <si>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</si>
  <si>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</si>
  <si>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</si>
  <si>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</si>
  <si>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</si>
  <si>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</si>
  <si>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</si>
  <si>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</si>
  <si>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</si>
  <si>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</si>
  <si>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</si>
  <si>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</si>
  <si>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</si>
  <si>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</si>
  <si>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</si>
  <si>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</si>
  <si>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</si>
  <si>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</si>
  <si>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</si>
  <si>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</si>
  <si>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</si>
  <si>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</si>
  <si>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</si>
  <si>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</si>
  <si>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</si>
  <si>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</si>
  <si>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</si>
  <si>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</si>
  <si>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</si>
  <si>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</si>
  <si>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</si>
  <si>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</si>
  <si>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</si>
  <si>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</si>
  <si>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</si>
  <si>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</si>
  <si>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</si>
  <si>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</si>
  <si>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</si>
  <si>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</si>
  <si>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</si>
  <si>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</si>
  <si>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</si>
  <si>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</si>
  <si>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</si>
  <si>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</si>
  <si>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</si>
  <si>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</si>
  <si>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</si>
  <si>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</si>
  <si>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</si>
  <si>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</si>
  <si>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</si>
  <si>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</si>
  <si>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</si>
  <si>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</si>
  <si>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</si>
  <si>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</si>
  <si>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</si>
  <si>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</si>
  <si>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</si>
  <si>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</si>
  <si>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</si>
  <si>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</si>
  <si>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</si>
  <si>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</si>
  <si>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</si>
  <si>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</si>
  <si>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</si>
  <si>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</si>
  <si>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</si>
  <si>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</si>
  <si>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</si>
  <si>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</si>
  <si>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</si>
  <si>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</si>
  <si>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</si>
  <si>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</si>
  <si>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</si>
  <si>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</si>
  <si>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</si>
  <si>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</si>
  <si>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</si>
  <si>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</si>
  <si>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</si>
  <si>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</si>
  <si>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</si>
  <si>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</si>
  <si>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</si>
  <si>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</si>
  <si>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</si>
  <si>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</si>
  <si>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</si>
  <si>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</si>
  <si>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</si>
  <si>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</si>
  <si>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</si>
  <si>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</si>
  <si>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</si>
  <si>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</si>
  <si>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</si>
  <si>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</si>
  <si>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</si>
  <si>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</si>
  <si>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</si>
  <si>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</si>
  <si>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</si>
  <si>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</si>
  <si>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</si>
  <si>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</si>
  <si>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</si>
  <si>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</si>
  <si>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</si>
  <si>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</si>
  <si>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</si>
  <si>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</si>
  <si>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</si>
  <si>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</si>
  <si>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</si>
  <si>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</si>
  <si>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</si>
  <si>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</si>
  <si>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</si>
  <si>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</si>
  <si>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</si>
  <si>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</si>
  <si>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</si>
  <si>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</si>
  <si>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</si>
  <si>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</si>
  <si>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</si>
  <si>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</si>
  <si>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</si>
  <si>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</si>
  <si>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</si>
  <si>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</si>
  <si>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</si>
  <si>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</si>
  <si>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</si>
  <si>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</si>
  <si>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</si>
  <si>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</si>
  <si>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</si>
  <si>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</si>
  <si>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</si>
  <si>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</si>
  <si>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</si>
  <si>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</si>
  <si>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</si>
  <si>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</si>
  <si>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</si>
  <si>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</si>
  <si>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</si>
  <si>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</si>
  <si>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</si>
  <si>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</si>
  <si>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</si>
  <si>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</si>
  <si>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</si>
  <si>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</si>
  <si>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</si>
  <si>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</si>
  <si>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</si>
  <si>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</si>
  <si>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</si>
  <si>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</si>
  <si>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</si>
  <si>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</si>
  <si>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</si>
  <si>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</si>
  <si>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</si>
  <si>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</si>
  <si>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</si>
  <si>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</si>
  <si>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</si>
  <si>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</si>
  <si>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</si>
  <si>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</si>
  <si>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</si>
  <si>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</si>
  <si>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</si>
  <si>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</si>
  <si>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</si>
  <si>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</si>
  <si>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</si>
  <si>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</si>
  <si>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</si>
  <si>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</si>
  <si>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</si>
  <si>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</si>
  <si>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</si>
  <si>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</si>
  <si>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</si>
  <si>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</si>
  <si>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</si>
  <si>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</si>
  <si>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</si>
  <si>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</si>
  <si>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</si>
  <si>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</si>
  <si>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</si>
  <si>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</si>
  <si>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</si>
  <si>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</si>
  <si>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</si>
  <si>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</si>
  <si>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</si>
  <si>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</si>
  <si>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</si>
  <si>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</si>
  <si>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</si>
  <si>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</si>
  <si>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</si>
  <si>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</si>
  <si>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</si>
  <si>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</si>
  <si>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</si>
  <si>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</si>
  <si>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</si>
  <si>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</si>
  <si>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</si>
  <si>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</si>
  <si>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</si>
  <si>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</si>
  <si>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</si>
  <si>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</si>
  <si>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</si>
  <si>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</si>
  <si>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</si>
  <si>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</si>
  <si>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</si>
  <si>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</si>
  <si>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</si>
  <si>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</si>
  <si>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</si>
  <si>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</si>
  <si>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</si>
  <si>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</si>
  <si>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</si>
  <si>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</si>
  <si>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</si>
  <si>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</si>
  <si>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</si>
  <si>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</si>
  <si>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</si>
  <si>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</si>
  <si>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</si>
  <si>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</si>
  <si>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</si>
  <si>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</si>
  <si>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</si>
  <si>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</si>
  <si>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</si>
  <si>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</si>
  <si>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</si>
  <si>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</si>
  <si>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</si>
  <si>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</si>
  <si>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</si>
  <si>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</si>
  <si>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</si>
  <si>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</si>
  <si>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</si>
  <si>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</si>
  <si>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</si>
  <si>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</si>
  <si>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</si>
  <si>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</si>
  <si>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</si>
  <si>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</si>
  <si>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</si>
  <si>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</si>
  <si>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</si>
  <si>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</si>
  <si>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</si>
  <si>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</si>
  <si>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</si>
  <si>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</si>
  <si>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</si>
  <si>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</si>
  <si>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</si>
  <si>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</si>
  <si>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</si>
  <si>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</si>
  <si>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</si>
  <si>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</si>
  <si>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</si>
  <si>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</si>
  <si>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</si>
  <si>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</si>
  <si>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</si>
  <si>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</si>
  <si>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</si>
  <si>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</si>
  <si>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</si>
  <si>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</si>
  <si>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</si>
  <si>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</si>
  <si>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</si>
  <si>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</si>
  <si>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</si>
  <si>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</si>
  <si>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</si>
  <si>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</si>
  <si>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</si>
  <si>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</si>
  <si>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</si>
  <si>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</si>
  <si>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</si>
  <si>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</si>
  <si>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</si>
  <si>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</si>
  <si>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</si>
  <si>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</si>
  <si>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</si>
  <si>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</si>
  <si>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</si>
  <si>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</si>
  <si>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</si>
  <si>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</si>
  <si>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</si>
  <si>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</si>
  <si>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</si>
  <si>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</si>
  <si>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</si>
  <si>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</si>
  <si>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</si>
  <si>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</si>
  <si>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</si>
  <si>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</si>
  <si>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</si>
  <si>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</si>
  <si>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</si>
  <si>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</si>
  <si>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</si>
  <si>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</si>
  <si>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</si>
  <si>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</si>
  <si>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</si>
  <si>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</si>
  <si>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</si>
  <si>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</si>
  <si>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</si>
  <si>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</si>
  <si>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</si>
  <si>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</si>
  <si>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</si>
  <si>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</si>
  <si>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</si>
  <si>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</si>
  <si>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</si>
  <si>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</si>
  <si>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</si>
  <si>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</si>
  <si>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</si>
  <si>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</si>
  <si>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</si>
  <si>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</si>
  <si>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</si>
  <si>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</si>
  <si>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</si>
  <si>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</si>
  <si>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</si>
  <si>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</si>
  <si>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</si>
  <si>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</si>
  <si>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</si>
  <si>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</si>
  <si>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</si>
  <si>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</si>
  <si>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</si>
  <si>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</si>
  <si>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</si>
  <si>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</si>
  <si>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</si>
  <si>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</si>
  <si>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</si>
  <si>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</si>
  <si>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</si>
  <si>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</si>
  <si>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</si>
  <si>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</si>
  <si>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</si>
  <si>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</si>
  <si>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</si>
  <si>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</si>
  <si>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</si>
  <si>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</si>
  <si>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</si>
  <si>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</si>
  <si>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</si>
  <si>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</si>
  <si>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</si>
  <si>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</si>
  <si>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</si>
  <si>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</si>
  <si>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</si>
  <si>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</si>
  <si>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</si>
  <si>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</si>
  <si>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</si>
  <si>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</si>
  <si>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</si>
  <si>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</si>
  <si>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</si>
  <si>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</si>
  <si>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</si>
  <si>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</si>
  <si>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</si>
  <si>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</si>
  <si>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</si>
  <si>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</si>
  <si>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</si>
  <si>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</si>
  <si>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</si>
  <si>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</si>
  <si>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</si>
  <si>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</si>
  <si>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</si>
  <si>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</si>
  <si>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</si>
  <si>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</si>
  <si>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</si>
  <si>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</si>
  <si>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</si>
  <si>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</si>
  <si>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</si>
  <si>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</si>
  <si>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</si>
  <si>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</si>
  <si>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</si>
  <si>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</si>
  <si>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</si>
  <si>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</si>
  <si>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</si>
  <si>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</si>
  <si>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</si>
  <si>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</si>
  <si>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</si>
  <si>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</si>
  <si>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</si>
  <si>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</si>
  <si>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</si>
  <si>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</si>
  <si>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</si>
  <si>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</si>
  <si>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</si>
  <si>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</si>
  <si>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</si>
  <si>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</si>
  <si>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</si>
  <si>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</si>
  <si>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</si>
  <si>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</si>
  <si>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</si>
  <si>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</si>
  <si>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</si>
  <si>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</si>
  <si>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</si>
  <si>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</si>
  <si>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</si>
  <si>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</si>
  <si>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</si>
  <si>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</si>
  <si>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</si>
  <si>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</si>
  <si>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</si>
  <si>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</si>
  <si>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</si>
  <si>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</si>
  <si>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</si>
  <si>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</si>
  <si>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</si>
  <si>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</si>
  <si>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</si>
  <si>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</si>
  <si>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</si>
  <si>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</si>
  <si>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</si>
  <si>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</si>
  <si>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</si>
  <si>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</si>
  <si>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</si>
  <si>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</si>
  <si>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</si>
  <si>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</si>
  <si>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</si>
  <si>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</si>
  <si>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</si>
  <si>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</si>
  <si>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</si>
  <si>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</si>
  <si>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</si>
  <si>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</si>
  <si>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</si>
  <si>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</si>
  <si>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</si>
  <si>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</si>
  <si>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</si>
  <si>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</si>
  <si>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</si>
  <si>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</si>
  <si>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</si>
  <si>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</si>
  <si>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</si>
  <si>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</si>
  <si>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</si>
  <si>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</si>
  <si>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</si>
  <si>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</si>
  <si>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</si>
  <si>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</si>
  <si>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</si>
  <si>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</si>
  <si>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</si>
  <si>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</si>
  <si>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</si>
  <si>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</si>
  <si>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</si>
  <si>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</si>
  <si>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</si>
  <si>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</si>
  <si>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</si>
  <si>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</si>
  <si>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</si>
  <si>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</si>
  <si>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</si>
  <si>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</si>
  <si>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</si>
  <si>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</si>
  <si>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</si>
  <si>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</si>
  <si>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</si>
  <si>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</si>
  <si>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</si>
  <si>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</si>
  <si>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</si>
  <si>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</si>
  <si>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</si>
  <si>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</si>
  <si>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</si>
  <si>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</si>
  <si>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</si>
  <si>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</si>
  <si>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</si>
  <si>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</si>
  <si>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</si>
  <si>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</si>
  <si>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</si>
  <si>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</si>
  <si>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</si>
  <si>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</si>
  <si>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</si>
  <si>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</si>
  <si>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</si>
  <si>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</si>
  <si>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</si>
  <si>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</si>
  <si>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</si>
  <si>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</si>
  <si>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</si>
  <si>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</si>
  <si>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</si>
  <si>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</si>
  <si>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</si>
  <si>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</si>
  <si>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</si>
  <si>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</si>
  <si>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</si>
  <si>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</si>
  <si>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</si>
  <si>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</si>
  <si>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</si>
  <si>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</si>
  <si>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</si>
  <si>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</si>
  <si>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</si>
  <si>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</si>
  <si>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</si>
  <si>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</si>
  <si>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</si>
  <si>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</si>
  <si>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</si>
  <si>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</si>
  <si>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</si>
  <si>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</si>
  <si>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</si>
  <si>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</si>
  <si>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</si>
  <si>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</si>
  <si>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</si>
  <si>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</si>
  <si>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</si>
  <si>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</si>
  <si>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</si>
  <si>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</si>
  <si>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</si>
  <si>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</si>
  <si>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</si>
  <si>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</si>
  <si>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</si>
  <si>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</si>
  <si>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</si>
  <si>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</si>
  <si>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</si>
  <si>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</si>
  <si>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</si>
  <si>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</si>
  <si>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</si>
  <si>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</si>
  <si>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</si>
  <si>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</si>
  <si>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</si>
  <si>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</si>
  <si>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</si>
  <si>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</si>
  <si>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</si>
  <si>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</si>
  <si>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</si>
  <si>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</si>
  <si>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</si>
  <si>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</si>
  <si>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</si>
  <si>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</si>
  <si>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</si>
  <si>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</si>
  <si>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</si>
  <si>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</si>
  <si>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</si>
  <si>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</si>
  <si>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</si>
  <si>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</si>
  <si>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</si>
  <si>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</si>
  <si>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</si>
  <si>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</si>
  <si>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</si>
  <si>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</si>
  <si>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</si>
  <si>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</si>
  <si>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</si>
  <si>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</si>
  <si>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</si>
  <si>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</si>
  <si>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</si>
  <si>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</si>
  <si>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</si>
  <si>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</si>
  <si>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</si>
  <si>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</si>
  <si>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</si>
  <si>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</si>
  <si>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</si>
  <si>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</si>
  <si>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</si>
  <si>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</si>
  <si>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</si>
  <si>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</si>
  <si>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</si>
  <si>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</si>
  <si>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</si>
  <si>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</si>
  <si>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</si>
  <si>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</si>
  <si>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</si>
  <si>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</si>
  <si>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</si>
  <si>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</si>
  <si>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</si>
  <si>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</si>
  <si>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</si>
  <si>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</si>
  <si>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</si>
  <si>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</si>
  <si>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</si>
  <si>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</si>
  <si>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</si>
  <si>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</si>
  <si>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</si>
  <si>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</si>
  <si>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</si>
  <si>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</si>
  <si>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</si>
  <si>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</si>
  <si>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</si>
  <si>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</si>
  <si>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</si>
  <si>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</si>
  <si>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</si>
  <si>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</si>
  <si>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</si>
  <si>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</si>
  <si>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</si>
  <si>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</si>
  <si>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</si>
  <si>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</si>
  <si>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</si>
  <si>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</si>
  <si>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</si>
  <si>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</si>
  <si>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</si>
  <si>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</si>
  <si>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</si>
  <si>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</si>
  <si>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</si>
  <si>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</si>
  <si>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</si>
  <si>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</si>
  <si>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</si>
  <si>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</si>
  <si>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</si>
  <si>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</si>
  <si>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</si>
  <si>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</si>
  <si>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</si>
  <si>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</si>
  <si>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</si>
  <si>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</si>
  <si>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</si>
  <si>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</si>
  <si>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</si>
  <si>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</si>
  <si>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</si>
  <si>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</si>
  <si>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</si>
  <si>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</si>
  <si>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</si>
  <si>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</si>
  <si>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</si>
  <si>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</si>
  <si>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</si>
  <si>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</si>
  <si>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</si>
  <si>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</si>
  <si>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</si>
  <si>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</si>
  <si>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</si>
  <si>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</si>
  <si>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</si>
  <si>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</si>
  <si>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</si>
  <si>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</si>
  <si>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</si>
  <si>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</si>
  <si>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</si>
  <si>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</si>
  <si>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</si>
  <si>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</si>
  <si>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</si>
  <si>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</si>
  <si>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</si>
  <si>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</si>
  <si>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</si>
  <si>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</si>
  <si>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</si>
  <si>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</si>
  <si>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</si>
  <si>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</si>
  <si>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</si>
  <si>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</si>
  <si>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</si>
  <si>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</si>
  <si>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</si>
  <si>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</si>
  <si>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</si>
  <si>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</si>
  <si>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</si>
  <si>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</si>
  <si>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</si>
  <si>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</si>
  <si>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</si>
  <si>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</si>
  <si>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</si>
  <si>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</si>
  <si>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</si>
  <si>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</si>
  <si>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</si>
  <si>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</si>
  <si>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</si>
  <si>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</si>
  <si>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</si>
  <si>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</si>
  <si>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</si>
  <si>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</si>
  <si>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</si>
  <si>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</si>
  <si>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</si>
  <si>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</si>
  <si>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</si>
  <si>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</si>
  <si>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</si>
  <si>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</si>
  <si>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</si>
  <si>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</si>
  <si>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</si>
  <si>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</si>
  <si>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</si>
  <si>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</si>
  <si>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</si>
  <si>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</si>
  <si>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</si>
  <si>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</si>
  <si>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</si>
  <si>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</si>
  <si>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</si>
  <si>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</si>
  <si>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</si>
  <si>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</si>
  <si>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</si>
  <si>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</si>
  <si>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</si>
  <si>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</si>
  <si>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</si>
  <si>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</si>
  <si>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</si>
  <si>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</si>
  <si>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</si>
  <si>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</si>
  <si>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</si>
  <si>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</si>
  <si>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</si>
  <si>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</si>
  <si>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</si>
  <si>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</si>
  <si>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</si>
  <si>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</si>
  <si>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</si>
  <si>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</si>
  <si>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</si>
  <si>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</si>
  <si>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</si>
  <si>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</si>
  <si>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</si>
  <si>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</si>
  <si>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</si>
  <si>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</si>
  <si>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</si>
  <si>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</si>
  <si>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</si>
  <si>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</si>
  <si>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</si>
  <si>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</si>
  <si>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</si>
  <si>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</si>
  <si>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</si>
  <si>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</si>
  <si>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</si>
  <si>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</si>
  <si>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</si>
  <si>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</si>
  <si>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</si>
  <si>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</si>
  <si>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</si>
  <si>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</si>
  <si>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</si>
  <si>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</si>
  <si>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</si>
  <si>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</si>
  <si>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</si>
  <si>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</si>
  <si>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</si>
  <si>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</si>
  <si>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</si>
  <si>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</si>
  <si>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</si>
  <si>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</si>
  <si>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</si>
  <si>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</si>
  <si>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</si>
  <si>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</si>
  <si>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</si>
  <si>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</si>
  <si>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</si>
  <si>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</si>
  <si>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</si>
  <si>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</si>
  <si>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</si>
  <si>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</si>
  <si>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</si>
  <si>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</si>
  <si>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</si>
  <si>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</si>
  <si>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</si>
  <si>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</si>
  <si>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</si>
  <si>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</si>
  <si>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</si>
  <si>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</si>
  <si>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</si>
  <si>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</si>
  <si>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</si>
  <si>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</si>
  <si>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</si>
  <si>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</si>
  <si>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</si>
  <si>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</si>
  <si>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</si>
  <si>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</si>
  <si>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</si>
  <si>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</si>
  <si>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</si>
  <si>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</si>
  <si>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</si>
  <si>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</si>
  <si>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</si>
  <si>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</si>
  <si>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</si>
  <si>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</si>
  <si>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</si>
  <si>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</si>
  <si>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</si>
  <si>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</si>
  <si>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</si>
  <si>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</si>
  <si>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</si>
  <si>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</si>
  <si>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</si>
  <si>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</si>
  <si>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</si>
  <si>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</si>
  <si>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</si>
  <si>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</si>
  <si>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</si>
  <si>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</si>
  <si>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</si>
  <si>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</si>
  <si>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</si>
  <si>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</si>
  <si>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</si>
  <si>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</si>
  <si>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</si>
  <si>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</si>
  <si>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</si>
  <si>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</si>
  <si>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</si>
  <si>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</si>
  <si>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</si>
  <si>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</si>
  <si>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</si>
  <si>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</si>
  <si>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</si>
  <si>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</si>
  <si>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</si>
  <si>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</si>
  <si>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</si>
  <si>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</si>
  <si>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</si>
  <si>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</si>
  <si>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</si>
  <si>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</si>
  <si>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</si>
  <si>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</si>
  <si>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</si>
  <si>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</si>
  <si>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</si>
  <si>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</si>
  <si>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</si>
  <si>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</si>
  <si>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</si>
  <si>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</si>
  <si>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</si>
  <si>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</si>
  <si>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</si>
  <si>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</si>
  <si>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</si>
  <si>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</si>
  <si>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</si>
  <si>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</si>
  <si>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</si>
  <si>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</si>
  <si>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</si>
  <si>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</si>
  <si>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</si>
  <si>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</si>
  <si>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</si>
  <si>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</si>
  <si>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</si>
  <si>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</si>
  <si>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</si>
  <si>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</si>
  <si>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</si>
  <si>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</si>
  <si>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</si>
  <si>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</si>
  <si>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</si>
  <si>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</si>
  <si>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</si>
  <si>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</si>
  <si>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</si>
  <si>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</si>
  <si>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</si>
  <si>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</si>
  <si>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</si>
  <si>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</si>
  <si>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</si>
  <si>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</si>
  <si>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</si>
  <si>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</si>
  <si>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</si>
  <si>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</si>
  <si>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</si>
  <si>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</si>
  <si>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</si>
  <si>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</si>
  <si>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</si>
  <si>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</si>
  <si>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</si>
  <si>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</si>
  <si>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</si>
  <si>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</si>
  <si>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</si>
  <si>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</si>
  <si>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</si>
  <si>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</si>
  <si>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</si>
  <si>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</si>
  <si>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</si>
  <si>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</si>
  <si>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</si>
  <si>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</si>
  <si>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</si>
  <si>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</si>
  <si>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</si>
  <si>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</si>
  <si>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</si>
  <si>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</si>
  <si>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</si>
  <si>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</si>
  <si>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</si>
  <si>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</si>
  <si>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</si>
  <si>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</si>
  <si>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</si>
  <si>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</si>
  <si>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</si>
  <si>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</si>
  <si>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</si>
  <si>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</si>
  <si>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</si>
  <si>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</si>
  <si>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</si>
  <si>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</si>
  <si>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</si>
  <si>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</si>
  <si>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</si>
  <si>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</si>
  <si>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</si>
  <si>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</si>
  <si>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</si>
  <si>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</si>
  <si>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</si>
  <si>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</si>
  <si>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</si>
  <si>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</si>
  <si>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</si>
  <si>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</si>
  <si>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</si>
  <si>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</si>
  <si>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</si>
  <si>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</si>
  <si>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</si>
  <si>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</si>
  <si>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</si>
  <si>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</si>
  <si>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</si>
  <si>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</si>
  <si>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</si>
  <si>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</si>
  <si>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</si>
  <si>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</si>
  <si>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</si>
  <si>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</si>
  <si>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</si>
  <si>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</si>
  <si>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</si>
  <si>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</si>
  <si>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</si>
  <si>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</si>
  <si>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</si>
  <si>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</si>
  <si>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</si>
  <si>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</si>
  <si>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</si>
  <si>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</si>
  <si>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</si>
  <si>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</si>
  <si>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</si>
  <si>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</si>
  <si>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</si>
  <si>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</si>
  <si>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</si>
  <si>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</si>
  <si>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</si>
  <si>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</si>
  <si>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</si>
  <si>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</si>
  <si>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</si>
  <si>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</si>
  <si>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</si>
  <si>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</si>
  <si>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</si>
  <si>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</si>
  <si>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</si>
  <si>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</si>
  <si>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</si>
  <si>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</si>
  <si>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</si>
  <si>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</si>
  <si>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</si>
  <si>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</si>
  <si>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</si>
  <si>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</si>
  <si>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</si>
  <si>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</si>
  <si>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</si>
  <si>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</si>
  <si>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</si>
  <si>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</si>
  <si>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</si>
  <si>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</si>
  <si>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</si>
  <si>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</si>
  <si>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</si>
  <si>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</si>
  <si>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</si>
  <si>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</si>
  <si>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</si>
  <si>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</si>
  <si>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</si>
  <si>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</si>
  <si>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</si>
  <si>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</si>
  <si>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</si>
  <si>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</si>
  <si>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</si>
  <si>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</si>
  <si>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</si>
  <si>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</si>
  <si>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</si>
  <si>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</si>
  <si>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</si>
  <si>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</si>
  <si>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</si>
  <si>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</si>
  <si>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</si>
  <si>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</si>
  <si>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</si>
  <si>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</si>
  <si>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</si>
  <si>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</si>
  <si>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</si>
  <si>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</si>
  <si>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</si>
  <si>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</si>
  <si>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</si>
  <si>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</si>
  <si>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</si>
  <si>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</si>
  <si>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</si>
  <si>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</si>
  <si>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</si>
  <si>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</si>
  <si>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</si>
  <si>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</si>
  <si>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</si>
  <si>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</si>
  <si>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</si>
  <si>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</si>
  <si>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</si>
  <si>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</si>
  <si>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</si>
  <si>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</si>
  <si>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</si>
  <si>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</si>
  <si>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</si>
  <si>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</si>
  <si>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</si>
  <si>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</si>
  <si>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</si>
  <si>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</si>
  <si>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</si>
  <si>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</si>
  <si>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</si>
  <si>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</si>
  <si>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</si>
  <si>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</si>
  <si>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</si>
  <si>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</si>
  <si>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</si>
  <si>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</si>
  <si>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</si>
  <si>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</si>
  <si>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</si>
  <si>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</si>
  <si>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</si>
  <si>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</si>
  <si>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</si>
  <si>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</si>
  <si>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</si>
  <si>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</si>
  <si>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</si>
  <si>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</si>
  <si>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</si>
  <si>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</si>
  <si>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</si>
  <si>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</si>
  <si>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</si>
  <si>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</si>
  <si>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</si>
  <si>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</si>
  <si>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</si>
  <si>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</si>
  <si>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</si>
  <si>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</si>
  <si>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</si>
  <si>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</si>
  <si>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</si>
  <si>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</si>
  <si>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</si>
  <si>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</si>
  <si>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</si>
  <si>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</si>
  <si>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</si>
  <si>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</si>
  <si>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</si>
  <si>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</si>
  <si>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</si>
  <si>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</si>
  <si>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</si>
  <si>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</si>
  <si>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</si>
  <si>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</si>
  <si>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</si>
  <si>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</si>
  <si>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</si>
  <si>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</si>
  <si>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</si>
  <si>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</si>
  <si>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</si>
  <si>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</si>
  <si>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</si>
  <si>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</si>
  <si>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</si>
  <si>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</si>
  <si>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</si>
  <si>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</si>
  <si>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</si>
  <si>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</si>
  <si>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</si>
  <si>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</si>
  <si>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</si>
  <si>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</si>
  <si>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</si>
  <si>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</si>
  <si>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</si>
  <si>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</si>
  <si>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</si>
  <si>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</si>
  <si>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</si>
  <si>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</si>
  <si>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</si>
  <si>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</si>
  <si>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</si>
  <si>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</si>
  <si>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</si>
  <si>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</si>
  <si>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</si>
  <si>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</si>
  <si>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</si>
  <si>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</si>
  <si>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</si>
  <si>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</si>
  <si>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</si>
  <si>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</si>
  <si>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</si>
  <si>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</si>
  <si>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</si>
  <si>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</si>
  <si>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</si>
  <si>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</si>
  <si>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</si>
  <si>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</si>
  <si>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</si>
  <si>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</si>
  <si>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</si>
  <si>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</si>
  <si>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</si>
  <si>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</si>
  <si>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</si>
  <si>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</si>
  <si>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</si>
  <si>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</si>
  <si>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</si>
  <si>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</si>
  <si>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</si>
  <si>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</si>
  <si>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</si>
  <si>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</si>
  <si>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</si>
  <si>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</si>
  <si>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</si>
  <si>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</si>
  <si>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</si>
  <si>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</si>
  <si>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</si>
  <si>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</si>
  <si>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</si>
  <si>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</si>
  <si>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</si>
  <si>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</si>
  <si>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</si>
  <si>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</si>
  <si>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</si>
  <si>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</si>
  <si>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</si>
  <si>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</si>
  <si>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</si>
  <si>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</si>
  <si>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</si>
  <si>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</si>
  <si>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</si>
  <si>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</si>
  <si>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</si>
  <si>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</si>
  <si>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</si>
  <si>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</si>
  <si>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</si>
  <si>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</si>
  <si>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</si>
  <si>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</si>
  <si>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</si>
  <si>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</si>
  <si>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</si>
  <si>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</si>
  <si>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</si>
  <si>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</si>
  <si>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</si>
  <si>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</si>
  <si>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</si>
  <si>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</si>
  <si>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</si>
  <si>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</si>
  <si>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</si>
  <si>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</si>
  <si>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</si>
  <si>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</si>
  <si>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</si>
  <si>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</si>
  <si>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</si>
  <si>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</si>
  <si>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</si>
  <si>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</si>
  <si>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</si>
  <si>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</si>
  <si>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</si>
  <si>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</si>
  <si>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</si>
  <si>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</si>
  <si>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</si>
  <si>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</si>
  <si>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</si>
  <si>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</si>
  <si>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</si>
  <si>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</si>
  <si>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</si>
  <si>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</si>
  <si>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</si>
  <si>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</si>
  <si>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</si>
  <si>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</si>
  <si>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</si>
  <si>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</si>
  <si>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</si>
  <si>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</si>
  <si>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</si>
  <si>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</si>
  <si>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</si>
  <si>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</si>
  <si>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</si>
  <si>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</si>
  <si>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</si>
  <si>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</si>
  <si>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</si>
  <si>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</si>
  <si>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</si>
  <si>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</si>
  <si>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</si>
  <si>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</si>
  <si>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</si>
  <si>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</si>
  <si>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</si>
  <si>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</si>
  <si>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</si>
  <si>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</si>
  <si>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</si>
  <si>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</si>
  <si>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</si>
  <si>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</si>
  <si>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</si>
  <si>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</si>
  <si>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</si>
  <si>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</si>
  <si>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</si>
  <si>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</si>
  <si>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</si>
  <si>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</si>
  <si>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</si>
  <si>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</si>
  <si>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</si>
  <si>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</si>
  <si>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</si>
  <si>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</si>
  <si>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</si>
  <si>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</si>
  <si>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</si>
  <si>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</si>
  <si>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</si>
  <si>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</si>
  <si>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</si>
  <si>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</si>
  <si>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</si>
  <si>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</si>
  <si>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</si>
  <si>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</si>
  <si>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</si>
  <si>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</si>
  <si>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</si>
  <si>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</si>
  <si>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</si>
  <si>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</si>
  <si>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</si>
  <si>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</si>
  <si>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</si>
  <si>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</si>
  <si>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</si>
  <si>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</si>
  <si>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</si>
  <si>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</si>
  <si>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</si>
  <si>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</si>
  <si>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</si>
  <si>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</si>
  <si>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</si>
  <si>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</si>
  <si>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</si>
  <si>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</si>
  <si>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</si>
  <si>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</si>
  <si>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</si>
  <si>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</si>
  <si>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</si>
  <si>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</si>
  <si>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</si>
  <si>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</si>
  <si>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</si>
  <si>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</si>
  <si>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</si>
  <si>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</si>
  <si>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</si>
  <si>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</si>
  <si>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</si>
  <si>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</si>
  <si>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</si>
  <si>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</si>
  <si>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</si>
  <si>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</si>
  <si>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</si>
  <si>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</si>
  <si>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</si>
  <si>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</si>
  <si>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</si>
  <si>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</si>
  <si>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</si>
  <si>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</si>
  <si>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</si>
  <si>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</si>
  <si>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</si>
  <si>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</si>
  <si>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</si>
  <si>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</si>
  <si>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</si>
  <si>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</si>
  <si>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</si>
  <si>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</si>
  <si>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</si>
  <si>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</si>
  <si>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</si>
  <si>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</si>
  <si>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</si>
  <si>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</si>
  <si>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</si>
  <si>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</si>
  <si>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</si>
  <si>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</si>
  <si>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</si>
  <si>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</si>
  <si>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</si>
  <si>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</si>
  <si>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</si>
  <si>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</si>
  <si>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</si>
  <si>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</si>
  <si>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</si>
  <si>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</si>
  <si>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</si>
  <si>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</si>
  <si>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</si>
  <si>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</si>
  <si>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</si>
  <si>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</si>
  <si>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</si>
  <si>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</si>
  <si>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</si>
  <si>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</si>
  <si>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</si>
  <si>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</si>
  <si>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</si>
  <si>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</si>
  <si>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</si>
  <si>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</si>
  <si>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</si>
  <si>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</si>
  <si>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</si>
  <si>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</si>
  <si>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</si>
  <si>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</si>
  <si>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</si>
  <si>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</si>
  <si>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</si>
  <si>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</si>
  <si>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</si>
  <si>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</si>
  <si>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</si>
  <si>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</si>
  <si>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</si>
  <si>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</si>
  <si>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</si>
  <si>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</si>
  <si>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</si>
  <si>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</si>
  <si>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</si>
  <si>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</si>
  <si>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</si>
  <si>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</si>
  <si>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</si>
  <si>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</si>
  <si>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</si>
  <si>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</si>
  <si>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</si>
  <si>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</si>
  <si>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</si>
  <si>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</si>
  <si>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</si>
  <si>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</si>
  <si>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</si>
  <si>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</si>
  <si>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</si>
  <si>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</si>
  <si>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</si>
  <si>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</si>
  <si>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</si>
  <si>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</si>
  <si>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</si>
  <si>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</si>
  <si>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</si>
  <si>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</si>
  <si>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</si>
  <si>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</si>
  <si>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</si>
  <si>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</si>
  <si>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</si>
  <si>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</si>
  <si>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</si>
  <si>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</si>
  <si>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</si>
  <si>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</si>
  <si>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</si>
  <si>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</si>
  <si>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</si>
  <si>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</si>
  <si>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</si>
  <si>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</si>
  <si>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</si>
  <si>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</si>
  <si>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</si>
  <si>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</si>
  <si>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</si>
  <si>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</si>
  <si>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</si>
  <si>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</si>
  <si>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</si>
  <si>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</si>
  <si>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</si>
  <si>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</si>
  <si>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</si>
  <si>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</si>
  <si>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</si>
  <si>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</si>
  <si>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</si>
  <si>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</si>
  <si>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</si>
  <si>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</si>
  <si>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</si>
  <si>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</si>
  <si>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</si>
  <si>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</si>
  <si>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</si>
  <si>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</si>
  <si>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</si>
  <si>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</si>
  <si>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</si>
  <si>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</si>
  <si>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</si>
  <si>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</si>
  <si>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</si>
  <si>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</si>
  <si>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</si>
  <si>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</si>
  <si>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</si>
  <si>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</si>
  <si>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</si>
  <si>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</si>
  <si>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</si>
  <si>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</si>
  <si>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</si>
  <si>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</si>
  <si>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</si>
  <si>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</si>
  <si>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</si>
  <si>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</si>
  <si>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</si>
  <si>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</si>
  <si>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</si>
  <si>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</si>
  <si>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</si>
  <si>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</si>
  <si>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</si>
  <si>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</si>
  <si>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</si>
  <si>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</si>
  <si>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</si>
  <si>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</si>
  <si>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</si>
  <si>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</si>
  <si>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</si>
  <si>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</si>
  <si>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</si>
  <si>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</si>
  <si>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</si>
  <si>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</si>
  <si>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</si>
  <si>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</si>
  <si>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</si>
  <si>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</si>
  <si>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</si>
  <si>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</si>
  <si>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</si>
  <si>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</si>
  <si>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</si>
  <si>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</si>
  <si>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</si>
  <si>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</si>
  <si>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</si>
  <si>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</si>
  <si>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</si>
  <si>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</si>
  <si>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</si>
  <si>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</si>
  <si>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</si>
  <si>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</si>
  <si>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</si>
  <si>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</si>
  <si>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</si>
  <si>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</si>
  <si>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</si>
  <si>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</si>
  <si>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</si>
  <si>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</si>
  <si>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</si>
  <si>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</si>
  <si>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</si>
  <si>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</si>
  <si>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</si>
  <si>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</si>
  <si>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</si>
  <si>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</si>
  <si>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</si>
  <si>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</si>
  <si>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</si>
  <si>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</si>
  <si>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</si>
  <si>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</si>
  <si>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</si>
  <si>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</si>
  <si>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</si>
  <si>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</si>
  <si>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</si>
  <si>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</si>
  <si>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</si>
  <si>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</si>
  <si>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</si>
  <si>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</si>
  <si>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</si>
  <si>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</si>
  <si>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</si>
  <si>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</si>
  <si>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</si>
  <si>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</si>
  <si>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</si>
  <si>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</si>
  <si>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</si>
  <si>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</si>
  <si>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</si>
  <si>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</si>
  <si>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</si>
  <si>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</si>
  <si>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</si>
  <si>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</si>
  <si>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</si>
  <si>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</si>
  <si>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</si>
  <si>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</si>
  <si>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</si>
  <si>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</si>
  <si>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</si>
  <si>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</si>
  <si>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</si>
  <si>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</si>
  <si>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</si>
  <si>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</si>
  <si>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</si>
  <si>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</si>
  <si>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</si>
  <si>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</si>
  <si>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</si>
  <si>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</si>
  <si>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</si>
  <si>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</si>
  <si>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</si>
  <si>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</si>
  <si>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</si>
  <si>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</si>
  <si>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</si>
  <si>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</si>
  <si>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</si>
  <si>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</si>
  <si>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</si>
  <si>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</si>
  <si>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</si>
  <si>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</si>
  <si>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</si>
  <si>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</si>
  <si>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</si>
  <si>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</si>
  <si>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</si>
  <si>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</si>
  <si>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</si>
  <si>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</si>
  <si>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</si>
  <si>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</si>
  <si>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</si>
  <si>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</si>
  <si>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</si>
  <si>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</si>
  <si>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</si>
  <si>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</si>
  <si>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</si>
  <si>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</si>
  <si>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</si>
  <si>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</si>
  <si>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</si>
  <si>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</si>
  <si>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</si>
  <si>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</si>
  <si>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</si>
  <si>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</si>
  <si>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</si>
  <si>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</si>
  <si>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</si>
  <si>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</si>
  <si>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</si>
  <si>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</si>
  <si>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</si>
  <si>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</si>
  <si>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</si>
  <si>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</si>
  <si>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</si>
  <si>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</si>
  <si>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</si>
  <si>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</si>
  <si>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</si>
  <si>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</si>
  <si>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</si>
  <si>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</si>
  <si>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</si>
  <si>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</si>
  <si>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</si>
  <si>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</si>
  <si>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</si>
  <si>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</si>
  <si>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</si>
  <si>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</si>
  <si>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</si>
  <si>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</si>
  <si>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</si>
  <si>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</si>
  <si>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</si>
  <si>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</si>
  <si>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</si>
  <si>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</si>
  <si>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</si>
  <si>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</si>
  <si>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</si>
  <si>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</si>
  <si>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</si>
  <si>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</si>
  <si>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</si>
  <si>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</si>
  <si>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</si>
  <si>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</si>
  <si>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</si>
  <si>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</si>
  <si>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</si>
  <si>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</si>
  <si>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</si>
  <si>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</si>
  <si>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</si>
  <si>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</si>
  <si>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</si>
  <si>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</si>
  <si>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</si>
  <si>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</si>
  <si>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</si>
  <si>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</si>
  <si>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</si>
  <si>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</si>
  <si>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</si>
  <si>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</si>
  <si>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</si>
  <si>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</si>
  <si>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</si>
  <si>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</si>
  <si>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</si>
  <si>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</si>
  <si>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</si>
  <si>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</si>
  <si>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</si>
  <si>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</si>
  <si>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</si>
  <si>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</si>
  <si>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</si>
  <si>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</si>
  <si>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</si>
  <si>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</si>
  <si>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</si>
  <si>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</si>
  <si>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</si>
  <si>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</si>
  <si>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</si>
  <si>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</si>
  <si>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</si>
  <si>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</si>
  <si>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</si>
  <si>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</si>
  <si>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</si>
  <si>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</si>
  <si>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</si>
  <si>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</si>
  <si>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</si>
  <si>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</si>
  <si>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</si>
  <si>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</si>
  <si>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</si>
  <si>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</si>
  <si>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</si>
  <si>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</si>
  <si>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</si>
  <si>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</si>
  <si>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</si>
  <si>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</si>
  <si>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</si>
  <si>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</si>
  <si>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</si>
  <si>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</si>
  <si>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</si>
  <si>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</si>
  <si>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</si>
  <si>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</si>
  <si>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</si>
  <si>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</si>
  <si>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</si>
  <si>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</si>
  <si>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</si>
  <si>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</si>
  <si>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</si>
  <si>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</si>
  <si>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</si>
  <si>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</si>
  <si>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</si>
  <si>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</si>
  <si>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</si>
  <si>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</si>
  <si>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</si>
  <si>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</si>
  <si>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</si>
  <si>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</si>
  <si>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</si>
  <si>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</si>
  <si>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</si>
  <si>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</si>
  <si>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</si>
  <si>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</si>
  <si>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</si>
  <si>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</si>
  <si>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</si>
  <si>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</si>
  <si>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</si>
  <si>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</si>
  <si>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</si>
  <si>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</si>
  <si>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</si>
  <si>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</si>
  <si>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</si>
  <si>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</si>
  <si>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</si>
  <si>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</si>
  <si>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</si>
  <si>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</si>
  <si>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</si>
  <si>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</si>
  <si>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</si>
  <si>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</si>
  <si>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</si>
  <si>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</si>
  <si>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</si>
  <si>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</si>
  <si>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</si>
  <si>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</si>
  <si>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</si>
  <si>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</si>
  <si>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</si>
  <si>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</si>
  <si>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</si>
  <si>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</si>
  <si>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</si>
  <si>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</si>
  <si>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</si>
  <si>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</si>
  <si>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</si>
  <si>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</si>
  <si>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</si>
  <si>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</si>
  <si>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</si>
  <si>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</si>
  <si>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</si>
  <si>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</si>
  <si>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</si>
  <si>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</si>
  <si>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</si>
  <si>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</si>
  <si>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</si>
  <si>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</si>
  <si>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</si>
  <si>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</si>
  <si>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</si>
  <si>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</si>
  <si>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</si>
  <si>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</si>
  <si>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</si>
  <si>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</si>
  <si>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</si>
  <si>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</si>
  <si>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</si>
  <si>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</si>
  <si>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</si>
  <si>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</si>
  <si>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</si>
  <si>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</si>
  <si>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</si>
  <si>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</si>
  <si>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</si>
  <si>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</si>
  <si>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</si>
  <si>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</si>
  <si>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</si>
  <si>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</si>
  <si>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</si>
  <si>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</si>
  <si>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</si>
  <si>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</si>
  <si>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</si>
  <si>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</si>
  <si>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</si>
  <si>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</si>
  <si>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</si>
  <si>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</si>
  <si>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</si>
  <si>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</si>
  <si>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</si>
  <si>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</si>
  <si>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</si>
  <si>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</si>
  <si>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</si>
  <si>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</si>
  <si>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</si>
  <si>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</si>
  <si>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</si>
  <si>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</si>
  <si>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</si>
  <si>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</si>
  <si>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</si>
  <si>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</si>
  <si>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</si>
  <si>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</si>
  <si>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</si>
  <si>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</si>
  <si>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</si>
  <si>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</si>
  <si>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</si>
  <si>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</si>
  <si>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</si>
  <si>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</si>
  <si>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</si>
  <si>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</si>
  <si>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</si>
  <si>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</si>
  <si>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</si>
  <si>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</si>
  <si>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</si>
  <si>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</si>
  <si>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</si>
  <si>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</si>
  <si>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</si>
  <si>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</si>
  <si>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</si>
  <si>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</si>
  <si>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</si>
  <si>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</si>
  <si>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</si>
  <si>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</si>
  <si>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</si>
  <si>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</si>
  <si>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</si>
  <si>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</si>
  <si>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</si>
  <si>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</si>
  <si>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</si>
  <si>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</si>
  <si>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</si>
  <si>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</si>
  <si>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</si>
  <si>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</si>
  <si>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</si>
  <si>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</si>
  <si>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</si>
  <si>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</si>
  <si>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</si>
  <si>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</si>
  <si>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</si>
  <si>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</si>
  <si>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</si>
  <si>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</si>
  <si>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</si>
  <si>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</si>
  <si>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</si>
  <si>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</si>
  <si>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</si>
  <si>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</si>
  <si>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</si>
  <si>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</si>
  <si>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</si>
  <si>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</si>
  <si>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</si>
  <si>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</si>
  <si>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</si>
  <si>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</si>
  <si>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</si>
  <si>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</si>
  <si>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</si>
  <si>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</si>
  <si>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</si>
  <si>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</si>
  <si>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</si>
  <si>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</si>
  <si>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</si>
  <si>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</si>
  <si>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</si>
  <si>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</si>
  <si>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</si>
  <si>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</si>
  <si>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</si>
  <si>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</si>
  <si>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</si>
  <si>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</si>
  <si>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</si>
  <si>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</si>
  <si>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</si>
  <si>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</si>
  <si>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</si>
  <si>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</si>
  <si>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</si>
  <si>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</si>
  <si>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</si>
  <si>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</si>
  <si>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</si>
  <si>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</si>
  <si>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</si>
  <si>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</si>
  <si>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</si>
  <si>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</si>
  <si>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</si>
  <si>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</si>
  <si>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</si>
  <si>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</si>
  <si>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</si>
  <si>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</si>
  <si>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</si>
  <si>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</si>
  <si>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</si>
  <si>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</si>
  <si>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</si>
  <si>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</si>
  <si>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</si>
  <si>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</si>
  <si>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</si>
  <si>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</si>
  <si>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</si>
  <si>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</si>
  <si>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</si>
  <si>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</si>
  <si>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</si>
  <si>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</si>
  <si>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</si>
  <si>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</si>
  <si>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</si>
  <si>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</si>
  <si>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</si>
  <si>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</si>
  <si>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</si>
  <si>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</si>
  <si>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</si>
  <si>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</si>
  <si>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</si>
  <si>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</si>
  <si>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</si>
  <si>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</si>
  <si>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</si>
  <si>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</si>
  <si>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</si>
  <si>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</si>
  <si>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</si>
  <si>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</si>
  <si>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</si>
  <si>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</si>
  <si>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</si>
  <si>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</si>
  <si>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</si>
  <si>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</si>
  <si>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</si>
  <si>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</si>
  <si>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</si>
  <si>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</si>
  <si>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</si>
  <si>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</si>
  <si>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</si>
  <si>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</si>
  <si>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</si>
  <si>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</si>
  <si>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</si>
  <si>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</si>
  <si>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</si>
  <si>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</si>
  <si>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</si>
  <si>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</si>
  <si>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</si>
  <si>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</si>
  <si>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</si>
  <si>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</si>
  <si>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</si>
  <si>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</si>
  <si>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</si>
  <si>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</si>
  <si>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</si>
  <si>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</si>
  <si>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</si>
  <si>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</si>
  <si>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</si>
  <si>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</si>
  <si>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</si>
  <si>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</si>
  <si>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</si>
  <si>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</si>
  <si>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</si>
  <si>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</si>
  <si>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</si>
  <si>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</si>
  <si>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</si>
  <si>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</si>
  <si>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</si>
  <si>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</si>
  <si>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</si>
  <si>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</si>
  <si>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</si>
  <si>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</si>
  <si>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</si>
  <si>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</si>
  <si>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</si>
  <si>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</si>
  <si>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</si>
  <si>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</si>
  <si>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</si>
  <si>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</si>
  <si>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</si>
  <si>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</si>
  <si>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</si>
  <si>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</si>
  <si>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</si>
  <si>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</si>
  <si>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</si>
  <si>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</si>
  <si>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</si>
  <si>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</si>
  <si>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</si>
  <si>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</si>
  <si>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</si>
  <si>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</si>
  <si>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</si>
  <si>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</si>
  <si>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</si>
  <si>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</si>
  <si>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</si>
  <si>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</si>
  <si>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</si>
  <si>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</si>
  <si>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</si>
  <si>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</si>
  <si>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</si>
  <si>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</si>
  <si>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</si>
  <si>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</si>
  <si>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</si>
  <si>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</si>
  <si>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</si>
  <si>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</si>
  <si>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</si>
  <si>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</si>
  <si>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</si>
  <si>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</si>
  <si>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</si>
  <si>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</si>
  <si>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</si>
  <si>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</si>
  <si>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</si>
  <si>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</si>
  <si>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</si>
  <si>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</si>
  <si>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</si>
  <si>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</si>
  <si>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</si>
  <si>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</si>
  <si>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</si>
  <si>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</si>
  <si>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</si>
  <si>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</si>
  <si>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</si>
  <si>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</si>
  <si>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</si>
  <si>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</si>
  <si>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</si>
  <si>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</si>
  <si>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</si>
  <si>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</si>
  <si>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</si>
  <si>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</si>
  <si>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</si>
  <si>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</si>
  <si>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</si>
  <si>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</si>
  <si>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</si>
  <si>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</si>
  <si>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</si>
  <si>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</si>
  <si>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</si>
  <si>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</si>
  <si>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</si>
  <si>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</si>
  <si>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</si>
  <si>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</si>
  <si>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</si>
  <si>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</si>
  <si>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</si>
  <si>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</si>
  <si>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</si>
  <si>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</si>
  <si>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</si>
  <si>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</si>
  <si>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</si>
  <si>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</si>
  <si>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</si>
  <si>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</si>
  <si>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</si>
  <si>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</si>
  <si>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</si>
  <si>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</si>
  <si>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</si>
  <si>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</si>
  <si>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</si>
  <si>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</si>
  <si>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</si>
  <si>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</si>
  <si>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</si>
  <si>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</si>
  <si>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</si>
  <si>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</si>
  <si>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</si>
  <si>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</si>
  <si>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</si>
  <si>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</si>
  <si>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</si>
  <si>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</si>
  <si>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</si>
  <si>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</si>
  <si>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</si>
  <si>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</si>
  <si>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</si>
  <si>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</si>
  <si>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</si>
  <si>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</si>
  <si>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</si>
  <si>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</si>
  <si>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</si>
  <si>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</si>
  <si>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</si>
  <si>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</si>
  <si>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</si>
  <si>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</si>
  <si>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</si>
  <si>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</si>
  <si>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</si>
  <si>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</si>
  <si>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</si>
  <si>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</si>
  <si>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</si>
  <si>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</si>
  <si>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</si>
  <si>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</si>
  <si>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</si>
  <si>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</si>
  <si>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</si>
  <si>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</si>
  <si>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</si>
  <si>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</si>
  <si>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</si>
  <si>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</si>
  <si>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</si>
  <si>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</si>
  <si>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</si>
  <si>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</si>
  <si>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</si>
  <si>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</si>
  <si>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</si>
  <si>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</si>
  <si>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</si>
  <si>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</si>
  <si>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</si>
  <si>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</si>
  <si>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</si>
  <si>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</si>
  <si>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</si>
  <si>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</si>
  <si>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</si>
  <si>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</si>
  <si>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</si>
  <si>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</si>
  <si>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</si>
  <si>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</si>
  <si>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</si>
  <si>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</si>
  <si>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</si>
  <si>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</si>
  <si>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</si>
  <si>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</si>
  <si>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</si>
  <si>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</si>
  <si>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</si>
  <si>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</si>
  <si>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</si>
  <si>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</si>
  <si>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</si>
  <si>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</si>
  <si>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</si>
  <si>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</si>
  <si>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</si>
  <si>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</si>
  <si>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</si>
  <si>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</si>
  <si>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</si>
  <si>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</si>
  <si>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</si>
  <si>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</si>
  <si>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</si>
  <si>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</si>
  <si>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</si>
  <si>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</si>
  <si>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</si>
  <si>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</si>
  <si>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</si>
  <si>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</si>
  <si>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</si>
  <si>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</si>
  <si>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</si>
  <si>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</si>
  <si>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</si>
  <si>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</si>
  <si>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</si>
  <si>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</si>
  <si>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</si>
  <si>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</si>
  <si>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</si>
  <si>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</si>
  <si>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</si>
  <si>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</si>
  <si>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</si>
  <si>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</si>
  <si>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</si>
  <si>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</si>
  <si>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</si>
  <si>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</si>
  <si>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</si>
  <si>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</si>
  <si>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</si>
  <si>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</si>
  <si>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</si>
  <si>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</si>
  <si>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</si>
  <si>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</si>
  <si>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</si>
  <si>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</si>
  <si>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</si>
  <si>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</si>
  <si>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</si>
  <si>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</si>
  <si>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</si>
  <si>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</si>
  <si>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</si>
  <si>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</si>
  <si>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</si>
  <si>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</si>
  <si>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</si>
  <si>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</si>
  <si>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</si>
  <si>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</si>
  <si>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</si>
  <si>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</si>
  <si>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</si>
  <si>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</si>
  <si>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</si>
  <si>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</si>
  <si>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</si>
  <si>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</si>
  <si>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</si>
  <si>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</si>
  <si>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</si>
  <si>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</si>
  <si>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</si>
  <si>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</si>
  <si>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</si>
  <si>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</si>
  <si>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</si>
  <si>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</si>
  <si>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</si>
  <si>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</si>
  <si>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</si>
  <si>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</si>
  <si>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</si>
  <si>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</si>
  <si>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</si>
  <si>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</si>
  <si>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</si>
  <si>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</si>
  <si>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</si>
  <si>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</si>
  <si>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</si>
  <si>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</si>
  <si>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</si>
  <si>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</si>
  <si>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</si>
  <si>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</si>
  <si>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</si>
  <si>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</si>
  <si>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</si>
  <si>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</si>
  <si>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</si>
  <si>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</si>
  <si>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</si>
  <si>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</si>
  <si>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</si>
  <si>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</si>
  <si>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</si>
  <si>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</si>
  <si>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</si>
  <si>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</si>
  <si>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</si>
  <si>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</si>
  <si>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</si>
  <si>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</si>
  <si>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</si>
  <si>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</si>
  <si>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</si>
  <si>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</si>
  <si>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</si>
  <si>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</si>
  <si>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</si>
  <si>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</si>
  <si>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</si>
  <si>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</si>
  <si>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</si>
  <si>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</si>
  <si>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</si>
  <si>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</si>
  <si>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</si>
  <si>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</si>
  <si>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</si>
  <si>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</si>
  <si>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</si>
  <si>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</si>
  <si>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</si>
  <si>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</si>
  <si>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</si>
  <si>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</si>
  <si>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</si>
  <si>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</si>
  <si>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</si>
  <si>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</si>
  <si>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</si>
  <si>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</si>
  <si>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</si>
  <si>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</si>
  <si>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</si>
  <si>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</si>
  <si>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</si>
  <si>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</si>
  <si>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</si>
  <si>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</si>
  <si>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</si>
  <si>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</si>
  <si>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</si>
  <si>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</si>
  <si>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</si>
  <si>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</si>
  <si>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</si>
  <si>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</si>
  <si>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</si>
  <si>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</si>
  <si>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</si>
  <si>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</si>
  <si>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</si>
  <si>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</si>
  <si>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</si>
  <si>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</si>
  <si>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</si>
  <si>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</si>
  <si>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</si>
  <si>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</si>
  <si>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</si>
  <si>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</si>
  <si>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</si>
  <si>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</si>
  <si>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</si>
  <si>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</si>
  <si>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</si>
  <si>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</si>
  <si>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</si>
  <si>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</si>
  <si>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</si>
  <si>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</si>
  <si>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</si>
  <si>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</si>
  <si>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</si>
  <si>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</si>
  <si>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</si>
  <si>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</si>
  <si>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</si>
  <si>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</si>
  <si>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</si>
  <si>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</si>
  <si>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</si>
  <si>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</si>
  <si>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</si>
  <si>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</si>
  <si>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</si>
  <si>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</si>
  <si>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</si>
  <si>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</si>
  <si>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</si>
  <si>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</si>
  <si>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</si>
  <si>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</si>
  <si>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</si>
  <si>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</si>
  <si>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</si>
  <si>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</si>
  <si>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</si>
  <si>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</si>
  <si>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</si>
  <si>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</si>
  <si>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</si>
  <si>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</si>
  <si>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</si>
  <si>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</si>
  <si>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</si>
  <si>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</si>
  <si>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</si>
  <si>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</si>
  <si>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</si>
  <si>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</si>
  <si>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</si>
  <si>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</si>
  <si>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</si>
  <si>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</si>
  <si>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</si>
  <si>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</si>
  <si>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</si>
  <si>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</si>
  <si>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</si>
  <si>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</si>
  <si>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</si>
  <si>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</si>
  <si>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</si>
  <si>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</si>
  <si>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</si>
  <si>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</si>
  <si>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</si>
  <si>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</si>
  <si>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</si>
  <si>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</si>
  <si>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</si>
  <si>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</si>
  <si>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</si>
  <si>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</si>
  <si>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</si>
  <si>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</si>
  <si>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</si>
  <si>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</si>
  <si>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</si>
  <si>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</si>
  <si>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</si>
  <si>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</si>
  <si>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</si>
  <si>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</si>
  <si>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</si>
  <si>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</si>
  <si>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</si>
  <si>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</si>
  <si>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</si>
  <si>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</si>
  <si>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</si>
  <si>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</si>
  <si>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</si>
  <si>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</si>
  <si>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</si>
  <si>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</si>
  <si>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</si>
  <si>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</si>
  <si>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</si>
  <si>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</si>
  <si>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</si>
  <si>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</si>
  <si>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</si>
  <si>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</si>
  <si>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</si>
  <si>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</si>
  <si>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</si>
  <si>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</si>
  <si>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</si>
  <si>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</si>
  <si>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</si>
  <si>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</si>
  <si>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</si>
  <si>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</si>
  <si>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</si>
  <si>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</si>
  <si>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</si>
  <si>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</si>
  <si>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</si>
  <si>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</si>
  <si>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</si>
  <si>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</si>
  <si>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</si>
  <si>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</si>
  <si>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</si>
  <si>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</si>
  <si>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</si>
  <si>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</si>
  <si>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</si>
  <si>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</si>
  <si>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</si>
  <si>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</si>
  <si>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</si>
  <si>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</si>
  <si>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</si>
  <si>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</si>
  <si>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</si>
  <si>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</si>
  <si>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</si>
  <si>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</si>
  <si>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</si>
  <si>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</si>
  <si>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</si>
  <si>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</si>
  <si>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</si>
  <si>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</si>
  <si>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</si>
  <si>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</si>
  <si>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</si>
  <si>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</si>
  <si>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</si>
  <si>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</si>
  <si>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</si>
  <si>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</si>
  <si>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</si>
  <si>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</si>
  <si>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</si>
  <si>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</si>
  <si>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</si>
  <si>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</si>
  <si>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</si>
  <si>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</si>
  <si>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</si>
  <si>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</si>
  <si>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</si>
  <si>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</si>
  <si>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</si>
  <si>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</si>
  <si>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</si>
  <si>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</si>
  <si>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</si>
  <si>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</si>
  <si>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</si>
  <si>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</si>
  <si>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</si>
  <si>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</si>
  <si>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</si>
  <si>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</si>
  <si>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</si>
  <si>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</si>
  <si>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</si>
  <si>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</si>
  <si>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</si>
  <si>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</si>
  <si>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</si>
  <si>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</si>
  <si>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</si>
  <si>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</si>
  <si>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</si>
  <si>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</si>
  <si>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</si>
  <si>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</si>
  <si>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</si>
  <si>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</si>
  <si>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</si>
  <si>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</si>
  <si>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</si>
  <si>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</si>
  <si>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</si>
  <si>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</si>
  <si>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</si>
  <si>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</si>
  <si>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</si>
  <si>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</si>
  <si>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</si>
  <si>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</si>
  <si>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</si>
  <si>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</si>
  <si>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</si>
  <si>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</si>
  <si>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</si>
  <si>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</si>
  <si>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</si>
  <si>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</si>
  <si>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</si>
  <si>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</si>
  <si>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</si>
  <si>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</si>
  <si>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</si>
  <si>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</si>
  <si>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</si>
  <si>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</si>
  <si>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</si>
  <si>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</si>
  <si>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</si>
  <si>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</si>
  <si>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</si>
  <si>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</si>
  <si>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</si>
  <si>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</si>
  <si>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</si>
  <si>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</si>
  <si>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</si>
  <si>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</si>
  <si>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</si>
  <si>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</si>
  <si>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</si>
  <si>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</si>
  <si>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</si>
  <si>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</si>
  <si>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</si>
  <si>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</si>
  <si>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</si>
  <si>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</si>
  <si>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</si>
  <si>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</si>
  <si>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</si>
  <si>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</si>
  <si>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</si>
  <si>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</si>
  <si>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</si>
  <si>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</si>
  <si>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</si>
  <si>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</si>
  <si>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</si>
  <si>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</si>
  <si>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</si>
  <si>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</si>
  <si>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</si>
  <si>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</si>
  <si>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</si>
  <si>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</si>
  <si>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</si>
  <si>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</si>
  <si>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</si>
  <si>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</si>
  <si>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</si>
  <si>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</si>
  <si>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</si>
  <si>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</si>
  <si>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</si>
  <si>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</si>
  <si>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</si>
  <si>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</si>
  <si>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</si>
  <si>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</si>
  <si>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</si>
  <si>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</si>
  <si>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</si>
  <si>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</si>
  <si>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</si>
  <si>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</si>
  <si>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</si>
  <si>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</si>
  <si>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</si>
  <si>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</si>
  <si>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</si>
  <si>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</si>
  <si>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</si>
  <si>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</si>
  <si>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</si>
  <si>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</si>
  <si>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</si>
  <si>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</si>
  <si>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</si>
  <si>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</si>
  <si>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</si>
  <si>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</si>
  <si>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</si>
  <si>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</si>
  <si>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</si>
  <si>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</si>
  <si>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</si>
  <si>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</si>
  <si>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</si>
  <si>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</si>
  <si>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</si>
  <si>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</si>
  <si>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</si>
  <si>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</si>
  <si>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</si>
  <si>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</si>
  <si>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</si>
  <si>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</si>
  <si>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</si>
  <si>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</si>
  <si>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</si>
  <si>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</si>
  <si>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</si>
  <si>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</si>
  <si>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</si>
  <si>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</si>
  <si>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</si>
  <si>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</si>
  <si>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</si>
  <si>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</si>
  <si>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</si>
  <si>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</si>
  <si>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</si>
  <si>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</si>
  <si>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</si>
  <si>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</si>
  <si>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</si>
  <si>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</si>
  <si>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</si>
  <si>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</si>
  <si>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</si>
  <si>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</si>
  <si>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</si>
  <si>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</si>
  <si>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</si>
  <si>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</si>
  <si>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</si>
  <si>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</si>
  <si>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</si>
  <si>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</si>
  <si>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</si>
  <si>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</si>
  <si>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</si>
  <si>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</si>
  <si>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</si>
  <si>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</si>
  <si>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</si>
  <si>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</si>
  <si>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</si>
  <si>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</si>
  <si>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</si>
  <si>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</si>
  <si>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</si>
  <si>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</si>
  <si>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</si>
  <si>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</si>
  <si>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</si>
  <si>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</si>
  <si>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</si>
  <si>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</si>
  <si>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</si>
  <si>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</si>
  <si>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</si>
  <si>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</si>
  <si>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</si>
  <si>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</si>
  <si>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</si>
  <si>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</si>
  <si>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</si>
  <si>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</si>
  <si>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</si>
  <si>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</si>
  <si>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</si>
  <si>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</si>
  <si>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</si>
  <si>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</si>
  <si>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</si>
  <si>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</si>
  <si>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</si>
  <si>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</si>
  <si>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</si>
  <si>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</si>
  <si>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</si>
  <si>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</si>
  <si>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</si>
  <si>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</si>
  <si>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</si>
  <si>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</si>
  <si>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</si>
  <si>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</si>
  <si>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</si>
  <si>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</si>
  <si>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</si>
  <si>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</si>
  <si>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</si>
  <si>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</si>
  <si>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</si>
  <si>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</si>
  <si>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</si>
  <si>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</si>
  <si>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</si>
  <si>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</si>
  <si>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</si>
  <si>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</si>
  <si>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</si>
  <si>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</si>
  <si>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</si>
  <si>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</si>
  <si>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</si>
  <si>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</si>
  <si>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</si>
  <si>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</si>
  <si>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</si>
  <si>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</si>
  <si>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</si>
  <si>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</si>
  <si>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</si>
  <si>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</si>
  <si>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</si>
  <si>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</si>
  <si>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</si>
  <si>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</si>
  <si>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</si>
  <si>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</si>
  <si>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</si>
  <si>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</si>
  <si>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</si>
  <si>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</si>
  <si>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</si>
  <si>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</si>
  <si>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</si>
  <si>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</si>
  <si>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</si>
  <si>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</si>
  <si>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</si>
  <si>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</si>
  <si>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</si>
  <si>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</si>
  <si>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</si>
  <si>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</si>
  <si>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</si>
  <si>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</si>
  <si>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</si>
  <si>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</si>
  <si>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</si>
  <si>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</si>
  <si>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</si>
  <si>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</si>
  <si>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</si>
  <si>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</si>
  <si>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</si>
  <si>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</si>
  <si>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</si>
  <si>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</si>
  <si>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</si>
  <si>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</si>
  <si>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</si>
  <si>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</si>
  <si>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</si>
  <si>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</si>
  <si>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</si>
  <si>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</si>
  <si>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</si>
  <si>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</si>
  <si>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</si>
  <si>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</si>
  <si>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</si>
  <si>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</si>
  <si>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</si>
  <si>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</si>
  <si>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</si>
  <si>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</si>
  <si>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</si>
  <si>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</si>
  <si>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</si>
  <si>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</si>
  <si>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</si>
  <si>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</si>
  <si>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</si>
  <si>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</si>
  <si>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</si>
  <si>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</si>
  <si>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</si>
  <si>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</si>
  <si>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</si>
  <si>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</si>
  <si>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</si>
  <si>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</si>
  <si>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</si>
  <si>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</si>
  <si>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</si>
  <si>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</si>
  <si>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</si>
  <si>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</si>
  <si>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</si>
  <si>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</si>
  <si>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</si>
  <si>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</si>
  <si>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</si>
  <si>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</si>
  <si>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</si>
  <si>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</si>
  <si>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</si>
  <si>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</si>
  <si>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</si>
  <si>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</si>
  <si>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</si>
  <si>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</si>
  <si>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</si>
  <si>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</si>
  <si>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</si>
  <si>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</si>
  <si>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</si>
  <si>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</si>
  <si>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</si>
  <si>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</si>
  <si>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</si>
  <si>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</si>
  <si>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</si>
  <si>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</si>
  <si>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</si>
  <si>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</si>
  <si>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</si>
  <si>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</si>
  <si>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</si>
  <si>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</si>
  <si>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</si>
  <si>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</si>
  <si>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</si>
  <si>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</si>
  <si>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</si>
  <si>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</si>
  <si>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</si>
  <si>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</si>
  <si>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</si>
  <si>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</si>
  <si>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</si>
  <si>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</si>
  <si>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</si>
  <si>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</si>
  <si>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</si>
  <si>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</si>
  <si>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</si>
  <si>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</si>
  <si>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</si>
  <si>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</si>
  <si>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</si>
  <si>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</si>
  <si>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</si>
  <si>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</si>
  <si>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</si>
  <si>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</si>
  <si>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</si>
  <si>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</si>
  <si>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</si>
  <si>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</si>
  <si>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</si>
  <si>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</si>
  <si>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</si>
  <si>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</si>
  <si>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</si>
  <si>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</si>
  <si>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</si>
  <si>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</si>
  <si>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</si>
  <si>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</si>
  <si>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</si>
  <si>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</si>
  <si>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</si>
  <si>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</si>
  <si>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</si>
  <si>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</si>
  <si>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</si>
  <si>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</si>
  <si>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</si>
  <si>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</si>
  <si>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</si>
  <si>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</si>
  <si>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</si>
  <si>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</si>
  <si>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</si>
  <si>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</si>
  <si>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</si>
  <si>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</si>
  <si>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</si>
  <si>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</si>
  <si>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</si>
  <si>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</si>
  <si>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</si>
  <si>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</si>
  <si>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</si>
  <si>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</si>
  <si>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</si>
  <si>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</si>
  <si>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</si>
  <si>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</si>
  <si>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</si>
  <si>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</si>
  <si>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</si>
  <si>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</si>
  <si>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</si>
  <si>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</si>
  <si>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</si>
  <si>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</si>
  <si>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</si>
  <si>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</si>
  <si>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</si>
  <si>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</si>
  <si>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</si>
  <si>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</si>
  <si>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</si>
  <si>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</si>
  <si>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</si>
  <si>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</si>
  <si>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</si>
  <si>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</si>
  <si>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</si>
  <si>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</si>
  <si>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</si>
  <si>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</si>
  <si>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</si>
  <si>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</si>
  <si>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</si>
  <si>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</si>
  <si>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</si>
  <si>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</si>
  <si>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</si>
  <si>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</si>
  <si>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</si>
  <si>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</si>
  <si>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</si>
  <si>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</si>
  <si>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</si>
  <si>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</si>
  <si>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</si>
  <si>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</si>
  <si>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</si>
  <si>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</si>
  <si>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</si>
  <si>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</si>
  <si>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</si>
  <si>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</si>
  <si>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</si>
  <si>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</si>
  <si>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</si>
  <si>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</si>
  <si>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</si>
  <si>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</si>
  <si>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</si>
  <si>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</si>
  <si>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</si>
  <si>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</si>
  <si>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</si>
  <si>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</si>
  <si>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</si>
  <si>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</si>
  <si>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</si>
  <si>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</si>
  <si>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</si>
  <si>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</si>
  <si>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</si>
  <si>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</si>
  <si>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</si>
  <si>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</si>
  <si>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</si>
  <si>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</si>
  <si>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</si>
  <si>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</si>
  <si>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</si>
  <si>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</si>
  <si>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</si>
  <si>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</si>
  <si>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</si>
  <si>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</si>
  <si>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</si>
  <si>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</si>
  <si>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</si>
  <si>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</si>
  <si>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</si>
  <si>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</si>
  <si>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</si>
  <si>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</si>
  <si>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</si>
  <si>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</si>
  <si>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</si>
  <si>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</si>
  <si>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</si>
  <si>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</si>
  <si>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</si>
  <si>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</si>
  <si>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</si>
  <si>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</si>
  <si>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</si>
  <si>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</si>
  <si>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</si>
  <si>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</si>
  <si>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</si>
  <si>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</si>
  <si>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</si>
  <si>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</si>
  <si>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</si>
  <si>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</si>
  <si>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</si>
  <si>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</si>
  <si>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</si>
  <si>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</si>
  <si>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</si>
  <si>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</si>
  <si>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</si>
  <si>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</si>
  <si>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</si>
  <si>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</si>
  <si>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</si>
  <si>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</si>
  <si>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</si>
  <si>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</si>
  <si>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</si>
  <si>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</si>
  <si>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</si>
  <si>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</si>
  <si>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</si>
  <si>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</si>
  <si>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</si>
  <si>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</si>
  <si>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</si>
  <si>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</si>
  <si>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</si>
  <si>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</si>
  <si>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</si>
  <si>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</si>
  <si>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</si>
  <si>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</si>
  <si>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</si>
  <si>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</si>
  <si>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</si>
  <si>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</si>
  <si>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</si>
  <si>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</si>
  <si>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</si>
  <si>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</si>
  <si>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</si>
  <si>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</si>
  <si>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</si>
  <si>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</si>
  <si>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</si>
  <si>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</si>
  <si>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</si>
  <si>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</si>
  <si>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</si>
  <si>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</si>
  <si>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</si>
  <si>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</si>
  <si>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</si>
  <si>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</si>
  <si>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</si>
  <si>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</si>
  <si>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</si>
  <si>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</si>
  <si>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</si>
  <si>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</si>
  <si>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</si>
  <si>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</si>
  <si>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</si>
  <si>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</si>
  <si>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</si>
  <si>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</si>
  <si>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</si>
  <si>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</si>
  <si>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</si>
  <si>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</si>
  <si>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</si>
  <si>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</si>
  <si>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</si>
  <si>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</si>
  <si>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</si>
  <si>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</si>
  <si>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</si>
  <si>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</si>
  <si>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</si>
  <si>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</si>
  <si>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</si>
  <si>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</si>
  <si>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</si>
  <si>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</si>
  <si>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</si>
  <si>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</si>
  <si>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</si>
  <si>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</si>
  <si>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</si>
  <si>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</si>
  <si>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</si>
  <si>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</si>
  <si>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</si>
  <si>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</si>
  <si>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</si>
  <si>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</si>
  <si>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</si>
  <si>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</si>
  <si>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</si>
  <si>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</si>
  <si>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</si>
  <si>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</si>
  <si>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</si>
  <si>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</si>
  <si>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</si>
  <si>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</si>
  <si>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</si>
  <si>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</si>
  <si>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</si>
  <si>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</si>
  <si>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</si>
  <si>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</si>
  <si>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</si>
  <si>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</si>
  <si>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</si>
  <si>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</si>
  <si>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</si>
  <si>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</si>
  <si>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</si>
  <si>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</si>
  <si>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</si>
  <si>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</si>
  <si>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</si>
  <si>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</si>
  <si>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</si>
  <si>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</si>
  <si>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</si>
  <si>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</si>
  <si>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</si>
  <si>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</si>
  <si>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</si>
  <si>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</si>
  <si>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</si>
  <si>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</si>
  <si>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</si>
  <si>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</si>
  <si>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</si>
  <si>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</si>
  <si>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</si>
  <si>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</si>
  <si>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</si>
  <si>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</si>
  <si>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</si>
  <si>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</si>
  <si>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</si>
  <si>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</si>
  <si>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</si>
  <si>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</si>
  <si>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</si>
  <si>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</si>
  <si>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</si>
  <si>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</si>
  <si>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</si>
  <si>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</si>
  <si>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</si>
  <si>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</si>
  <si>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</si>
  <si>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</si>
  <si>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</si>
  <si>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</si>
  <si>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</si>
  <si>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</si>
  <si>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</si>
  <si>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</si>
  <si>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</si>
  <si>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</si>
  <si>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</si>
  <si>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</si>
  <si>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</si>
  <si>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</si>
  <si>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</si>
  <si>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</si>
  <si>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</si>
  <si>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</si>
  <si>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</si>
  <si>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</si>
  <si>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</si>
  <si>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</si>
  <si>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</si>
  <si>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</si>
  <si>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</si>
  <si>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</si>
  <si>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</si>
  <si>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</si>
  <si>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</si>
  <si>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</si>
  <si>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</si>
  <si>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</si>
  <si>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</si>
  <si>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</si>
  <si>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</si>
  <si>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</si>
  <si>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</si>
  <si>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</si>
  <si>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</si>
  <si>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</si>
  <si>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</si>
  <si>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</si>
  <si>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</si>
  <si>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</si>
  <si>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</si>
  <si>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</si>
  <si>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</si>
  <si>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</si>
  <si>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</si>
  <si>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</si>
  <si>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</si>
  <si>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</si>
  <si>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</si>
  <si>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</si>
  <si>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</si>
  <si>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</si>
  <si>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</si>
  <si>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</si>
  <si>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</si>
  <si>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</si>
  <si>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</si>
  <si>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</si>
  <si>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</si>
  <si>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</si>
  <si>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</si>
  <si>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</si>
  <si>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</si>
  <si>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</si>
  <si>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</si>
  <si>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</si>
  <si>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</si>
  <si>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</si>
  <si>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</si>
  <si>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</si>
  <si>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</si>
  <si>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</si>
  <si>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</si>
  <si>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</si>
  <si>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</si>
  <si>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</si>
  <si>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</si>
  <si>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</si>
  <si>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</si>
  <si>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</si>
  <si>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</si>
  <si>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</si>
  <si>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</si>
  <si>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</si>
  <si>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</si>
  <si>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</si>
  <si>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</si>
  <si>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</si>
  <si>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</si>
  <si>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</si>
  <si>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</si>
  <si>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</si>
  <si>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</si>
  <si>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</si>
  <si>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</si>
  <si>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</si>
  <si>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</si>
  <si>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</si>
  <si>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</si>
  <si>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</si>
  <si>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</si>
  <si>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</si>
  <si>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</si>
  <si>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</si>
  <si>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</si>
  <si>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</si>
  <si>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</si>
  <si>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</si>
  <si>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</si>
  <si>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</si>
  <si>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</si>
  <si>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</si>
  <si>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</si>
  <si>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</si>
  <si>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</si>
  <si>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</si>
  <si>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</si>
  <si>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</si>
  <si>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</si>
  <si>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</si>
  <si>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</si>
  <si>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</si>
  <si>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</si>
  <si>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</si>
  <si>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</si>
  <si>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</si>
  <si>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</si>
  <si>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</si>
  <si>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</si>
  <si>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</si>
  <si>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</si>
  <si>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</si>
  <si>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</si>
  <si>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</si>
  <si>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</si>
  <si>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</si>
  <si>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</si>
  <si>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</si>
  <si>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</si>
  <si>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</si>
  <si>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</si>
  <si>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</si>
  <si>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</si>
  <si>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</si>
  <si>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</si>
  <si>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</si>
  <si>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</si>
  <si>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</si>
  <si>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</si>
  <si>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</si>
  <si>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</si>
  <si>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</si>
  <si>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</si>
  <si>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</si>
  <si>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</si>
  <si>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</si>
  <si>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</si>
  <si>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</si>
  <si>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</si>
  <si>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</si>
  <si>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</si>
  <si>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</si>
  <si>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</si>
  <si>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</si>
  <si>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</si>
  <si>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</si>
  <si>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</si>
  <si>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</si>
  <si>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</si>
  <si>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</si>
  <si>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</si>
  <si>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</si>
  <si>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</si>
  <si>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</si>
  <si>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</si>
  <si>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</si>
  <si>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</si>
  <si>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</si>
  <si>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</si>
  <si>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</si>
  <si>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</si>
  <si>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</si>
  <si>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</si>
  <si>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</si>
  <si>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</si>
  <si>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</si>
  <si>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</si>
  <si>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</si>
  <si>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</si>
  <si>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</si>
  <si>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</si>
  <si>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</si>
  <si>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</si>
  <si>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</si>
  <si>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</si>
  <si>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</si>
  <si>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</si>
  <si>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</si>
  <si>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</si>
  <si>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</si>
  <si>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</si>
  <si>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</si>
  <si>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</si>
  <si>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</si>
  <si>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</si>
  <si>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</si>
  <si>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</si>
  <si>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</si>
  <si>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</si>
  <si>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</si>
  <si>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</si>
  <si>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</si>
  <si>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</si>
  <si>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</si>
  <si>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</si>
  <si>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</si>
  <si>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</si>
  <si>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</si>
  <si>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</si>
  <si>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</si>
  <si>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</si>
  <si>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</si>
  <si>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</si>
  <si>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</si>
  <si>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</si>
  <si>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</si>
  <si>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</si>
  <si>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</si>
  <si>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</si>
  <si>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</si>
  <si>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</si>
  <si>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</si>
  <si>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</si>
  <si>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</si>
  <si>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</si>
  <si>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</si>
  <si>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</si>
  <si>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</si>
  <si>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</si>
  <si>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</si>
  <si>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</si>
  <si>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</si>
  <si>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</si>
  <si>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</si>
  <si>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</si>
  <si>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</si>
  <si>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</si>
  <si>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</si>
  <si>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</si>
  <si>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</si>
  <si>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</si>
  <si>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</si>
  <si>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</si>
  <si>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</si>
  <si>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</si>
  <si>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</si>
  <si>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</si>
  <si>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</si>
  <si>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</si>
  <si>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</si>
  <si>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</si>
  <si>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</si>
  <si>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</si>
  <si>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</si>
  <si>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</si>
  <si>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</si>
  <si>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</si>
  <si>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</si>
  <si>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</si>
  <si>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</si>
  <si>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</si>
  <si>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</si>
  <si>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</si>
  <si>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</si>
  <si>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</si>
  <si>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</si>
  <si>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</si>
  <si>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</si>
  <si>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</si>
  <si>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</si>
  <si>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</si>
  <si>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</si>
  <si>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</si>
  <si>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</si>
  <si>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</si>
  <si>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</si>
  <si>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</si>
  <si>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</si>
  <si>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</si>
  <si>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</si>
  <si>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</si>
  <si>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</si>
  <si>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</si>
  <si>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</si>
  <si>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</si>
  <si>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</si>
  <si>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</si>
  <si>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</si>
  <si>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</si>
  <si>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</si>
  <si>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</si>
  <si>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</si>
  <si>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</si>
  <si>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</si>
  <si>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</si>
  <si>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</si>
  <si>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</si>
  <si>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</si>
  <si>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</si>
  <si>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</si>
  <si>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</si>
  <si>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</si>
  <si>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</si>
  <si>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</si>
  <si>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</si>
  <si>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</si>
  <si>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</si>
  <si>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</si>
  <si>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</si>
  <si>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</si>
  <si>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</si>
  <si>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</si>
  <si>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</si>
  <si>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</si>
  <si>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</si>
  <si>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</si>
  <si>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</si>
  <si>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</si>
  <si>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</si>
  <si>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</si>
  <si>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</si>
  <si>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</si>
  <si>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</si>
  <si>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</si>
  <si>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</si>
  <si>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</si>
  <si>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</si>
  <si>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</si>
  <si>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</si>
  <si>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</si>
  <si>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</si>
  <si>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</si>
  <si>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</si>
  <si>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</si>
  <si>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</si>
  <si>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</si>
  <si>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</si>
  <si>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</si>
  <si>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</si>
  <si>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</si>
  <si>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</si>
  <si>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</si>
  <si>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</si>
  <si>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</si>
  <si>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</si>
  <si>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</si>
  <si>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</si>
  <si>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</si>
  <si>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</si>
  <si>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</si>
  <si>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</si>
  <si>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</si>
  <si>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</si>
  <si>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</si>
  <si>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</si>
  <si>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</si>
  <si>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</si>
  <si>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</si>
  <si>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</si>
  <si>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</si>
  <si>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</si>
  <si>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</si>
  <si>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</si>
  <si>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</si>
  <si>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</si>
  <si>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</si>
  <si>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</si>
  <si>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</si>
  <si>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</si>
  <si>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</si>
  <si>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</si>
  <si>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</si>
  <si>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</si>
  <si>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</si>
  <si>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</si>
  <si>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</si>
  <si>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</si>
  <si>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</si>
  <si>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</si>
  <si>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</si>
  <si>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</si>
  <si>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</si>
  <si>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</si>
  <si>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</si>
  <si>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</si>
  <si>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</si>
  <si>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</si>
  <si>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</si>
  <si>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</si>
  <si>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</si>
  <si>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</si>
  <si>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</si>
  <si>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</si>
  <si>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</si>
  <si>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</si>
  <si>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</si>
  <si>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</si>
  <si>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</si>
  <si>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</si>
  <si>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</si>
  <si>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</si>
  <si>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</si>
  <si>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</si>
  <si>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</si>
  <si>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</si>
  <si>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</si>
  <si>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</si>
  <si>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</si>
  <si>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</si>
  <si>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</si>
  <si>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</si>
  <si>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</si>
  <si>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</si>
  <si>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</si>
  <si>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</si>
  <si>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</si>
  <si>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</si>
  <si>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</si>
  <si>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</si>
  <si>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</si>
  <si>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</si>
  <si>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</si>
  <si>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</si>
  <si>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</si>
  <si>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</si>
  <si>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</si>
  <si>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</si>
  <si>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</si>
  <si>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</si>
  <si>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</si>
  <si>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</si>
  <si>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</si>
  <si>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</si>
  <si>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</si>
  <si>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</si>
  <si>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</si>
  <si>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</si>
  <si>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</si>
  <si>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</si>
  <si>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</si>
  <si>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</si>
  <si>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</si>
  <si>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</si>
  <si>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</si>
  <si>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</si>
  <si>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</si>
  <si>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</si>
  <si>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</si>
  <si>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</si>
  <si>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</si>
  <si>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</si>
  <si>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</si>
  <si>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</si>
  <si>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</si>
  <si>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</si>
  <si>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</si>
  <si>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</si>
  <si>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</si>
  <si>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</si>
  <si>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</si>
  <si>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</si>
  <si>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</si>
  <si>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</si>
  <si>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</si>
  <si>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</si>
  <si>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</si>
  <si>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</si>
  <si>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</si>
  <si>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</si>
  <si>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</si>
  <si>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</si>
  <si>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</si>
  <si>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</si>
  <si>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</si>
  <si>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</si>
  <si>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</si>
  <si>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</si>
  <si>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</si>
  <si>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</si>
  <si>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</si>
  <si>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</si>
  <si>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</si>
  <si>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</si>
  <si>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</si>
  <si>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</si>
  <si>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</si>
  <si>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</si>
  <si>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</si>
  <si>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</si>
  <si>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</si>
  <si>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</si>
  <si>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</si>
  <si>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</si>
  <si>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</si>
  <si>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</si>
  <si>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</si>
  <si>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</si>
  <si>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</si>
  <si>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</si>
  <si>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</si>
  <si>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</si>
  <si>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</si>
  <si>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</si>
  <si>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</si>
  <si>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</si>
  <si>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</si>
  <si>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</si>
  <si>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</si>
  <si>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</si>
  <si>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</si>
  <si>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</si>
  <si>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</si>
  <si>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</si>
  <si>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</si>
  <si>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</si>
  <si>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</si>
  <si>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</si>
  <si>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</si>
  <si>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</si>
  <si>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</si>
  <si>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</si>
  <si>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</si>
  <si>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</si>
  <si>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</si>
  <si>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</si>
  <si>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</si>
  <si>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</si>
  <si>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</si>
  <si>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</si>
  <si>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</si>
  <si>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</si>
  <si>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</si>
  <si>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</si>
  <si>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</si>
  <si>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</si>
  <si>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</si>
  <si>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</si>
  <si>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</si>
  <si>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</si>
  <si>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</si>
  <si>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</si>
  <si>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</si>
  <si>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</si>
  <si>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</si>
  <si>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</si>
  <si>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</si>
  <si>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</si>
  <si>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</si>
  <si>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</si>
  <si>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</si>
  <si>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</si>
  <si>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</si>
  <si>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</si>
  <si>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</si>
  <si>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</si>
  <si>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</si>
  <si>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</si>
  <si>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</si>
  <si>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</si>
  <si>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</si>
  <si>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</si>
  <si>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</si>
  <si>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</si>
  <si>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</si>
  <si>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</si>
  <si>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</si>
  <si>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</si>
  <si>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</si>
  <si>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</si>
  <si>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</si>
  <si>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</si>
  <si>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</si>
  <si>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</si>
  <si>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</si>
  <si>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</si>
  <si>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</si>
  <si>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</si>
  <si>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</si>
  <si>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</si>
  <si>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</si>
  <si>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</si>
  <si>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</si>
  <si>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</si>
  <si>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</si>
  <si>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</si>
  <si>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</si>
  <si>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</si>
  <si>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</si>
  <si>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</si>
  <si>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</si>
  <si>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</si>
  <si>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</si>
  <si>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</si>
  <si>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</si>
  <si>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</si>
  <si>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</si>
  <si>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</si>
  <si>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</si>
  <si>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</si>
  <si>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</si>
  <si>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</si>
  <si>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</si>
  <si>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</si>
  <si>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</si>
  <si>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</si>
  <si>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</si>
  <si>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</si>
  <si>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</si>
  <si>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</si>
  <si>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</si>
  <si>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</si>
  <si>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</si>
  <si>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</si>
  <si>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</si>
  <si>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</si>
  <si>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</si>
  <si>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</si>
  <si>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</si>
  <si>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</si>
  <si>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</si>
  <si>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</si>
  <si>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</si>
  <si>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</si>
  <si>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</si>
  <si>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</si>
  <si>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</si>
  <si>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</si>
  <si>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</si>
  <si>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</si>
  <si>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</si>
  <si>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</si>
  <si>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</si>
  <si>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</si>
  <si>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</si>
  <si>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</si>
  <si>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</si>
  <si>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</si>
  <si>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</si>
  <si>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</si>
  <si>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</si>
  <si>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</si>
  <si>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</si>
  <si>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</si>
  <si>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</si>
  <si>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</si>
  <si>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</si>
  <si>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</si>
  <si>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</si>
  <si>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</si>
  <si>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</si>
  <si>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</si>
  <si>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</si>
  <si>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</si>
  <si>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</si>
  <si>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</si>
  <si>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</si>
  <si>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</si>
  <si>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</si>
  <si>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</si>
  <si>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</si>
  <si>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</si>
  <si>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</si>
  <si>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</si>
  <si>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</si>
  <si>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</si>
  <si>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</si>
  <si>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</si>
  <si>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</si>
  <si>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</si>
  <si>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</si>
  <si>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</si>
  <si>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</si>
  <si>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</si>
  <si>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</si>
  <si>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</si>
  <si>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</si>
  <si>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</si>
  <si>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</si>
  <si>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</si>
  <si>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</si>
  <si>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</si>
  <si>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</si>
  <si>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</si>
  <si>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</si>
  <si>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</si>
  <si>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</si>
  <si>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</si>
  <si>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</si>
  <si>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</si>
  <si>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</si>
  <si>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</si>
  <si>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</si>
  <si>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</si>
  <si>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</si>
  <si>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</si>
  <si>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</si>
  <si>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</si>
  <si>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</si>
  <si>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</si>
  <si>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</si>
  <si>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</si>
  <si>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</si>
  <si>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</si>
  <si>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</si>
  <si>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</si>
  <si>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</si>
  <si>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</si>
  <si>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</si>
  <si>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</si>
  <si>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</si>
  <si>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</si>
  <si>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</si>
  <si>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</si>
  <si>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</si>
  <si>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</si>
  <si>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</si>
  <si>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</si>
  <si>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</si>
  <si>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</si>
  <si>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</si>
  <si>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</si>
  <si>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</si>
  <si>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</si>
  <si>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</si>
  <si>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</si>
  <si>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</si>
  <si>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</si>
  <si>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</si>
  <si>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</si>
  <si>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</si>
  <si>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</si>
  <si>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</si>
  <si>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</si>
  <si>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</si>
  <si>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</si>
  <si>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</si>
  <si>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</si>
  <si>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</si>
  <si>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</si>
  <si>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</si>
  <si>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</si>
  <si>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</si>
  <si>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</si>
  <si>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</si>
  <si>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</si>
  <si>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</si>
  <si>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</si>
  <si>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</si>
  <si>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</si>
  <si>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</si>
  <si>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</si>
  <si>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</si>
  <si>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</si>
  <si>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</si>
  <si>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</si>
  <si>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</si>
  <si>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</si>
  <si>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</si>
  <si>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</si>
  <si>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</si>
  <si>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</si>
  <si>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</si>
  <si>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</si>
  <si>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</si>
  <si>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</si>
  <si>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</si>
  <si>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</si>
  <si>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</si>
  <si>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</si>
  <si>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</si>
  <si>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</si>
  <si>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</si>
  <si>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</si>
  <si>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</si>
  <si>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</si>
  <si>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</si>
  <si>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</si>
  <si>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</si>
  <si>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</si>
  <si>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</si>
  <si>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</si>
  <si>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</si>
  <si>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</si>
  <si>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</si>
  <si>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</si>
  <si>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</si>
  <si>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</si>
  <si>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</si>
  <si>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</si>
  <si>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</si>
  <si>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</si>
  <si>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</si>
  <si>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</si>
  <si>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</si>
  <si>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</si>
  <si>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</si>
  <si>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</si>
  <si>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</si>
  <si>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</si>
  <si>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</si>
  <si>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</si>
  <si>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</si>
  <si>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</si>
  <si>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</si>
  <si>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</si>
  <si>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</si>
  <si>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</si>
  <si>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</si>
  <si>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</si>
  <si>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</si>
  <si>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</si>
  <si>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</si>
  <si>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</si>
  <si>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</si>
  <si>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</si>
  <si>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</si>
  <si>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</si>
  <si>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</si>
  <si>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</si>
  <si>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</si>
  <si>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</si>
  <si>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</si>
  <si>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</si>
  <si>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</si>
  <si>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</si>
  <si>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</si>
  <si>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</si>
  <si>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</si>
  <si>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</si>
  <si>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</si>
  <si>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</si>
  <si>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</si>
  <si>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</si>
  <si>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</si>
  <si>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</si>
  <si>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</si>
  <si>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</si>
  <si>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</si>
  <si>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</si>
  <si>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</si>
  <si>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</si>
  <si>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</si>
  <si>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</si>
  <si>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</si>
  <si>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</si>
  <si>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</si>
  <si>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</si>
  <si>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</si>
  <si>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</si>
  <si>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</si>
  <si>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</si>
  <si>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</si>
  <si>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</si>
  <si>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</si>
  <si>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</si>
  <si>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</si>
  <si>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</si>
  <si>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</si>
  <si>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</si>
  <si>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</si>
  <si>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</si>
  <si>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</si>
  <si>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</si>
  <si>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</si>
  <si>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</si>
  <si>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</si>
  <si>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</si>
  <si>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</si>
  <si>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</si>
  <si>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</si>
  <si>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</si>
  <si>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</si>
  <si>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</si>
  <si>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</si>
  <si>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</si>
  <si>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</si>
  <si>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</si>
  <si>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</si>
  <si>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</si>
  <si>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</si>
  <si>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</si>
  <si>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</si>
  <si>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</si>
  <si>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</si>
  <si>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</si>
  <si>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</si>
  <si>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</si>
  <si>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</si>
  <si>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</si>
  <si>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</si>
  <si>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</si>
  <si>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</si>
  <si>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</si>
  <si>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</si>
  <si>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</si>
  <si>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</si>
  <si>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</si>
  <si>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</si>
  <si>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</si>
  <si>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</si>
  <si>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</si>
  <si>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</si>
  <si>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</si>
  <si>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</si>
  <si>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</si>
  <si>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</si>
  <si>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</si>
  <si>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</si>
  <si>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</si>
  <si>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</si>
  <si>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</si>
  <si>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</si>
  <si>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</si>
  <si>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</si>
  <si>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</si>
  <si>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</si>
  <si>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</si>
  <si>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</si>
  <si>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</si>
  <si>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</si>
  <si>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</si>
  <si>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</si>
  <si>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</si>
  <si>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</si>
  <si>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</si>
  <si>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</si>
  <si>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</si>
  <si>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</si>
  <si>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</si>
  <si>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</si>
  <si>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</si>
  <si>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</si>
  <si>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</si>
  <si>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</si>
  <si>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</si>
  <si>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</si>
  <si>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</si>
  <si>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</si>
  <si>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</si>
  <si>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</si>
  <si>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</si>
  <si>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</si>
  <si>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</si>
  <si>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</si>
  <si>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</si>
  <si>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</si>
  <si>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</si>
  <si>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</si>
  <si>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</si>
  <si>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</si>
  <si>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</si>
  <si>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</si>
  <si>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</si>
  <si>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</si>
  <si>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</si>
  <si>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</si>
  <si>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</si>
  <si>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</si>
  <si>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</si>
  <si>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</si>
  <si>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</si>
  <si>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</si>
  <si>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</si>
  <si>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</si>
  <si>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</si>
  <si>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</si>
  <si>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</si>
  <si>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</si>
  <si>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</si>
  <si>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</si>
  <si>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</si>
  <si>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</si>
  <si>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</si>
  <si>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</si>
  <si>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</si>
  <si>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</si>
  <si>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</si>
  <si>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</si>
  <si>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</si>
  <si>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</si>
  <si>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</si>
  <si>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</si>
  <si>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</si>
  <si>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</si>
  <si>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</si>
  <si>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</si>
  <si>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</si>
  <si>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</si>
  <si>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</si>
  <si>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</si>
  <si>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</si>
  <si>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</si>
  <si>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</si>
  <si>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</si>
  <si>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</si>
  <si>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</si>
  <si>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</si>
  <si>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</si>
  <si>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</si>
  <si>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</si>
  <si>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</si>
  <si>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</si>
  <si>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</si>
  <si>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</si>
  <si>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</si>
  <si>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</si>
  <si>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</si>
  <si>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</si>
  <si>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</si>
  <si>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</si>
  <si>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</si>
  <si>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</si>
  <si>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</si>
  <si>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</si>
  <si>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</si>
  <si>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</si>
  <si>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</si>
  <si>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</si>
  <si>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</si>
  <si>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</si>
  <si>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</si>
  <si>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</si>
  <si>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</si>
  <si>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</si>
  <si>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</si>
  <si>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</si>
  <si>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</si>
  <si>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</si>
  <si>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</si>
  <si>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</si>
  <si>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</si>
  <si>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</si>
  <si>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</si>
  <si>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</si>
  <si>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</si>
  <si>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</si>
  <si>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</si>
  <si>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</si>
  <si>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</si>
  <si>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</si>
  <si>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</si>
  <si>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</si>
  <si>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</si>
  <si>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</si>
  <si>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</si>
  <si>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</si>
  <si>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</si>
  <si>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</si>
  <si>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</si>
  <si>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</si>
  <si>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</si>
  <si>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</si>
  <si>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</si>
  <si>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</si>
  <si>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</si>
  <si>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</si>
  <si>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</si>
  <si>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</si>
  <si>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</si>
  <si>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</si>
  <si>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</si>
  <si>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</si>
  <si>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</si>
  <si>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</si>
  <si>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</si>
  <si>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</si>
  <si>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</si>
  <si>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</si>
  <si>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</si>
  <si>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</si>
  <si>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</si>
  <si>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</si>
  <si>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</si>
  <si>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</si>
  <si>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</si>
  <si>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</si>
  <si>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</si>
  <si>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</si>
  <si>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</si>
  <si>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</si>
  <si>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</si>
  <si>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</si>
  <si>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</si>
  <si>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</si>
  <si>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</si>
  <si>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</si>
  <si>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</si>
  <si>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</si>
  <si>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</si>
  <si>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</si>
  <si>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</si>
  <si>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</si>
  <si>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</si>
  <si>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</si>
  <si>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</si>
  <si>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</si>
  <si>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</si>
  <si>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</si>
  <si>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</si>
  <si>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</si>
  <si>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</si>
  <si>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</si>
  <si>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</si>
  <si>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</si>
  <si>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</si>
  <si>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</si>
  <si>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</si>
  <si>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</si>
  <si>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</si>
  <si>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</si>
  <si>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</si>
  <si>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</si>
  <si>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</si>
  <si>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</si>
  <si>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</si>
  <si>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</si>
  <si>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</si>
  <si>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</si>
  <si>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</si>
  <si>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</si>
  <si>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</si>
  <si>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</si>
  <si>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</si>
  <si>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</si>
  <si>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</si>
  <si>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</si>
  <si>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</si>
  <si>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</si>
  <si>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</si>
  <si>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</si>
  <si>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</si>
  <si>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</si>
  <si>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</si>
  <si>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</si>
  <si>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</si>
  <si>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</si>
  <si>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</si>
  <si>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</si>
  <si>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</si>
  <si>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</si>
  <si>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</si>
  <si>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</si>
  <si>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</si>
  <si>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</si>
  <si>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</si>
  <si>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</si>
  <si>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</si>
  <si>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</si>
  <si>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</si>
  <si>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</si>
  <si>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</si>
  <si>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</si>
  <si>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</si>
  <si>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</si>
  <si>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</si>
  <si>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</si>
  <si>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</si>
  <si>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</si>
  <si>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</si>
  <si>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</si>
  <si>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</si>
  <si>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</si>
  <si>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</si>
  <si>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</si>
  <si>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</si>
  <si>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</si>
  <si>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</si>
  <si>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</si>
  <si>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</si>
  <si>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</si>
  <si>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</si>
  <si>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</si>
  <si>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</si>
  <si>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</si>
  <si>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</si>
  <si>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</si>
  <si>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</si>
  <si>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</si>
  <si>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</si>
  <si>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</si>
  <si>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</si>
  <si>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</si>
  <si>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</si>
  <si>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</si>
  <si>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</si>
  <si>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</si>
  <si>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</si>
  <si>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</si>
  <si>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</si>
  <si>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</si>
  <si>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</si>
  <si>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</si>
  <si>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</si>
  <si>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</si>
  <si>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</si>
  <si>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</si>
  <si>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</si>
  <si>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</si>
  <si>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</si>
  <si>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</si>
  <si>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</si>
  <si>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</si>
  <si>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</si>
  <si>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</si>
  <si>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</si>
  <si>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</si>
  <si>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</si>
  <si>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</si>
  <si>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</si>
  <si>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</si>
  <si>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</si>
  <si>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</si>
  <si>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</si>
  <si>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</si>
  <si>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</si>
  <si>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</si>
  <si>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</si>
  <si>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</si>
  <si>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</si>
  <si>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</si>
  <si>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</si>
  <si>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</si>
  <si>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</si>
  <si>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</si>
  <si>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</si>
  <si>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</si>
  <si>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</si>
  <si>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</si>
  <si>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</si>
  <si>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</si>
  <si>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</si>
  <si>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</si>
  <si>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</si>
  <si>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</si>
  <si>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</si>
  <si>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</si>
  <si>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</si>
  <si>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</si>
  <si>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</si>
  <si>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</si>
  <si>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</si>
  <si>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</si>
  <si>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</si>
  <si>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</si>
  <si>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</si>
  <si>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</si>
  <si>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</si>
  <si>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</si>
  <si>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</si>
  <si>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</si>
  <si>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</si>
  <si>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</si>
  <si>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</si>
  <si>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</si>
  <si>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</si>
  <si>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</si>
  <si>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</si>
  <si>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</si>
  <si>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</si>
  <si>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</si>
  <si>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</si>
  <si>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</si>
  <si>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</si>
  <si>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</si>
  <si>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</si>
  <si>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</si>
  <si>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</si>
  <si>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</si>
  <si>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</si>
  <si>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</si>
  <si>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</si>
  <si>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</si>
  <si>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</si>
  <si>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</si>
  <si>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</si>
  <si>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</si>
  <si>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</si>
  <si>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</si>
  <si>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</si>
  <si>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</si>
  <si>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</si>
  <si>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</si>
  <si>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</si>
  <si>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</si>
  <si>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</si>
  <si>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</si>
  <si>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</si>
  <si>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</si>
  <si>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</si>
  <si>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</si>
  <si>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</si>
  <si>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</si>
  <si>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</si>
  <si>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</si>
  <si>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</si>
  <si>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</si>
  <si>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</si>
  <si>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</si>
  <si>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</si>
  <si>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</si>
  <si>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</si>
  <si>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</si>
  <si>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</si>
  <si>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</si>
  <si>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</si>
  <si>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</si>
  <si>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</si>
  <si>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</si>
  <si>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</si>
  <si>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</si>
  <si>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</si>
  <si>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</si>
  <si>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</si>
  <si>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</si>
  <si>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</si>
  <si>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</si>
  <si>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</si>
  <si>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</si>
  <si>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</si>
  <si>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</si>
  <si>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</si>
  <si>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</si>
  <si>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</si>
  <si>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</si>
  <si>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</si>
  <si>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</si>
  <si>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</si>
  <si>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</si>
  <si>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</si>
  <si>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</si>
  <si>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</si>
  <si>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</si>
  <si>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</si>
  <si>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</si>
  <si>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</si>
  <si>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</si>
  <si>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</si>
  <si>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</si>
  <si>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</si>
  <si>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</si>
  <si>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</si>
  <si>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</si>
  <si>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</si>
  <si>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</si>
  <si>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</si>
  <si>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</si>
  <si>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</si>
  <si>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</si>
  <si>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</si>
  <si>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</si>
  <si>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</si>
  <si>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</si>
  <si>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</si>
  <si>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</si>
  <si>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</si>
  <si>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</si>
  <si>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</si>
  <si>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</si>
  <si>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</si>
  <si>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</si>
  <si>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</si>
  <si>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</si>
  <si>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</si>
  <si>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</si>
  <si>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</si>
  <si>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</si>
  <si>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</si>
  <si>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</si>
  <si>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</si>
  <si>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</si>
  <si>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</si>
  <si>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</si>
  <si>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</si>
  <si>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</si>
  <si>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</si>
  <si>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</si>
  <si>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</si>
  <si>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</si>
  <si>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</si>
  <si>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</si>
  <si>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</si>
  <si>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</si>
  <si>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</si>
  <si>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</si>
  <si>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</si>
  <si>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</si>
  <si>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</si>
  <si>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</si>
  <si>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</si>
  <si>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</si>
  <si>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</si>
  <si>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</si>
  <si>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</si>
  <si>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</si>
  <si>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</si>
  <si>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</si>
  <si>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</si>
  <si>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</si>
  <si>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</si>
  <si>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</si>
  <si>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</si>
  <si>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</si>
  <si>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</si>
  <si>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</si>
  <si>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</si>
  <si>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</si>
  <si>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</si>
  <si>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</si>
  <si>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</si>
  <si>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</si>
  <si>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</si>
  <si>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</si>
  <si>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</si>
  <si>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</si>
  <si>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</si>
  <si>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</si>
  <si>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</si>
  <si>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</si>
  <si>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</si>
  <si>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</si>
  <si>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</si>
  <si>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</si>
  <si>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</si>
  <si>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</si>
  <si>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</si>
  <si>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</si>
  <si>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</si>
  <si>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</si>
  <si>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</si>
  <si>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</si>
  <si>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</si>
  <si>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</si>
  <si>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</si>
  <si>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</si>
  <si>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</si>
  <si>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</si>
  <si>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</si>
  <si>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</si>
  <si>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</si>
  <si>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</si>
  <si>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</si>
  <si>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</si>
  <si>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</si>
  <si>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</si>
  <si>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</si>
  <si>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</si>
  <si>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</si>
  <si>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</si>
  <si>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</si>
  <si>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</si>
  <si>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</si>
  <si>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</si>
  <si>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</si>
  <si>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</si>
  <si>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</si>
  <si>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</si>
  <si>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</si>
  <si>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</si>
  <si>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</si>
  <si>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</si>
  <si>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</si>
  <si>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</si>
  <si>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</si>
  <si>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</si>
  <si>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</si>
  <si>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</si>
  <si>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</si>
  <si>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</si>
  <si>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</si>
  <si>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</si>
  <si>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</si>
  <si>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</si>
  <si>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</si>
  <si>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</si>
  <si>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</si>
  <si>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</si>
  <si>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</si>
  <si>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</si>
  <si>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</si>
  <si>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</si>
  <si>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</si>
  <si>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</si>
  <si>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</si>
  <si>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</si>
  <si>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</si>
  <si>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</si>
  <si>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</si>
  <si>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</si>
  <si>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</si>
  <si>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</si>
  <si>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</si>
  <si>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</si>
  <si>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</si>
  <si>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</si>
  <si>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</si>
  <si>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</si>
  <si>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</si>
  <si>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</si>
  <si>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</si>
  <si>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</si>
  <si>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</si>
  <si>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</si>
  <si>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</si>
  <si>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</si>
  <si>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</si>
  <si>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</si>
  <si>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</si>
  <si>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</si>
  <si>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</si>
  <si>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</si>
  <si>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</si>
  <si>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</si>
  <si>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</si>
  <si>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</si>
  <si>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</si>
  <si>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</si>
  <si>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</si>
  <si>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</si>
  <si>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</si>
  <si>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</si>
  <si>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</si>
  <si>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</si>
  <si>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</si>
  <si>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</si>
  <si>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</si>
  <si>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</si>
  <si>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</si>
  <si>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</si>
  <si>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</si>
  <si>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</si>
  <si>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</si>
  <si>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</si>
  <si>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</si>
  <si>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</si>
  <si>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</si>
  <si>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</si>
  <si>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</si>
  <si>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</si>
  <si>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</si>
  <si>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</si>
  <si>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</si>
  <si>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</si>
  <si>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</si>
  <si>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</si>
  <si>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</si>
  <si>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</si>
  <si>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</si>
  <si>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</si>
  <si>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</si>
  <si>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</si>
  <si>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</si>
  <si>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</si>
  <si>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</si>
  <si>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</si>
  <si>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</si>
  <si>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</si>
  <si>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</si>
  <si>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</si>
  <si>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</si>
  <si>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</si>
  <si>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</si>
  <si>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</si>
  <si>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</si>
  <si>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</si>
  <si>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</si>
  <si>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</si>
  <si>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</si>
  <si>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</si>
  <si>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</si>
  <si>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</si>
  <si>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</si>
  <si>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</si>
  <si>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</si>
  <si>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</si>
  <si>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</si>
  <si>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</si>
  <si>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</si>
  <si>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</si>
  <si>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</si>
  <si>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</si>
  <si>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</si>
  <si>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</si>
  <si>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</si>
  <si>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</si>
  <si>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</si>
  <si>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</si>
  <si>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</si>
  <si>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</si>
  <si>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</si>
  <si>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</si>
  <si>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</si>
  <si>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</si>
  <si>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</si>
  <si>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</si>
  <si>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</si>
  <si>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</si>
  <si>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</si>
  <si>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</si>
  <si>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</si>
  <si>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</si>
  <si>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</si>
  <si>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</si>
  <si>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</si>
  <si>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</si>
  <si>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</si>
  <si>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</si>
  <si>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</si>
  <si>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</si>
  <si>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</si>
  <si>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</si>
  <si>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</si>
  <si>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</si>
  <si>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</si>
  <si>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</si>
  <si>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</si>
  <si>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</si>
  <si>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</si>
  <si>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</si>
  <si>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</si>
  <si>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</si>
  <si>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</si>
  <si>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</si>
  <si>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</si>
  <si>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</si>
  <si>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</si>
  <si>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</si>
  <si>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</si>
  <si>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</si>
  <si>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</si>
  <si>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</si>
  <si>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</si>
  <si>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</si>
  <si>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</si>
  <si>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</si>
  <si>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</si>
  <si>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</si>
  <si>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</si>
  <si>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</si>
  <si>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</si>
  <si>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</si>
  <si>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</si>
  <si>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</si>
  <si>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</si>
  <si>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</si>
  <si>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</si>
  <si>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</si>
  <si>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</si>
  <si>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</si>
  <si>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</si>
  <si>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</si>
  <si>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</si>
  <si>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</si>
  <si>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</si>
  <si>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</si>
  <si>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</si>
  <si>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</si>
  <si>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</si>
  <si>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</si>
  <si>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</si>
  <si>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</si>
  <si>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</si>
  <si>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</si>
  <si>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</si>
  <si>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</si>
  <si>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</si>
  <si>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</si>
  <si>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</si>
  <si>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</si>
  <si>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</si>
  <si>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</si>
  <si>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</si>
  <si>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</si>
  <si>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</si>
  <si>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</si>
  <si>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</si>
  <si>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</si>
  <si>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</si>
  <si>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</si>
  <si>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</si>
  <si>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</si>
  <si>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</si>
  <si>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</si>
  <si>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</si>
  <si>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</si>
  <si>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</si>
  <si>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</si>
  <si>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</si>
  <si>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</si>
  <si>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</si>
  <si>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</si>
  <si>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</si>
  <si>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</si>
  <si>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</si>
  <si>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</si>
  <si>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</si>
  <si>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</si>
  <si>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</si>
  <si>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</si>
  <si>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</si>
  <si>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</si>
  <si>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</si>
  <si>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</si>
  <si>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</si>
  <si>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</si>
  <si>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</si>
  <si>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</si>
  <si>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</si>
  <si>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</si>
  <si>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</si>
  <si>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</si>
  <si>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</si>
  <si>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</si>
  <si>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</si>
  <si>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</si>
  <si>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</si>
  <si>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</si>
  <si>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</si>
  <si>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</si>
  <si>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</si>
  <si>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</si>
  <si>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</si>
  <si>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</si>
  <si>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</si>
  <si>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</si>
  <si>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</si>
  <si>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</si>
  <si>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</si>
  <si>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</si>
  <si>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</si>
  <si>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</si>
  <si>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</si>
  <si>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</si>
  <si>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</si>
  <si>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</si>
  <si>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</si>
  <si>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</si>
  <si>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</si>
  <si>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</si>
  <si>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</si>
  <si>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</si>
  <si>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</si>
  <si>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</si>
  <si>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</si>
  <si>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</si>
  <si>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</si>
  <si>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</si>
  <si>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</si>
  <si>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</si>
  <si>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</si>
  <si>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</si>
  <si>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</si>
  <si>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</si>
  <si>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</si>
  <si>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</si>
  <si>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</si>
  <si>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</si>
  <si>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</si>
  <si>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</si>
  <si>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</si>
  <si>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</si>
  <si>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</si>
  <si>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</si>
  <si>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</si>
  <si>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</si>
  <si>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</si>
  <si>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</si>
  <si>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</si>
  <si>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</si>
  <si>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</si>
  <si>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</si>
  <si>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</si>
  <si>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</si>
  <si>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</si>
  <si>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</si>
  <si>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</si>
  <si>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</si>
  <si>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</si>
  <si>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</si>
  <si>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</si>
  <si>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</si>
  <si>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</si>
  <si>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</si>
  <si>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</si>
  <si>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</si>
  <si>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</si>
  <si>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</si>
  <si>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</si>
  <si>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</si>
  <si>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</si>
  <si>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</si>
  <si>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</si>
  <si>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</si>
  <si>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</si>
  <si>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</si>
  <si>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</si>
  <si>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</si>
  <si>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</si>
  <si>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</si>
  <si>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</si>
  <si>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</si>
  <si>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</si>
  <si>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</si>
  <si>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</si>
  <si>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</si>
  <si>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</si>
  <si>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</si>
  <si>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</si>
  <si>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</si>
  <si>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</si>
  <si>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</si>
  <si>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</si>
  <si>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</si>
  <si>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</si>
  <si>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</si>
  <si>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</si>
  <si>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</si>
  <si>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</si>
  <si>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</si>
  <si>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</si>
  <si>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</si>
  <si>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</si>
  <si>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</si>
  <si>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</si>
  <si>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</si>
  <si>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</si>
  <si>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</si>
  <si>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</si>
  <si>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</si>
  <si>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</si>
  <si>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</si>
  <si>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</si>
  <si>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</si>
  <si>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</si>
  <si>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</si>
  <si>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</si>
  <si>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</si>
  <si>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</si>
  <si>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</si>
  <si>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</si>
  <si>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</si>
  <si>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</si>
  <si>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</si>
  <si>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</si>
  <si>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</si>
  <si>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</si>
  <si>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</si>
  <si>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</si>
  <si>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</si>
  <si>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</si>
  <si>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</si>
  <si>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</si>
  <si>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</si>
  <si>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</si>
  <si>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</si>
  <si>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</si>
  <si>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</si>
  <si>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</si>
  <si>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</si>
  <si>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</si>
  <si>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</si>
  <si>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</si>
  <si>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</si>
  <si>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</si>
  <si>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</si>
  <si>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</si>
  <si>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</si>
  <si>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</si>
  <si>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</si>
  <si>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</si>
  <si>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</si>
  <si>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</si>
  <si>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</si>
  <si>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</si>
  <si>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</si>
  <si>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</si>
  <si>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</si>
  <si>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</si>
  <si>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</si>
  <si>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</si>
  <si>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</si>
  <si>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</si>
  <si>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</si>
  <si>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</si>
  <si>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</si>
  <si>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</si>
  <si>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</si>
  <si>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</si>
  <si>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</si>
  <si>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</si>
  <si>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</si>
  <si>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</si>
  <si>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</si>
  <si>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</si>
  <si>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</si>
  <si>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</si>
  <si>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</si>
  <si>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</si>
  <si>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</si>
  <si>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</si>
  <si>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</si>
  <si>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</si>
  <si>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</si>
  <si>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</si>
  <si>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</si>
  <si>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</si>
  <si>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</si>
  <si>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</si>
  <si>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</si>
  <si>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</si>
  <si>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</si>
  <si>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</si>
  <si>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</si>
  <si>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</si>
  <si>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</si>
  <si>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</si>
  <si>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</si>
  <si>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</si>
  <si>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</si>
  <si>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</si>
  <si>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</si>
  <si>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</si>
  <si>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</si>
  <si>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</si>
  <si>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</si>
  <si>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</si>
  <si>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</si>
  <si>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</si>
  <si>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</si>
  <si>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</si>
  <si>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</si>
  <si>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</si>
  <si>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</si>
  <si>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</si>
  <si>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</si>
  <si>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</si>
  <si>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</si>
  <si>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</si>
  <si>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</si>
  <si>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</si>
  <si>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</si>
  <si>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</si>
  <si>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</si>
  <si>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</si>
  <si>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</si>
  <si>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</si>
  <si>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</si>
  <si>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</si>
  <si>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</si>
  <si>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</si>
  <si>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</si>
  <si>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</si>
  <si>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</si>
  <si>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</si>
  <si>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</si>
  <si>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</si>
  <si>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</si>
  <si>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</si>
  <si>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</si>
  <si>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</si>
  <si>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</si>
  <si>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</si>
  <si>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</si>
  <si>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</si>
  <si>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</si>
  <si>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</si>
  <si>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</si>
  <si>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</si>
  <si>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</si>
  <si>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</si>
  <si>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</si>
  <si>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</si>
  <si>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</si>
  <si>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</si>
  <si>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</si>
  <si>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</si>
  <si>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</si>
  <si>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</si>
  <si>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</si>
  <si>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</si>
  <si>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</si>
  <si>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</si>
  <si>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</si>
  <si>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</si>
  <si>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</si>
  <si>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</si>
  <si>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</si>
  <si>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</si>
  <si>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</si>
  <si>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</si>
  <si>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</si>
  <si>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</si>
  <si>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</si>
  <si>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</si>
  <si>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</si>
  <si>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</si>
  <si>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</si>
  <si>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</si>
  <si>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</si>
  <si>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</si>
  <si>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</si>
  <si>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</si>
  <si>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</si>
  <si>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</si>
  <si>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</si>
  <si>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</si>
  <si>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</si>
  <si>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</si>
  <si>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</si>
  <si>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</si>
  <si>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</si>
  <si>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</si>
  <si>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</si>
  <si>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</si>
  <si>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</si>
  <si>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</si>
  <si>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</si>
  <si>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</si>
  <si>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</si>
  <si>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</si>
  <si>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</si>
  <si>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</si>
  <si>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</si>
  <si>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</si>
  <si>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</si>
  <si>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</si>
  <si>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</si>
  <si>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</si>
  <si>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</si>
  <si>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</si>
  <si>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</si>
  <si>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</si>
  <si>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</si>
  <si>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</si>
  <si>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</si>
  <si>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</si>
  <si>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</si>
  <si>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</si>
  <si>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</si>
  <si>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</si>
  <si>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</si>
  <si>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</si>
  <si>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</si>
  <si>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</si>
  <si>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</si>
  <si>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</si>
  <si>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</si>
  <si>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</si>
  <si>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</si>
  <si>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</si>
  <si>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</si>
  <si>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</si>
  <si>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</si>
  <si>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</si>
  <si>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</si>
  <si>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</si>
  <si>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</si>
  <si>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</si>
  <si>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</si>
  <si>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</si>
  <si>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</si>
  <si>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</si>
  <si>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</si>
  <si>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</si>
  <si>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</si>
  <si>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</si>
  <si>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</si>
  <si>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</si>
  <si>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</si>
  <si>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</si>
  <si>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</si>
  <si>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</si>
  <si>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</si>
  <si>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</si>
  <si>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</si>
  <si>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</si>
  <si>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</si>
  <si>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</si>
  <si>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</si>
  <si>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</si>
  <si>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</si>
  <si>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</si>
  <si>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</si>
  <si>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</si>
  <si>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</si>
  <si>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</si>
  <si>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</si>
  <si>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</si>
  <si>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</si>
  <si>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</si>
  <si>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</si>
  <si>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</si>
  <si>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</si>
  <si>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</si>
  <si>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</si>
  <si>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</si>
  <si>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</si>
  <si>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</si>
  <si>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</si>
  <si>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</si>
  <si>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</si>
  <si>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</si>
  <si>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</si>
  <si>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</si>
  <si>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</si>
  <si>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</si>
  <si>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</si>
  <si>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</si>
  <si>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</si>
  <si>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</si>
  <si>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</si>
  <si>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</si>
  <si>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</si>
  <si>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</si>
  <si>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</si>
  <si>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</si>
  <si>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</si>
  <si>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</si>
  <si>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</si>
  <si>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</si>
  <si>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</si>
  <si>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</si>
  <si>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</si>
  <si>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</si>
  <si>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</si>
  <si>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</si>
  <si>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</si>
  <si>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</si>
  <si>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</si>
  <si>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</si>
  <si>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</si>
  <si>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</si>
  <si>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</si>
  <si>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</si>
  <si>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</si>
  <si>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</si>
  <si>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</si>
  <si>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</si>
  <si>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</si>
  <si>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</si>
  <si>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</si>
  <si>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</si>
  <si>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</si>
  <si>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</si>
  <si>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</si>
  <si>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</si>
  <si>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</si>
  <si>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</si>
  <si>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</si>
  <si>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</si>
  <si>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</si>
  <si>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</si>
  <si>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</si>
  <si>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</si>
  <si>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</si>
  <si>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</si>
  <si>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</si>
  <si>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</si>
  <si>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</si>
  <si>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</si>
  <si>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</si>
  <si>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</si>
  <si>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</si>
  <si>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</si>
  <si>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</si>
  <si>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</si>
  <si>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</si>
  <si>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</si>
  <si>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</si>
  <si>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</si>
  <si>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</si>
  <si>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</si>
  <si>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</si>
  <si>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</si>
  <si>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</si>
  <si>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</si>
  <si>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</si>
  <si>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</si>
  <si>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</si>
  <si>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</si>
  <si>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</si>
  <si>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</si>
  <si>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</si>
  <si>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</si>
  <si>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</si>
  <si>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</si>
  <si>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</si>
  <si>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</si>
  <si>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</si>
  <si>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</si>
  <si>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</si>
  <si>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</si>
  <si>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</si>
  <si>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</si>
  <si>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</si>
  <si>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</si>
  <si>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</si>
  <si>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</si>
  <si>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</si>
  <si>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</si>
  <si>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</si>
  <si>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</si>
  <si>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</si>
  <si>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</si>
  <si>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</si>
  <si>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</si>
  <si>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</si>
  <si>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</si>
  <si>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</si>
  <si>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</si>
  <si>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</si>
  <si>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</si>
  <si>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</si>
  <si>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</si>
  <si>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</si>
  <si>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</si>
  <si>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</si>
  <si>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</si>
  <si>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</si>
  <si>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</si>
  <si>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</si>
  <si>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</si>
  <si>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</si>
  <si>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</si>
  <si>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</si>
  <si>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</si>
  <si>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</si>
  <si>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</si>
  <si>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</si>
  <si>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</si>
  <si>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</si>
  <si>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</si>
  <si>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</si>
  <si>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</si>
  <si>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</si>
  <si>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</si>
  <si>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</si>
  <si>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</si>
  <si>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</si>
  <si>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</si>
  <si>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</si>
  <si>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</si>
  <si>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</si>
  <si>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</si>
  <si>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</si>
  <si>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</si>
  <si>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</si>
  <si>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</si>
  <si>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</si>
  <si>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</si>
  <si>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</si>
  <si>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</si>
  <si>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</si>
  <si>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</si>
  <si>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</si>
  <si>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</si>
  <si>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</si>
  <si>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</si>
  <si>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</si>
  <si>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</si>
  <si>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</si>
  <si>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</si>
  <si>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</si>
  <si>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</si>
  <si>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</si>
  <si>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</si>
  <si>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</si>
  <si>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</si>
  <si>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</si>
  <si>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</si>
  <si>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</si>
  <si>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</si>
  <si>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</si>
  <si>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</si>
  <si>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</si>
  <si>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</si>
  <si>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</si>
  <si>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</si>
  <si>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</si>
  <si>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</si>
  <si>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</si>
  <si>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</si>
  <si>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</si>
  <si>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</si>
  <si>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</si>
  <si>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</si>
  <si>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</si>
  <si>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</si>
  <si>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</si>
  <si>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</si>
  <si>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</si>
  <si>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</si>
  <si>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</si>
  <si>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</si>
  <si>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</si>
  <si>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</si>
  <si>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</si>
  <si>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</si>
  <si>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</si>
  <si>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</si>
  <si>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</si>
  <si>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</si>
  <si>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</si>
  <si>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</si>
  <si>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</si>
  <si>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</si>
  <si>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</si>
  <si>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</si>
  <si>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</si>
  <si>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</si>
  <si>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</si>
  <si>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</si>
  <si>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</si>
  <si>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</si>
  <si>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</si>
  <si>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</si>
  <si>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</si>
  <si>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</si>
  <si>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</si>
  <si>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</si>
  <si>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</si>
  <si>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</si>
  <si>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</si>
  <si>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</si>
  <si>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</si>
  <si>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</si>
  <si>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</si>
  <si>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</si>
  <si>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</si>
  <si>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</si>
  <si>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</si>
  <si>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</si>
  <si>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</si>
  <si>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</si>
  <si>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</si>
  <si>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</si>
  <si>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</si>
  <si>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</si>
  <si>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Purchased Kabil SS Clean out</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</si>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</sst>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72797603.813959986</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67018245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27" totalsRowShown="0" headerRowDxfId="17" headerRowBorderDxfId="16" tableBorderDxfId="15" totalsRowBorderDxfId="14" headerRowCellStyle="Comma">
  <autoFilter ref="A1:E427"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27"/>
  <sheetViews>
    <sheetView zoomScale="115" zoomScaleNormal="115" workbookViewId="0">
      <pane ySplit="1" topLeftCell="A377" activePane="bottomLeft" state="frozen"/>
      <selection activeCell="D6707" sqref="D6707"/>
      <selection pane="bottomLeft" activeCell="H385" sqref="H385"/>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11849</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11971</v>
      </c>
      <c r="E210" s="304">
        <v>9000</v>
      </c>
    </row>
    <row r="211" spans="1:5" x14ac:dyDescent="0.25">
      <c r="A211" s="492">
        <v>45155</v>
      </c>
      <c r="B211" s="294" t="s">
        <v>9904</v>
      </c>
      <c r="C211" s="459"/>
      <c r="D211" s="294" t="s">
        <v>11972</v>
      </c>
      <c r="E211" s="304">
        <v>15000</v>
      </c>
    </row>
    <row r="212" spans="1:5" x14ac:dyDescent="0.25">
      <c r="A212" s="492">
        <v>45155</v>
      </c>
      <c r="B212" s="294" t="s">
        <v>9904</v>
      </c>
      <c r="C212" s="459"/>
      <c r="D212" s="294" t="s">
        <v>11973</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11993</v>
      </c>
      <c r="E215" s="304">
        <v>34165</v>
      </c>
    </row>
    <row r="216" spans="1:5" x14ac:dyDescent="0.25">
      <c r="A216" s="492">
        <v>45157</v>
      </c>
      <c r="B216" s="294" t="s">
        <v>9904</v>
      </c>
      <c r="C216" s="459"/>
      <c r="D216" s="294" t="s">
        <v>11994</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12164</v>
      </c>
      <c r="E235" s="304">
        <v>1600</v>
      </c>
    </row>
    <row r="236" spans="1:5" x14ac:dyDescent="0.25">
      <c r="A236" s="492">
        <v>45180</v>
      </c>
      <c r="B236" s="294" t="s">
        <v>8573</v>
      </c>
      <c r="C236" s="459"/>
      <c r="D236" s="294" t="s">
        <v>12165</v>
      </c>
      <c r="E236" s="304">
        <v>800</v>
      </c>
    </row>
    <row r="237" spans="1:5" x14ac:dyDescent="0.25">
      <c r="A237" s="492">
        <v>45180</v>
      </c>
      <c r="B237" s="294" t="s">
        <v>8573</v>
      </c>
      <c r="C237" s="459"/>
      <c r="D237" s="294" t="s">
        <v>12165</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12226</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12228</v>
      </c>
      <c r="E244" s="304">
        <v>500</v>
      </c>
    </row>
    <row r="245" spans="1:5" x14ac:dyDescent="0.25">
      <c r="A245" s="492">
        <v>45188</v>
      </c>
      <c r="B245" s="294" t="s">
        <v>9906</v>
      </c>
      <c r="C245" s="459"/>
      <c r="D245" s="294" t="s">
        <v>12239</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12239</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12311</v>
      </c>
      <c r="E253" s="304">
        <v>2000</v>
      </c>
    </row>
    <row r="254" spans="1:5" x14ac:dyDescent="0.25">
      <c r="A254" s="492">
        <v>45201</v>
      </c>
      <c r="B254" s="294" t="s">
        <v>445</v>
      </c>
      <c r="C254" s="459"/>
      <c r="D254" s="294" t="s">
        <v>12319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12320</v>
      </c>
      <c r="E256" s="304">
        <v>3000</v>
      </c>
    </row>
    <row r="257" spans="1:5" x14ac:dyDescent="0.25">
      <c r="A257" s="492">
        <v>45201</v>
      </c>
      <c r="B257" s="294" t="s">
        <v>9904</v>
      </c>
      <c r="C257" s="459"/>
      <c r="D257" s="294" t="s">
        <v>12326</v>
      </c>
      <c r="E257" s="304">
        <v>-126</v>
      </c>
    </row>
    <row r="258" spans="1:5" x14ac:dyDescent="0.25">
      <c r="A258" s="492">
        <v>45201</v>
      </c>
      <c r="B258" s="294" t="s">
        <v>9904</v>
      </c>
      <c r="C258" s="459"/>
      <c r="D258" s="294" t="s">
        <v>12324</v>
      </c>
      <c r="E258" s="304">
        <v>18500</v>
      </c>
    </row>
    <row r="259" spans="1:5" x14ac:dyDescent="0.25">
      <c r="A259" s="492">
        <v>45201</v>
      </c>
      <c r="B259" s="294" t="s">
        <v>9904</v>
      </c>
      <c r="C259" s="459"/>
      <c r="D259" s="294" t="s">
        <v>12325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11971</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12391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12421</v>
      </c>
      <c r="E270" s="304">
        <v>10000</v>
      </c>
    </row>
    <row r="271" spans="1:5" x14ac:dyDescent="0.25">
      <c r="A271" s="492">
        <v>45214</v>
      </c>
      <c r="B271" s="294" t="s">
        <v>9904</v>
      </c>
      <c r="C271" s="459"/>
      <c r="D271" s="294" t="s">
        <v>12446</v>
      </c>
      <c r="E271" s="304">
        <v>20000</v>
      </c>
    </row>
    <row r="272" spans="1:5" x14ac:dyDescent="0.25">
      <c r="A272" s="492">
        <v>45214</v>
      </c>
      <c r="B272" s="294" t="s">
        <v>445</v>
      </c>
      <c r="C272" s="459"/>
      <c r="D272" s="294" t="s">
        <v>12450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12479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12483</v>
      </c>
      <c r="E277" s="304">
        <v>2000</v>
      </c>
    </row>
    <row r="278" spans="1:5" x14ac:dyDescent="0.25">
      <c r="A278" s="492">
        <v>45223</v>
      </c>
      <c r="B278" s="294" t="s">
        <v>5162</v>
      </c>
      <c r="C278" s="459"/>
      <c r="D278" s="294" t="s">
        <v>12484</v>
      </c>
      <c r="E278" s="304">
        <v>-2000</v>
      </c>
    </row>
    <row r="279" spans="1:5" x14ac:dyDescent="0.25">
      <c r="A279" s="492">
        <v>45223</v>
      </c>
      <c r="B279" s="294" t="s">
        <v>107</v>
      </c>
      <c r="C279" s="459"/>
      <c r="D279" s="294" t="s">
        <v>12479</v>
      </c>
      <c r="E279" s="304">
        <v>-1000</v>
      </c>
    </row>
    <row r="280" spans="1:5" x14ac:dyDescent="0.25">
      <c r="A280" s="492">
        <v>45223</v>
      </c>
      <c r="B280" s="294" t="s">
        <v>5162</v>
      </c>
      <c r="C280" s="459"/>
      <c r="D280" s="294" t="s">
        <v>12479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11971</v>
      </c>
      <c r="E282" s="304">
        <v>20000</v>
      </c>
    </row>
    <row r="283" spans="1:5" x14ac:dyDescent="0.25">
      <c r="A283" s="492">
        <v>45225</v>
      </c>
      <c r="B283" s="294" t="s">
        <v>9904</v>
      </c>
      <c r="C283" s="459"/>
      <c r="D283" s="294" t="s">
        <v>12311</v>
      </c>
      <c r="E283" s="304">
        <v>7000</v>
      </c>
    </row>
    <row r="284" spans="1:5" x14ac:dyDescent="0.25">
      <c r="A284" s="492">
        <v>45225</v>
      </c>
      <c r="B284" s="294" t="s">
        <v>9904</v>
      </c>
      <c r="C284" s="459"/>
      <c r="D284" s="294" t="s">
        <v>12497</v>
      </c>
      <c r="E284" s="304">
        <v>10000</v>
      </c>
    </row>
    <row r="285" spans="1:5" x14ac:dyDescent="0.25">
      <c r="A285" s="492">
        <v>45225</v>
      </c>
      <c r="B285" s="294" t="s">
        <v>8573</v>
      </c>
      <c r="C285" s="459"/>
      <c r="D285" s="294" t="s">
        <v>12550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12562</v>
      </c>
      <c r="E290" s="304">
        <v>7440</v>
      </c>
    </row>
    <row r="291" spans="1:5" x14ac:dyDescent="0.25">
      <c r="A291" s="492">
        <v>45232</v>
      </c>
      <c r="B291" s="294" t="s">
        <v>445</v>
      </c>
      <c r="C291" s="459"/>
      <c r="D291" s="294" t="s">
        <v>12563</v>
      </c>
      <c r="E291" s="304">
        <v>500</v>
      </c>
    </row>
    <row r="292" spans="1:5" x14ac:dyDescent="0.25">
      <c r="A292" s="492">
        <v>45232</v>
      </c>
      <c r="B292" s="294" t="s">
        <v>445</v>
      </c>
      <c r="C292" s="459"/>
      <c r="D292" s="294" t="s">
        <v>12562</v>
      </c>
      <c r="E292" s="304">
        <v>14370</v>
      </c>
    </row>
    <row r="293" spans="1:5" x14ac:dyDescent="0.25">
      <c r="A293" s="492">
        <v>45232</v>
      </c>
      <c r="B293" s="294" t="s">
        <v>445</v>
      </c>
      <c r="C293" s="459"/>
      <c r="D293" s="294" t="s">
        <v>12562</v>
      </c>
      <c r="E293" s="304">
        <v>15360</v>
      </c>
    </row>
    <row r="294" spans="1:5" x14ac:dyDescent="0.25">
      <c r="A294" s="492">
        <v>45232</v>
      </c>
      <c r="B294" s="294" t="s">
        <v>445</v>
      </c>
      <c r="C294" s="459"/>
      <c r="D294" s="294" t="s">
        <v>12562</v>
      </c>
      <c r="E294" s="304">
        <v>18350</v>
      </c>
    </row>
    <row r="295" spans="1:5" x14ac:dyDescent="0.25">
      <c r="A295" s="492">
        <v>45232</v>
      </c>
      <c r="B295" s="294" t="s">
        <v>445</v>
      </c>
      <c r="C295" s="459"/>
      <c r="D295" s="294" t="s">
        <v>12562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12576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12479</v>
      </c>
      <c r="E301" s="304">
        <v>-2500</v>
      </c>
    </row>
    <row r="302" spans="1:5" x14ac:dyDescent="0.25">
      <c r="A302" s="492">
        <v>45238</v>
      </c>
      <c r="B302" s="294" t="s">
        <v>8573</v>
      </c>
      <c r="C302" s="459"/>
      <c r="D302" s="294" t="s">
        <v>12617</v>
      </c>
      <c r="E302" s="304">
        <v>964</v>
      </c>
    </row>
    <row r="303" spans="1:5" x14ac:dyDescent="0.25">
      <c r="A303" s="492">
        <v>45241</v>
      </c>
      <c r="B303" s="294" t="s">
        <v>8928</v>
      </c>
      <c r="C303" s="459"/>
      <c r="D303" s="294" t="s">
        <v>12617</v>
      </c>
      <c r="E303" s="304">
        <v>1750</v>
      </c>
    </row>
    <row r="304" spans="1:5" x14ac:dyDescent="0.25">
      <c r="A304" s="492">
        <v>45241</v>
      </c>
      <c r="B304" s="294" t="s">
        <v>8928</v>
      </c>
      <c r="C304" s="459"/>
      <c r="D304" s="294" t="s">
        <v>12617</v>
      </c>
      <c r="E304" s="304">
        <v>8000</v>
      </c>
    </row>
    <row r="305" spans="1:5" x14ac:dyDescent="0.25">
      <c r="A305" s="492">
        <v>45243</v>
      </c>
      <c r="B305" s="294" t="s">
        <v>8573</v>
      </c>
      <c r="C305" s="459"/>
      <c r="D305" s="294" t="s">
        <v>12617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12667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12780</v>
      </c>
      <c r="E316" s="304">
        <v>1000</v>
      </c>
    </row>
    <row r="317" spans="1:5" x14ac:dyDescent="0.25">
      <c r="A317" s="492">
        <v>45257</v>
      </c>
      <c r="B317" s="294" t="s">
        <v>156</v>
      </c>
      <c r="C317" s="459"/>
      <c r="D317" s="294" t="s">
        <v>12781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12793</v>
      </c>
      <c r="E319" s="304">
        <v>-17000</v>
      </c>
    </row>
    <row r="320" spans="1:5" x14ac:dyDescent="0.25">
      <c r="A320" s="492">
        <v>45260</v>
      </c>
      <c r="B320" s="294" t="s">
        <v>445</v>
      </c>
      <c r="C320" s="459"/>
      <c r="D320" s="294" t="s">
        <v>12793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12805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12667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12967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13014</v>
      </c>
      <c r="E340" s="304">
        <v>7000</v>
      </c>
    </row>
    <row r="341" spans="1:5" x14ac:dyDescent="0.25">
      <c r="A341" s="492">
        <v>45299</v>
      </c>
      <c r="B341" s="294" t="s">
        <v>5162</v>
      </c>
      <c r="C341" s="459"/>
      <c r="D341" s="294" t="s">
        <v>13015</v>
      </c>
      <c r="E341" s="304">
        <v>10000</v>
      </c>
    </row>
    <row r="342" spans="1:5" x14ac:dyDescent="0.25">
      <c r="A342" s="492">
        <v>45311</v>
      </c>
      <c r="B342" s="294" t="s">
        <v>5162</v>
      </c>
      <c r="C342" s="459"/>
      <c r="D342" s="294" t="s">
        <v>13015</v>
      </c>
      <c r="E342" s="304">
        <v>4760</v>
      </c>
    </row>
    <row r="343" spans="1:5" x14ac:dyDescent="0.25">
      <c r="A343" s="492">
        <v>45311</v>
      </c>
      <c r="B343" s="294" t="s">
        <v>9906</v>
      </c>
      <c r="C343" s="459"/>
      <c r="D343" s="294" t="s">
        <v>13114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13113</v>
      </c>
      <c r="C347" s="459"/>
      <c r="D347" s="294" t="s">
        <v>3920</v>
      </c>
      <c r="E347" s="304">
        <v>125960</v>
      </c>
    </row>
    <row r="348" spans="1:5" x14ac:dyDescent="0.25">
      <c r="A348" s="492">
        <v>45315</v>
      </c>
      <c r="B348" s="294" t="s">
        <v>445</v>
      </c>
      <c r="C348" s="459"/>
      <c r="D348" s="294" t="s">
        <v>12325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12967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13156</v>
      </c>
      <c r="E352" s="304">
        <v>5000</v>
      </c>
    </row>
    <row r="353" spans="1:5" x14ac:dyDescent="0.25">
      <c r="A353" s="492">
        <v>45317</v>
      </c>
      <c r="B353" s="294" t="s">
        <v>9904</v>
      </c>
      <c r="C353" s="459"/>
      <c r="D353" s="294" t="s">
        <v>12325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12325</v>
      </c>
      <c r="E355" s="304">
        <v>5000</v>
      </c>
    </row>
    <row r="356" spans="1:5" x14ac:dyDescent="0.25">
      <c r="A356" s="492">
        <v>45317</v>
      </c>
      <c r="B356" s="294" t="s">
        <v>9904</v>
      </c>
      <c r="C356" s="459"/>
      <c r="D356" s="294" t="s">
        <v>13157</v>
      </c>
      <c r="E356" s="304">
        <v>81</v>
      </c>
    </row>
    <row r="357" spans="1:5" x14ac:dyDescent="0.25">
      <c r="A357" s="492">
        <v>45317</v>
      </c>
      <c r="B357" s="294" t="s">
        <v>445</v>
      </c>
      <c r="C357" s="459"/>
      <c r="D357" s="294" t="s">
        <v>13168</v>
      </c>
      <c r="E357" s="304">
        <v>-10000</v>
      </c>
    </row>
    <row r="358" spans="1:5" x14ac:dyDescent="0.25">
      <c r="A358" s="492">
        <v>45317</v>
      </c>
      <c r="B358" s="294" t="s">
        <v>107</v>
      </c>
      <c r="C358" s="459"/>
      <c r="D358" s="294" t="s">
        <v>3920</v>
      </c>
      <c r="E358" s="304">
        <v>5500</v>
      </c>
    </row>
    <row r="359" spans="1:5" x14ac:dyDescent="0.25">
      <c r="A359" s="492">
        <v>45318</v>
      </c>
      <c r="B359" s="294" t="s">
        <v>13113</v>
      </c>
      <c r="C359" s="459"/>
      <c r="D359" s="294" t="s">
        <v>13181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13218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13358</v>
      </c>
      <c r="E374" s="304">
        <v>1000</v>
      </c>
    </row>
    <row r="375" spans="1:15" x14ac:dyDescent="0.25">
      <c r="A375" s="492">
        <v>45341</v>
      </c>
      <c r="B375" s="294" t="s">
        <v>9904</v>
      </c>
      <c r="C375" s="459"/>
      <c r="D375" s="294" t="s">
        <v>13359</v>
      </c>
      <c r="E375" s="304">
        <v>1000</v>
      </c>
    </row>
    <row r="376" spans="1:15" x14ac:dyDescent="0.25">
      <c r="A376" s="492">
        <v>45341</v>
      </c>
      <c r="B376" s="294" t="s">
        <v>9904</v>
      </c>
      <c r="C376" s="459"/>
      <c r="D376" s="294" t="s">
        <v>13360</v>
      </c>
      <c r="E376" s="304">
        <v>3000</v>
      </c>
    </row>
    <row r="377" spans="1:15" x14ac:dyDescent="0.25">
      <c r="A377" s="492">
        <v>45341</v>
      </c>
      <c r="B377" s="294" t="s">
        <v>9904</v>
      </c>
      <c r="C377" s="459"/>
      <c r="D377" s="294" t="s">
        <v>13361</v>
      </c>
      <c r="E377" s="304">
        <v>500</v>
      </c>
    </row>
    <row r="378" spans="1:15" x14ac:dyDescent="0.25">
      <c r="A378" s="492">
        <v>45341</v>
      </c>
      <c r="B378" s="294" t="s">
        <v>9904</v>
      </c>
      <c r="C378" s="459"/>
      <c r="D378" s="294" t="s">
        <v>13360</v>
      </c>
      <c r="E378" s="304">
        <v>4000</v>
      </c>
    </row>
    <row r="379" spans="1:15" ht="38.25" x14ac:dyDescent="0.25">
      <c r="A379" s="652">
        <v>45341</v>
      </c>
      <c r="B379" s="653" t="s">
        <v>9904</v>
      </c>
      <c r="C379" s="489"/>
      <c r="D379" s="653" t="s">
        <v>3920</v>
      </c>
      <c r="E379" s="490">
        <v>5100</v>
      </c>
      <c r="G379" s="494" t="s">
        <v>10616</v>
      </c>
      <c r="H379" s="495" t="s">
        <v>10620</v>
      </c>
      <c r="I379" s="495" t="s">
        <v>10621</v>
      </c>
      <c r="J379" s="495" t="s">
        <v>10622</v>
      </c>
      <c r="K379" s="495" t="s">
        <v>9753</v>
      </c>
      <c r="L379" s="494" t="s">
        <v>9903</v>
      </c>
      <c r="M379" s="494" t="s">
        <v>2</v>
      </c>
    </row>
    <row r="380" spans="1:15" x14ac:dyDescent="0.25">
      <c r="A380" s="652">
        <v>45341</v>
      </c>
      <c r="B380" s="653" t="s">
        <v>445</v>
      </c>
      <c r="C380" s="489"/>
      <c r="D380" s="653" t="s">
        <v>13362</v>
      </c>
      <c r="E380" s="490">
        <v>-5100</v>
      </c>
      <c r="G380" s="294" t="s">
        <v>9904</v>
      </c>
      <c r="H380" s="304">
        <f ca="1">SUMIF(Cash!$C$5355:$E$53889,staff!G380,Cash!$E$5355:$E$53909)+78740+15000+177050+32000+50000+50000+10000+200000+20000+15000+25000+100000</f>
        <v>3264021</v>
      </c>
      <c r="I380" s="304">
        <f ca="1">SUMIF('Bilal bhai'!$B$542:$D$5550,staff!G380,'Bilal bhai'!$D$542:$D$5580)+100000</f>
        <v>100000</v>
      </c>
      <c r="J380" s="304">
        <f ca="1">SUMIF('Nadeem bhai'!$B$1030:$D$1099,staff!G380,'Nadeem bhai'!$D$1030:$D$1099)+25000+30000+70000+40000</f>
        <v>248000</v>
      </c>
      <c r="K380" s="304">
        <f ca="1">J380+I380+H380</f>
        <v>3612021</v>
      </c>
      <c r="L380" s="304">
        <f t="shared" ref="L380:L387" ca="1" si="0">SUMIF($B$2:$E$1859,G380,$E$2:$E$1859)</f>
        <v>3480809</v>
      </c>
      <c r="M380" s="304">
        <f ca="1">K380-L380</f>
        <v>131212</v>
      </c>
      <c r="O380" s="277"/>
    </row>
    <row r="381" spans="1:15" x14ac:dyDescent="0.25">
      <c r="A381" s="652">
        <v>45341</v>
      </c>
      <c r="B381" s="294" t="s">
        <v>156</v>
      </c>
      <c r="C381" s="459"/>
      <c r="D381" s="294" t="s">
        <v>3920</v>
      </c>
      <c r="E381" s="304">
        <v>5670</v>
      </c>
      <c r="G381" s="294" t="s">
        <v>13113</v>
      </c>
      <c r="H381" s="304">
        <f ca="1">SUMIF(Cash!$C$5355:$E$53889,staff!G381,Cash!$E$5355:$E$53909)</f>
        <v>0</v>
      </c>
      <c r="I381" s="304">
        <f ca="1">SUMIF('Bilal bhai'!$B$542:$D$5550,staff!G381,'Bilal bhai'!$D$542:$D$5580)</f>
        <v>0</v>
      </c>
      <c r="J381" s="304">
        <f ca="1">SUMIF('Nadeem bhai'!$B$1030:$D$1099,staff!G381,'Nadeem bhai'!$D$1030:$D$1099)</f>
        <v>0</v>
      </c>
      <c r="K381" s="304"/>
      <c r="L381" s="304">
        <f t="shared" ca="1" si="0"/>
        <v>154200</v>
      </c>
      <c r="M381" s="304">
        <f ca="1">K381-L381+50000+102200+5000</f>
        <v>3000</v>
      </c>
      <c r="O381" s="277"/>
    </row>
    <row r="382" spans="1:15" x14ac:dyDescent="0.25">
      <c r="A382" s="652">
        <v>45353</v>
      </c>
      <c r="B382" s="294" t="s">
        <v>9906</v>
      </c>
      <c r="C382" s="459"/>
      <c r="D382" s="294" t="s">
        <v>3920</v>
      </c>
      <c r="E382" s="304">
        <v>14460</v>
      </c>
      <c r="G382" s="294" t="s">
        <v>9906</v>
      </c>
      <c r="H382" s="304">
        <f ca="1">SUMIF(Cash!$C$5355:$E$53890,staff!G382,Cash!$E$5355:$E$53910)+3787+9000+5000+10000+5000+5000</f>
        <v>564687</v>
      </c>
      <c r="I382" s="304">
        <f ca="1">SUMIF('Bilal bhai'!$B$542:$D$5550,staff!G382,'Bilal bhai'!$D$542:$D$5580)</f>
        <v>0</v>
      </c>
      <c r="J382" s="304">
        <f ca="1">SUMIF('Nadeem bhai'!$B$1030:$D$1099,staff!G382,'Nadeem bhai'!$D$1030:$D$1099)</f>
        <v>0</v>
      </c>
      <c r="K382" s="304">
        <f t="shared" ref="K382:K390" ca="1" si="1">J382+I382+H382</f>
        <v>564687</v>
      </c>
      <c r="L382" s="304">
        <f t="shared" ca="1" si="0"/>
        <v>559817</v>
      </c>
      <c r="M382" s="304">
        <f t="shared" ref="M382:M387" ca="1" si="2">K382-L382</f>
        <v>4870</v>
      </c>
    </row>
    <row r="383" spans="1:15" x14ac:dyDescent="0.25">
      <c r="A383" s="652">
        <v>45353</v>
      </c>
      <c r="B383" s="294" t="s">
        <v>445</v>
      </c>
      <c r="C383" s="459"/>
      <c r="D383" s="294" t="s">
        <v>3920</v>
      </c>
      <c r="E383" s="304">
        <v>18480</v>
      </c>
      <c r="G383" s="294" t="s">
        <v>8928</v>
      </c>
      <c r="H383" s="304">
        <f ca="1">SUMIF(Cash!$C$5444:$E$53890,staff!G383,Cash!$E$5444:$E$53890)+19000+1000</f>
        <v>221000</v>
      </c>
      <c r="I383" s="304">
        <f ca="1">SUMIF('Bilal bhai'!$B$542:$D$5550,staff!G383,'Bilal bhai'!$D$542:$D$5580)</f>
        <v>0</v>
      </c>
      <c r="J383" s="304">
        <f ca="1">SUMIF('Nadeem bhai'!$B$1030:$D$1099,staff!G383,'Nadeem bhai'!$D$1030:$D$1099)</f>
        <v>0</v>
      </c>
      <c r="K383" s="304">
        <f t="shared" ca="1" si="1"/>
        <v>221000</v>
      </c>
      <c r="L383" s="304">
        <f t="shared" ca="1" si="0"/>
        <v>218903</v>
      </c>
      <c r="M383" s="304">
        <f ca="1">K383-L383</f>
        <v>2097</v>
      </c>
    </row>
    <row r="384" spans="1:15" x14ac:dyDescent="0.25">
      <c r="A384" s="652">
        <v>45353</v>
      </c>
      <c r="B384" s="294" t="s">
        <v>445</v>
      </c>
      <c r="C384" s="459"/>
      <c r="D384" s="294" t="s">
        <v>3920</v>
      </c>
      <c r="E384" s="304">
        <v>7700</v>
      </c>
      <c r="G384" s="294" t="s">
        <v>445</v>
      </c>
      <c r="H384" s="304">
        <f ca="1">SUMIF(Cash!$C$5355:$E$53890,staff!G384,Cash!$E$5355:$E$53910)+36480+9000+10000+5000+25000+5000+60000+80000+2000+117850+113800+100000+25000+300000+25000+50000+100000</f>
        <v>1574190</v>
      </c>
      <c r="I384" s="304">
        <f ca="1">SUMIF('Bilal bhai'!$B$542:$D$5550,staff!G384,'Bilal bhai'!$D$542:$D$5580)</f>
        <v>0</v>
      </c>
      <c r="J384" s="304">
        <f>5000+40000</f>
        <v>45000</v>
      </c>
      <c r="K384" s="304">
        <f t="shared" ca="1" si="1"/>
        <v>1619190</v>
      </c>
      <c r="L384" s="304">
        <f t="shared" ca="1" si="0"/>
        <v>1342028</v>
      </c>
      <c r="M384" s="304">
        <f ca="1">K384-L384</f>
        <v>277162</v>
      </c>
    </row>
    <row r="385" spans="1:13" x14ac:dyDescent="0.25">
      <c r="A385" s="652">
        <v>45353</v>
      </c>
      <c r="B385" s="294" t="s">
        <v>445</v>
      </c>
      <c r="C385" s="459"/>
      <c r="D385" s="294" t="s">
        <v>3920</v>
      </c>
      <c r="E385" s="304">
        <v>135454</v>
      </c>
      <c r="G385" s="294" t="s">
        <v>156</v>
      </c>
      <c r="H385" s="304">
        <f ca="1">SUMIF(Cash!$C$5355:$E$53890,staff!G385,Cash!$E$5355:$E$53910)+3680</f>
        <v>381280</v>
      </c>
      <c r="I385" s="304">
        <f ca="1">SUMIF('Bilal bhai'!$B$542:$D$5550,staff!G385,'Bilal bhai'!$D$542:$D$5580)</f>
        <v>3000</v>
      </c>
      <c r="J385" s="304">
        <f ca="1">SUMIF('Nadeem bhai'!$B$1030:$D$1099,staff!G385,'Nadeem bhai'!$D$1030:$D$1099)</f>
        <v>0</v>
      </c>
      <c r="K385" s="304">
        <f t="shared" ca="1" si="1"/>
        <v>384280</v>
      </c>
      <c r="L385" s="304">
        <f t="shared" ca="1" si="0"/>
        <v>379073</v>
      </c>
      <c r="M385" s="304">
        <f t="shared" ca="1" si="2"/>
        <v>5207</v>
      </c>
    </row>
    <row r="386" spans="1:13" x14ac:dyDescent="0.25">
      <c r="A386" s="656">
        <v>45353</v>
      </c>
      <c r="B386" s="294" t="s">
        <v>445</v>
      </c>
      <c r="C386" s="459"/>
      <c r="D386" s="294" t="s">
        <v>3920</v>
      </c>
      <c r="E386" s="304">
        <v>690</v>
      </c>
      <c r="G386" s="294" t="s">
        <v>8573</v>
      </c>
      <c r="H386" s="304">
        <f ca="1">SUMIF(Cash!$C$5355:$E$53890,staff!G386,Cash!$E$5355:$E$53910)+12950+40000+5000+5000</f>
        <v>844550</v>
      </c>
      <c r="I386" s="304">
        <f ca="1">SUMIF('Bilal bhai'!$B$542:$D$5550,staff!G386,'Bilal bhai'!$D$542:$D$5580)</f>
        <v>55000</v>
      </c>
      <c r="J386" s="304">
        <f ca="1">SUMIF('Nadeem bhai'!$B$1030:$D$1099,staff!G386,'Nadeem bhai'!$D$1030:$D$1099)</f>
        <v>0</v>
      </c>
      <c r="K386" s="304">
        <f t="shared" ca="1" si="1"/>
        <v>899550</v>
      </c>
      <c r="L386" s="304">
        <f t="shared" ca="1" si="0"/>
        <v>892079</v>
      </c>
      <c r="M386" s="304">
        <f t="shared" ca="1" si="2"/>
        <v>7471</v>
      </c>
    </row>
    <row r="387" spans="1:13" x14ac:dyDescent="0.25">
      <c r="A387" s="656">
        <v>45353</v>
      </c>
      <c r="B387" s="294" t="s">
        <v>445</v>
      </c>
      <c r="C387" s="459"/>
      <c r="D387" s="294" t="s">
        <v>3920</v>
      </c>
      <c r="E387" s="304">
        <v>61440</v>
      </c>
      <c r="G387" s="294" t="s">
        <v>629</v>
      </c>
      <c r="H387" s="304">
        <f ca="1">SUMIF(Cash!$C$6286:$E$53890,staff!G387,Cash!$E$6286:$E$53910)</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6">
        <v>45356</v>
      </c>
      <c r="B388" s="294" t="s">
        <v>8573</v>
      </c>
      <c r="C388" s="459"/>
      <c r="D388" s="294" t="s">
        <v>3920</v>
      </c>
      <c r="E388" s="304">
        <v>12800</v>
      </c>
      <c r="G388" s="294" t="s">
        <v>10001</v>
      </c>
      <c r="H388" s="304"/>
      <c r="I388" s="304"/>
      <c r="J388" s="304"/>
      <c r="K388" s="304"/>
      <c r="L388" s="304"/>
      <c r="M388" s="304">
        <v>13500</v>
      </c>
    </row>
    <row r="389" spans="1:13" x14ac:dyDescent="0.25">
      <c r="A389" s="656">
        <v>45356</v>
      </c>
      <c r="B389" s="294" t="s">
        <v>156</v>
      </c>
      <c r="C389" s="459"/>
      <c r="D389" s="294" t="s">
        <v>13437</v>
      </c>
      <c r="E389" s="304">
        <v>-5000</v>
      </c>
      <c r="G389" s="294" t="s">
        <v>11595</v>
      </c>
      <c r="H389" s="304">
        <f ca="1">SUMIF(Cash!$C$6317:$E$53890,staff!G389,Cash!$E$6317:$E$53910)-5000-1000+5000+5000+5000+2000+1000</f>
        <v>250500</v>
      </c>
      <c r="I389" s="304"/>
      <c r="J389" s="304">
        <f ca="1">SUMIF('Nadeem bhai'!$B$1030:$D$1099,staff!G389,'Nadeem bhai'!$D$1030:$D$1099)+5000+5000+5000+15000+1000</f>
        <v>31000</v>
      </c>
      <c r="K389" s="304">
        <f t="shared" ca="1" si="1"/>
        <v>281500</v>
      </c>
      <c r="L389" s="304">
        <f ca="1">SUMIF($B$2:$E$1859,G389,$E$2:$E$1859)</f>
        <v>273610</v>
      </c>
      <c r="M389" s="304">
        <f ca="1">K389-L389</f>
        <v>7890</v>
      </c>
    </row>
    <row r="390" spans="1:13" x14ac:dyDescent="0.25">
      <c r="A390" s="656">
        <v>45362</v>
      </c>
      <c r="B390" s="294" t="s">
        <v>156</v>
      </c>
      <c r="C390" s="459"/>
      <c r="D390" s="294" t="s">
        <v>3920</v>
      </c>
      <c r="E390" s="304">
        <v>2800</v>
      </c>
      <c r="G390" s="599" t="s">
        <v>3554</v>
      </c>
      <c r="H390" s="304"/>
      <c r="I390" s="304"/>
      <c r="J390" s="304">
        <f ca="1">SUMIF('Nadeem bhai'!$B$1030:$D$1099,staff!G390,'Nadeem bhai'!$D$1030:$D$1099)</f>
        <v>0</v>
      </c>
      <c r="K390" s="304">
        <f t="shared" ca="1" si="1"/>
        <v>0</v>
      </c>
      <c r="L390" s="304"/>
      <c r="M390" s="304">
        <v>10000</v>
      </c>
    </row>
    <row r="391" spans="1:13" x14ac:dyDescent="0.25">
      <c r="A391" s="656">
        <v>45362</v>
      </c>
      <c r="B391" s="294" t="s">
        <v>5162</v>
      </c>
      <c r="C391" s="459"/>
      <c r="D391" s="294" t="s">
        <v>3920</v>
      </c>
      <c r="E391" s="304">
        <v>19650</v>
      </c>
      <c r="G391" s="670" t="s">
        <v>10618</v>
      </c>
      <c r="H391" s="671"/>
      <c r="I391" s="671"/>
      <c r="J391" s="671"/>
      <c r="K391" s="671"/>
      <c r="L391" s="672"/>
      <c r="M391" s="501">
        <f ca="1">SUM(M380:M390)</f>
        <v>465989</v>
      </c>
    </row>
    <row r="392" spans="1:13" x14ac:dyDescent="0.25">
      <c r="A392" s="656">
        <v>45364</v>
      </c>
      <c r="B392" s="294" t="s">
        <v>13113</v>
      </c>
      <c r="C392" s="459"/>
      <c r="D392" s="294" t="s">
        <v>3920</v>
      </c>
      <c r="E392" s="304">
        <v>63240</v>
      </c>
    </row>
    <row r="393" spans="1:13" x14ac:dyDescent="0.25">
      <c r="A393" s="656">
        <v>45364</v>
      </c>
      <c r="B393" s="294" t="s">
        <v>9906</v>
      </c>
      <c r="C393" s="459"/>
      <c r="D393" s="294" t="s">
        <v>3920</v>
      </c>
      <c r="E393" s="304">
        <v>5280</v>
      </c>
    </row>
    <row r="394" spans="1:13" x14ac:dyDescent="0.25">
      <c r="A394" s="656">
        <v>45366</v>
      </c>
      <c r="B394" s="294" t="s">
        <v>445</v>
      </c>
      <c r="C394" s="459"/>
      <c r="D394" s="294" t="s">
        <v>3920</v>
      </c>
      <c r="E394" s="304">
        <v>2300</v>
      </c>
    </row>
    <row r="395" spans="1:13" x14ac:dyDescent="0.25">
      <c r="A395" s="656">
        <v>45366</v>
      </c>
      <c r="B395" s="294" t="s">
        <v>445</v>
      </c>
      <c r="C395" s="459"/>
      <c r="D395" s="294" t="s">
        <v>3920</v>
      </c>
      <c r="E395" s="304">
        <v>11790</v>
      </c>
    </row>
    <row r="396" spans="1:13" x14ac:dyDescent="0.25">
      <c r="A396" s="656">
        <v>45366</v>
      </c>
      <c r="B396" s="294" t="s">
        <v>445</v>
      </c>
      <c r="C396" s="459"/>
      <c r="D396" s="294" t="s">
        <v>3920</v>
      </c>
      <c r="E396" s="304">
        <v>193890</v>
      </c>
    </row>
    <row r="397" spans="1:13" x14ac:dyDescent="0.25">
      <c r="A397" s="656">
        <v>45366</v>
      </c>
      <c r="B397" s="294" t="s">
        <v>445</v>
      </c>
      <c r="C397" s="459"/>
      <c r="D397" s="294" t="s">
        <v>3920</v>
      </c>
      <c r="E397" s="304">
        <v>116460</v>
      </c>
    </row>
    <row r="398" spans="1:13" x14ac:dyDescent="0.25">
      <c r="A398" s="656">
        <v>45366</v>
      </c>
      <c r="B398" s="294" t="s">
        <v>445</v>
      </c>
      <c r="C398" s="489"/>
      <c r="D398" s="653" t="s">
        <v>12325</v>
      </c>
      <c r="E398" s="490">
        <v>5000</v>
      </c>
    </row>
    <row r="399" spans="1:13" x14ac:dyDescent="0.25">
      <c r="A399" s="656">
        <v>45369</v>
      </c>
      <c r="B399" s="294" t="s">
        <v>8573</v>
      </c>
      <c r="C399" s="459"/>
      <c r="D399" s="294" t="s">
        <v>13480</v>
      </c>
      <c r="E399" s="304">
        <v>10900</v>
      </c>
    </row>
    <row r="400" spans="1:13" x14ac:dyDescent="0.25">
      <c r="A400" s="656">
        <v>45376</v>
      </c>
      <c r="B400" s="294" t="s">
        <v>107</v>
      </c>
      <c r="C400" s="459"/>
      <c r="D400" s="294" t="s">
        <v>3920</v>
      </c>
      <c r="E400" s="304">
        <v>5000</v>
      </c>
    </row>
    <row r="401" spans="1:8" x14ac:dyDescent="0.25">
      <c r="A401" s="656">
        <v>45384</v>
      </c>
      <c r="B401" s="294" t="s">
        <v>445</v>
      </c>
      <c r="C401" s="459"/>
      <c r="D401" s="294" t="s">
        <v>3920</v>
      </c>
      <c r="E401" s="304">
        <v>95726</v>
      </c>
    </row>
    <row r="402" spans="1:8" x14ac:dyDescent="0.25">
      <c r="A402" s="656">
        <v>45384</v>
      </c>
      <c r="B402" s="294" t="s">
        <v>445</v>
      </c>
      <c r="C402" s="459"/>
      <c r="D402" s="294" t="s">
        <v>3920</v>
      </c>
      <c r="E402" s="304">
        <v>13040</v>
      </c>
    </row>
    <row r="403" spans="1:8" x14ac:dyDescent="0.25">
      <c r="A403" s="656">
        <v>45384</v>
      </c>
      <c r="B403" s="294" t="s">
        <v>445</v>
      </c>
      <c r="C403" s="459"/>
      <c r="D403" s="294" t="s">
        <v>3920</v>
      </c>
      <c r="E403" s="304">
        <v>3718</v>
      </c>
    </row>
    <row r="404" spans="1:8" x14ac:dyDescent="0.25">
      <c r="A404" s="656">
        <v>45384</v>
      </c>
      <c r="B404" s="294" t="s">
        <v>445</v>
      </c>
      <c r="C404" s="459"/>
      <c r="D404" s="294" t="s">
        <v>3920</v>
      </c>
      <c r="E404" s="304">
        <v>12700</v>
      </c>
    </row>
    <row r="405" spans="1:8" x14ac:dyDescent="0.25">
      <c r="A405" s="652">
        <v>45384</v>
      </c>
      <c r="B405" s="294" t="s">
        <v>445</v>
      </c>
      <c r="C405" s="489"/>
      <c r="D405" s="653" t="s">
        <v>12325</v>
      </c>
      <c r="E405" s="490">
        <v>15000</v>
      </c>
    </row>
    <row r="406" spans="1:8" x14ac:dyDescent="0.25">
      <c r="A406" s="652">
        <v>45400</v>
      </c>
      <c r="B406" s="294" t="s">
        <v>9906</v>
      </c>
      <c r="C406" s="459"/>
      <c r="D406" s="294" t="s">
        <v>3920</v>
      </c>
      <c r="E406" s="304">
        <v>4000</v>
      </c>
    </row>
    <row r="407" spans="1:8" x14ac:dyDescent="0.25">
      <c r="A407" s="652">
        <v>45407</v>
      </c>
      <c r="B407" s="294" t="s">
        <v>156</v>
      </c>
      <c r="C407" s="459"/>
      <c r="D407" s="294" t="s">
        <v>3920</v>
      </c>
      <c r="E407" s="304">
        <v>3470</v>
      </c>
    </row>
    <row r="408" spans="1:8" x14ac:dyDescent="0.25">
      <c r="A408" s="656">
        <v>45407</v>
      </c>
      <c r="B408" s="294" t="s">
        <v>445</v>
      </c>
      <c r="C408" s="459"/>
      <c r="D408" s="294" t="s">
        <v>3920</v>
      </c>
      <c r="E408" s="304">
        <v>48150</v>
      </c>
      <c r="G408" s="277"/>
    </row>
    <row r="409" spans="1:8" x14ac:dyDescent="0.25">
      <c r="A409" s="656">
        <v>45407</v>
      </c>
      <c r="B409" s="294" t="s">
        <v>445</v>
      </c>
      <c r="C409" s="459"/>
      <c r="D409" s="294" t="s">
        <v>13611</v>
      </c>
      <c r="E409" s="304">
        <v>200000</v>
      </c>
    </row>
    <row r="410" spans="1:8" x14ac:dyDescent="0.25">
      <c r="A410" s="656">
        <v>45407</v>
      </c>
      <c r="B410" s="294" t="s">
        <v>445</v>
      </c>
      <c r="C410" s="459"/>
      <c r="D410" s="294" t="s">
        <v>13612</v>
      </c>
      <c r="E410" s="304">
        <v>30000</v>
      </c>
    </row>
    <row r="411" spans="1:8" x14ac:dyDescent="0.25">
      <c r="A411" s="656">
        <v>45407</v>
      </c>
      <c r="B411" s="294" t="s">
        <v>445</v>
      </c>
      <c r="C411" s="459"/>
      <c r="D411" s="294" t="s">
        <v>3920</v>
      </c>
      <c r="E411" s="304">
        <v>3600</v>
      </c>
    </row>
    <row r="412" spans="1:8" x14ac:dyDescent="0.25">
      <c r="A412" s="656">
        <v>45409</v>
      </c>
      <c r="B412" s="294" t="s">
        <v>9906</v>
      </c>
      <c r="C412" s="459"/>
      <c r="D412" s="294" t="s">
        <v>3920</v>
      </c>
      <c r="E412" s="304">
        <v>3500</v>
      </c>
    </row>
    <row r="413" spans="1:8" x14ac:dyDescent="0.25">
      <c r="A413" s="656">
        <v>45411</v>
      </c>
      <c r="B413" s="294" t="s">
        <v>5162</v>
      </c>
      <c r="C413" s="459"/>
      <c r="D413" s="294" t="s">
        <v>3920</v>
      </c>
      <c r="E413" s="304">
        <v>16200</v>
      </c>
      <c r="G413" s="277"/>
      <c r="H413" s="277"/>
    </row>
    <row r="414" spans="1:8" x14ac:dyDescent="0.25">
      <c r="A414" s="656">
        <v>45412</v>
      </c>
      <c r="B414" s="294" t="s">
        <v>9904</v>
      </c>
      <c r="C414" s="459"/>
      <c r="D414" s="294" t="s">
        <v>3920</v>
      </c>
      <c r="E414" s="304">
        <v>68880</v>
      </c>
    </row>
    <row r="415" spans="1:8" x14ac:dyDescent="0.25">
      <c r="A415" s="656">
        <v>45412</v>
      </c>
      <c r="B415" s="294" t="s">
        <v>9904</v>
      </c>
      <c r="C415" s="459"/>
      <c r="D415" s="294" t="s">
        <v>3920</v>
      </c>
      <c r="E415" s="304">
        <v>69283</v>
      </c>
    </row>
    <row r="416" spans="1:8" x14ac:dyDescent="0.25">
      <c r="A416" s="656">
        <v>45412</v>
      </c>
      <c r="B416" s="294" t="s">
        <v>9904</v>
      </c>
      <c r="C416" s="489"/>
      <c r="D416" s="294" t="s">
        <v>3920</v>
      </c>
      <c r="E416" s="490">
        <v>31160</v>
      </c>
    </row>
    <row r="417" spans="1:5" x14ac:dyDescent="0.25">
      <c r="A417" s="656">
        <v>45384</v>
      </c>
      <c r="B417" s="294" t="s">
        <v>9906</v>
      </c>
      <c r="C417" s="459"/>
      <c r="D417" s="294" t="s">
        <v>3920</v>
      </c>
      <c r="E417" s="304">
        <v>2520</v>
      </c>
    </row>
    <row r="418" spans="1:5" x14ac:dyDescent="0.25">
      <c r="A418" s="656">
        <v>45384</v>
      </c>
      <c r="B418" s="294" t="s">
        <v>8928</v>
      </c>
      <c r="C418" s="459"/>
      <c r="D418" s="294" t="s">
        <v>31</v>
      </c>
      <c r="E418" s="304">
        <v>-5000</v>
      </c>
    </row>
    <row r="419" spans="1:5" x14ac:dyDescent="0.25">
      <c r="A419" s="656">
        <v>45420</v>
      </c>
      <c r="B419" s="294" t="s">
        <v>8928</v>
      </c>
      <c r="C419" s="459"/>
      <c r="D419" s="294" t="s">
        <v>3920</v>
      </c>
      <c r="E419" s="304">
        <v>13970</v>
      </c>
    </row>
    <row r="420" spans="1:5" x14ac:dyDescent="0.25">
      <c r="A420" s="656">
        <v>45427</v>
      </c>
      <c r="B420" s="653" t="s">
        <v>156</v>
      </c>
      <c r="C420" s="489"/>
      <c r="D420" s="294" t="s">
        <v>3920</v>
      </c>
      <c r="E420" s="490">
        <v>8550</v>
      </c>
    </row>
    <row r="421" spans="1:5" x14ac:dyDescent="0.25">
      <c r="A421" s="656">
        <v>45429</v>
      </c>
      <c r="B421" s="294" t="s">
        <v>8573</v>
      </c>
      <c r="C421" s="459"/>
      <c r="D421" s="294" t="s">
        <v>13748</v>
      </c>
      <c r="E421" s="304">
        <v>50000</v>
      </c>
    </row>
    <row r="422" spans="1:5" x14ac:dyDescent="0.25">
      <c r="A422" s="656">
        <v>45429</v>
      </c>
      <c r="B422" s="294" t="s">
        <v>8573</v>
      </c>
      <c r="C422" s="459"/>
      <c r="D422" s="294" t="s">
        <v>13748</v>
      </c>
      <c r="E422" s="304">
        <v>10000</v>
      </c>
    </row>
    <row r="423" spans="1:5" x14ac:dyDescent="0.25">
      <c r="A423" s="656">
        <v>45429</v>
      </c>
      <c r="B423" s="294" t="s">
        <v>8573</v>
      </c>
      <c r="C423" s="459"/>
      <c r="D423" s="294" t="s">
        <v>11032</v>
      </c>
      <c r="E423" s="304">
        <v>-30000</v>
      </c>
    </row>
    <row r="424" spans="1:5" x14ac:dyDescent="0.25">
      <c r="A424" s="656">
        <v>45429</v>
      </c>
      <c r="B424" s="294" t="s">
        <v>8573</v>
      </c>
      <c r="C424" s="459"/>
      <c r="D424" s="294" t="s">
        <v>3920</v>
      </c>
      <c r="E424" s="304">
        <v>25725</v>
      </c>
    </row>
    <row r="425" spans="1:5" x14ac:dyDescent="0.25">
      <c r="A425" s="656">
        <v>45429</v>
      </c>
      <c r="B425" s="294" t="s">
        <v>9904</v>
      </c>
      <c r="C425" s="459"/>
      <c r="D425" s="294" t="s">
        <v>13751</v>
      </c>
      <c r="E425" s="304">
        <v>100000</v>
      </c>
    </row>
    <row r="426" spans="1:5" x14ac:dyDescent="0.25">
      <c r="A426" s="656">
        <v>45429</v>
      </c>
      <c r="B426" s="294" t="s">
        <v>9904</v>
      </c>
      <c r="C426" s="459"/>
      <c r="D426" s="294" t="s">
        <v>322</v>
      </c>
      <c r="E426" s="304">
        <v>16370</v>
      </c>
    </row>
    <row r="427" spans="1:5" x14ac:dyDescent="0.25">
      <c r="A427" s="656">
        <v>45430</v>
      </c>
      <c r="B427" s="294" t="s">
        <v>9906</v>
      </c>
      <c r="C427" s="459"/>
      <c r="D427" s="294" t="s">
        <v>3920</v>
      </c>
      <c r="E427" s="304">
        <v>7200</v>
      </c>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43"/>
  <sheetViews>
    <sheetView showGridLines="0" tabSelected="1" zoomScale="90" zoomScaleNormal="90" zoomScaleSheetLayoutView="110" workbookViewId="0">
      <pane ySplit="1" topLeftCell="A9189" activePane="bottomLeft" state="frozen"/>
      <selection activeCell="D6707" sqref="D6707"/>
      <selection pane="bottomLeft" activeCell="F9212" sqref="F9212"/>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9" t="s">
        <v>1</v>
      </c>
      <c r="B1" s="570" t="s">
        <v>9874</v>
      </c>
      <c r="C1" s="570" t="s">
        <v>337</v>
      </c>
      <c r="D1" s="570" t="s">
        <v>3</v>
      </c>
      <c r="E1" s="571" t="s">
        <v>336</v>
      </c>
      <c r="F1" s="571" t="s">
        <v>357</v>
      </c>
      <c r="G1" s="572" t="s">
        <v>356</v>
      </c>
      <c r="H1" s="392" t="s">
        <v>9569</v>
      </c>
    </row>
    <row r="2" spans="1:8" x14ac:dyDescent="0.3">
      <c r="A2" s="45">
        <v>43832</v>
      </c>
      <c r="B2" s="579"/>
      <c r="C2" s="553" t="s">
        <v>4329</v>
      </c>
      <c r="D2" s="553"/>
      <c r="E2" s="553"/>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9"/>
      <c r="C18" s="553" t="s">
        <v>5672</v>
      </c>
      <c r="D18" s="553"/>
      <c r="E18" s="553"/>
      <c r="F18" s="43">
        <v>750000</v>
      </c>
      <c r="G18" s="363"/>
      <c r="H18" s="390" t="s">
        <v>9568</v>
      </c>
      <c r="L18" s="52"/>
      <c r="M18" s="52"/>
    </row>
    <row r="19" spans="1:13" x14ac:dyDescent="0.3">
      <c r="A19" s="45">
        <v>43837</v>
      </c>
      <c r="B19" s="579"/>
      <c r="C19" s="553" t="s">
        <v>5672</v>
      </c>
      <c r="D19" s="553"/>
      <c r="E19" s="553"/>
      <c r="F19" s="43">
        <v>200000</v>
      </c>
      <c r="G19" s="363"/>
      <c r="H19" s="390" t="s">
        <v>9568</v>
      </c>
      <c r="L19" s="52"/>
      <c r="M19" s="52"/>
    </row>
    <row r="20" spans="1:13" x14ac:dyDescent="0.3">
      <c r="A20" s="45">
        <v>43837</v>
      </c>
      <c r="B20" s="579"/>
      <c r="C20" s="553" t="s">
        <v>5672</v>
      </c>
      <c r="D20" s="553"/>
      <c r="E20" s="553"/>
      <c r="F20" s="43">
        <v>496000</v>
      </c>
      <c r="G20" s="363"/>
      <c r="H20" s="390" t="s">
        <v>9568</v>
      </c>
      <c r="L20" s="52"/>
      <c r="M20" s="52"/>
    </row>
    <row r="21" spans="1:13" x14ac:dyDescent="0.3">
      <c r="A21" s="45">
        <v>43837</v>
      </c>
      <c r="B21" s="579"/>
      <c r="C21" s="553" t="s">
        <v>4329</v>
      </c>
      <c r="D21" s="553"/>
      <c r="E21" s="553"/>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9"/>
      <c r="C37" s="553" t="s">
        <v>5717</v>
      </c>
      <c r="D37" s="553"/>
      <c r="E37" s="553"/>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9"/>
      <c r="C41" s="553" t="s">
        <v>5672</v>
      </c>
      <c r="D41" s="553"/>
      <c r="E41" s="553"/>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9"/>
      <c r="C46" s="553" t="s">
        <v>5672</v>
      </c>
      <c r="D46" s="553"/>
      <c r="E46" s="553"/>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9"/>
      <c r="C64" s="553" t="s">
        <v>2960</v>
      </c>
      <c r="D64" s="553"/>
      <c r="E64" s="553"/>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9"/>
      <c r="C67" s="553" t="s">
        <v>2960</v>
      </c>
      <c r="D67" s="553"/>
      <c r="E67" s="553"/>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9"/>
      <c r="C70" s="553" t="s">
        <v>5745</v>
      </c>
      <c r="D70" s="553"/>
      <c r="E70" s="553"/>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9"/>
      <c r="C77" s="553" t="s">
        <v>2960</v>
      </c>
      <c r="D77" s="553"/>
      <c r="E77" s="553"/>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9"/>
      <c r="C84" s="553" t="s">
        <v>4329</v>
      </c>
      <c r="D84" s="553"/>
      <c r="E84" s="553"/>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9"/>
      <c r="C96" s="553" t="s">
        <v>5755</v>
      </c>
      <c r="D96" s="553"/>
      <c r="E96" s="553"/>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9"/>
      <c r="C126" s="553" t="s">
        <v>2960</v>
      </c>
      <c r="D126" s="553"/>
      <c r="E126" s="553"/>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9"/>
      <c r="C129" s="553" t="s">
        <v>5786</v>
      </c>
      <c r="D129" s="553"/>
      <c r="E129" s="553"/>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9"/>
      <c r="C132" s="553" t="s">
        <v>5786</v>
      </c>
      <c r="D132" s="553"/>
      <c r="E132" s="553"/>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9"/>
      <c r="C163" s="553" t="s">
        <v>5809</v>
      </c>
      <c r="D163" s="553"/>
      <c r="E163" s="553"/>
      <c r="F163" s="43">
        <v>500000</v>
      </c>
      <c r="G163" s="363"/>
      <c r="H163" s="390" t="s">
        <v>9568</v>
      </c>
    </row>
    <row r="164" spans="1:8" x14ac:dyDescent="0.3">
      <c r="A164" s="45">
        <v>43875</v>
      </c>
      <c r="B164" s="579"/>
      <c r="C164" s="553" t="s">
        <v>5836</v>
      </c>
      <c r="D164" s="553"/>
      <c r="E164" s="553"/>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9"/>
      <c r="C172" s="553" t="s">
        <v>5818</v>
      </c>
      <c r="D172" s="553"/>
      <c r="E172" s="553"/>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9"/>
      <c r="C195" s="553" t="s">
        <v>5809</v>
      </c>
      <c r="D195" s="553"/>
      <c r="E195" s="553"/>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9"/>
      <c r="C208" s="553" t="s">
        <v>5809</v>
      </c>
      <c r="D208" s="553"/>
      <c r="E208" s="553"/>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9"/>
      <c r="C218" s="553" t="s">
        <v>5809</v>
      </c>
      <c r="D218" s="553"/>
      <c r="E218" s="553"/>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9"/>
      <c r="C224" s="553" t="s">
        <v>5809</v>
      </c>
      <c r="D224" s="553"/>
      <c r="E224" s="553"/>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9"/>
      <c r="C229" s="553" t="s">
        <v>5809</v>
      </c>
      <c r="D229" s="553"/>
      <c r="E229" s="553"/>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9"/>
      <c r="C234" s="553" t="s">
        <v>5809</v>
      </c>
      <c r="D234" s="553"/>
      <c r="E234" s="553"/>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9"/>
      <c r="C243" s="553" t="s">
        <v>5809</v>
      </c>
      <c r="D243" s="553"/>
      <c r="E243" s="553"/>
      <c r="F243" s="43">
        <v>35000</v>
      </c>
      <c r="G243" s="363"/>
      <c r="H243" s="390" t="s">
        <v>9568</v>
      </c>
    </row>
    <row r="244" spans="1:8" ht="15" customHeight="1" x14ac:dyDescent="0.3">
      <c r="A244" s="45">
        <v>43888</v>
      </c>
      <c r="B244" s="579"/>
      <c r="C244" s="553" t="s">
        <v>5809</v>
      </c>
      <c r="D244" s="553"/>
      <c r="E244" s="553"/>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9"/>
      <c r="C246" s="553" t="s">
        <v>5809</v>
      </c>
      <c r="D246" s="553"/>
      <c r="E246" s="553"/>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9"/>
      <c r="C258" s="553" t="s">
        <v>5906</v>
      </c>
      <c r="D258" s="553"/>
      <c r="E258" s="553"/>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9"/>
      <c r="C305" s="553" t="s">
        <v>5921</v>
      </c>
      <c r="D305" s="553"/>
      <c r="E305" s="553"/>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9"/>
      <c r="C309" s="553" t="s">
        <v>5926</v>
      </c>
      <c r="D309" s="553"/>
      <c r="E309" s="553"/>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9"/>
      <c r="C334" s="553" t="s">
        <v>5952</v>
      </c>
      <c r="D334" s="553"/>
      <c r="E334" s="553"/>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9"/>
      <c r="C352" s="553" t="s">
        <v>5980</v>
      </c>
      <c r="D352" s="553"/>
      <c r="E352" s="553"/>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9"/>
      <c r="C368" s="553" t="s">
        <v>5986</v>
      </c>
      <c r="D368" s="553"/>
      <c r="E368" s="553"/>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9"/>
      <c r="C371" s="553" t="s">
        <v>2960</v>
      </c>
      <c r="D371" s="553"/>
      <c r="E371" s="553"/>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9"/>
      <c r="C374" s="553" t="s">
        <v>3444</v>
      </c>
      <c r="D374" s="553"/>
      <c r="E374" s="553"/>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9"/>
      <c r="C377" s="553" t="s">
        <v>2960</v>
      </c>
      <c r="D377" s="553"/>
      <c r="E377" s="553"/>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9"/>
      <c r="C381" s="553" t="s">
        <v>2960</v>
      </c>
      <c r="D381" s="553"/>
      <c r="E381" s="553"/>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9"/>
      <c r="C388" s="553" t="s">
        <v>2960</v>
      </c>
      <c r="D388" s="553"/>
      <c r="E388" s="553"/>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9"/>
      <c r="C392" s="553" t="s">
        <v>6000</v>
      </c>
      <c r="D392" s="553"/>
      <c r="E392" s="553"/>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9"/>
      <c r="C394" s="553" t="s">
        <v>2960</v>
      </c>
      <c r="D394" s="553"/>
      <c r="E394" s="553"/>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9"/>
      <c r="C398" s="553" t="s">
        <v>2960</v>
      </c>
      <c r="D398" s="553"/>
      <c r="E398" s="553"/>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9"/>
      <c r="C401" s="553" t="s">
        <v>2960</v>
      </c>
      <c r="D401" s="553"/>
      <c r="E401" s="553"/>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9"/>
      <c r="C411" s="553" t="s">
        <v>2960</v>
      </c>
      <c r="D411" s="553"/>
      <c r="E411" s="553"/>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9"/>
      <c r="C422" s="553" t="s">
        <v>2960</v>
      </c>
      <c r="D422" s="553"/>
      <c r="E422" s="553"/>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9"/>
      <c r="C427" s="553" t="s">
        <v>2960</v>
      </c>
      <c r="D427" s="553"/>
      <c r="E427" s="553"/>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9"/>
      <c r="C430" s="553" t="s">
        <v>2960</v>
      </c>
      <c r="D430" s="553"/>
      <c r="E430" s="553"/>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9"/>
      <c r="C440" s="553" t="s">
        <v>6039</v>
      </c>
      <c r="D440" s="553"/>
      <c r="E440" s="553"/>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9"/>
      <c r="C451" s="553" t="s">
        <v>6000</v>
      </c>
      <c r="D451" s="553"/>
      <c r="E451" s="553"/>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9"/>
      <c r="C455" s="553" t="s">
        <v>6055</v>
      </c>
      <c r="D455" s="553"/>
      <c r="E455" s="553"/>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9"/>
      <c r="C464" s="553" t="s">
        <v>6000</v>
      </c>
      <c r="D464" s="553"/>
      <c r="E464" s="553"/>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9"/>
      <c r="C469" s="553" t="s">
        <v>6055</v>
      </c>
      <c r="D469" s="553"/>
      <c r="E469" s="553"/>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9"/>
      <c r="C476" s="553" t="s">
        <v>6069</v>
      </c>
      <c r="D476" s="553"/>
      <c r="E476" s="553"/>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9"/>
      <c r="C482" s="553" t="s">
        <v>6079</v>
      </c>
      <c r="D482" s="553"/>
      <c r="E482" s="553"/>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9"/>
      <c r="C484" s="553" t="s">
        <v>6055</v>
      </c>
      <c r="D484" s="553"/>
      <c r="E484" s="553"/>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9"/>
      <c r="C486" s="553" t="s">
        <v>6000</v>
      </c>
      <c r="D486" s="553"/>
      <c r="E486" s="553"/>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9"/>
      <c r="C490" s="553" t="s">
        <v>6090</v>
      </c>
      <c r="D490" s="553"/>
      <c r="E490" s="553"/>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9"/>
      <c r="C494" s="553" t="s">
        <v>6095</v>
      </c>
      <c r="D494" s="553"/>
      <c r="E494" s="553"/>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9"/>
      <c r="C499" s="553" t="s">
        <v>6098</v>
      </c>
      <c r="D499" s="553"/>
      <c r="E499" s="553"/>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9"/>
      <c r="C514" s="553" t="s">
        <v>6055</v>
      </c>
      <c r="D514" s="553"/>
      <c r="E514" s="553"/>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9"/>
      <c r="C519" s="553" t="s">
        <v>6055</v>
      </c>
      <c r="D519" s="553"/>
      <c r="E519" s="553"/>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9"/>
      <c r="C530" s="553" t="s">
        <v>6162</v>
      </c>
      <c r="D530" s="553"/>
      <c r="E530" s="553"/>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9"/>
      <c r="C533" s="553" t="s">
        <v>6055</v>
      </c>
      <c r="D533" s="553"/>
      <c r="E533" s="553"/>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9"/>
      <c r="C543" s="553" t="s">
        <v>6137</v>
      </c>
      <c r="D543" s="553"/>
      <c r="E543" s="553"/>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9"/>
      <c r="C546" s="553" t="s">
        <v>6166</v>
      </c>
      <c r="D546" s="553"/>
      <c r="E546" s="553"/>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9"/>
      <c r="C549" s="553" t="s">
        <v>6166</v>
      </c>
      <c r="D549" s="553"/>
      <c r="E549" s="553"/>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9"/>
      <c r="C563" s="553" t="s">
        <v>6157</v>
      </c>
      <c r="D563" s="553"/>
      <c r="E563" s="553"/>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9"/>
      <c r="C584" s="553" t="s">
        <v>6187</v>
      </c>
      <c r="D584" s="553"/>
      <c r="E584" s="553"/>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9"/>
      <c r="C596" s="553" t="s">
        <v>6196</v>
      </c>
      <c r="D596" s="553"/>
      <c r="E596" s="553"/>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9"/>
      <c r="C606" s="553" t="s">
        <v>6204</v>
      </c>
      <c r="D606" s="553"/>
      <c r="E606" s="553"/>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9"/>
      <c r="C608" s="553" t="s">
        <v>6207</v>
      </c>
      <c r="D608" s="553"/>
      <c r="E608" s="553"/>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9"/>
      <c r="C615" s="553" t="s">
        <v>6210</v>
      </c>
      <c r="D615" s="553"/>
      <c r="E615" s="553"/>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9"/>
      <c r="C633" s="553" t="s">
        <v>6210</v>
      </c>
      <c r="D633" s="553"/>
      <c r="E633" s="553"/>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9"/>
      <c r="C635" s="553" t="s">
        <v>6210</v>
      </c>
      <c r="D635" s="553"/>
      <c r="E635" s="553"/>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9"/>
      <c r="C645" s="553" t="s">
        <v>6210</v>
      </c>
      <c r="D645" s="553"/>
      <c r="E645" s="553"/>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9"/>
      <c r="C651" s="553" t="s">
        <v>6210</v>
      </c>
      <c r="D651" s="553"/>
      <c r="E651" s="553"/>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9"/>
      <c r="C660" s="553" t="s">
        <v>6241</v>
      </c>
      <c r="D660" s="553"/>
      <c r="E660" s="553"/>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9"/>
      <c r="C671" s="553" t="s">
        <v>6249</v>
      </c>
      <c r="D671" s="553"/>
      <c r="E671" s="553"/>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9"/>
      <c r="C678" s="553" t="s">
        <v>6260</v>
      </c>
      <c r="D678" s="553"/>
      <c r="E678" s="553"/>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9"/>
      <c r="C686" s="553" t="s">
        <v>6257</v>
      </c>
      <c r="D686" s="553"/>
      <c r="E686" s="553"/>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9"/>
      <c r="C695" s="553" t="s">
        <v>6276</v>
      </c>
      <c r="D695" s="553"/>
      <c r="E695" s="553"/>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9"/>
      <c r="C711" s="553" t="s">
        <v>6257</v>
      </c>
      <c r="D711" s="553"/>
      <c r="E711" s="553"/>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9"/>
      <c r="C730" s="553" t="s">
        <v>6257</v>
      </c>
      <c r="D730" s="553"/>
      <c r="E730" s="553"/>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9"/>
      <c r="C747" s="553" t="s">
        <v>6257</v>
      </c>
      <c r="D747" s="553"/>
      <c r="E747" s="553"/>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9"/>
      <c r="C764" s="553" t="s">
        <v>6276</v>
      </c>
      <c r="D764" s="553"/>
      <c r="E764" s="553"/>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9"/>
      <c r="C778" s="553" t="s">
        <v>6339</v>
      </c>
      <c r="D778" s="553"/>
      <c r="E778" s="553"/>
      <c r="F778" s="43">
        <v>288750</v>
      </c>
      <c r="G778" s="363"/>
      <c r="H778" s="390" t="s">
        <v>9568</v>
      </c>
    </row>
    <row r="779" spans="1:8" x14ac:dyDescent="0.3">
      <c r="A779" s="45">
        <v>44053</v>
      </c>
      <c r="B779" s="579"/>
      <c r="C779" s="553" t="s">
        <v>6340</v>
      </c>
      <c r="D779" s="553"/>
      <c r="E779" s="553"/>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9"/>
      <c r="C784" s="553" t="s">
        <v>6257</v>
      </c>
      <c r="D784" s="553"/>
      <c r="E784" s="553"/>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9"/>
      <c r="C807" s="553" t="s">
        <v>6357</v>
      </c>
      <c r="D807" s="553"/>
      <c r="E807" s="553"/>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9"/>
      <c r="C832" s="553" t="s">
        <v>6257</v>
      </c>
      <c r="D832" s="553"/>
      <c r="E832" s="553"/>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9"/>
      <c r="C842" s="553" t="s">
        <v>6249</v>
      </c>
      <c r="D842" s="553"/>
      <c r="E842" s="553"/>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9"/>
      <c r="C850" s="553" t="s">
        <v>6409</v>
      </c>
      <c r="D850" s="553"/>
      <c r="E850" s="553"/>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9"/>
      <c r="C854" s="553" t="s">
        <v>6408</v>
      </c>
      <c r="D854" s="553"/>
      <c r="E854" s="553"/>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9"/>
      <c r="C886" s="553" t="s">
        <v>6407</v>
      </c>
      <c r="D886" s="553"/>
      <c r="E886" s="553"/>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9"/>
      <c r="C892" s="553" t="s">
        <v>6423</v>
      </c>
      <c r="D892" s="553"/>
      <c r="E892" s="553"/>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9"/>
      <c r="C913" s="553" t="s">
        <v>6438</v>
      </c>
      <c r="D913" s="553"/>
      <c r="E913" s="553"/>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9"/>
      <c r="C916" s="553" t="s">
        <v>5653</v>
      </c>
      <c r="D916" s="553"/>
      <c r="E916" s="553"/>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9"/>
      <c r="C925" s="553" t="s">
        <v>6438</v>
      </c>
      <c r="D925" s="553"/>
      <c r="E925" s="553"/>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9"/>
      <c r="C929" s="553" t="s">
        <v>6407</v>
      </c>
      <c r="D929" s="553"/>
      <c r="E929" s="553"/>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9"/>
      <c r="C954" s="553" t="s">
        <v>5653</v>
      </c>
      <c r="D954" s="553"/>
      <c r="E954" s="553"/>
      <c r="F954" s="43">
        <v>50000</v>
      </c>
      <c r="G954" s="363"/>
      <c r="H954" s="390" t="s">
        <v>9568</v>
      </c>
    </row>
    <row r="955" spans="1:14" x14ac:dyDescent="0.3">
      <c r="A955" s="45">
        <v>44095</v>
      </c>
      <c r="B955" s="579"/>
      <c r="C955" s="553" t="s">
        <v>5653</v>
      </c>
      <c r="D955" s="553"/>
      <c r="E955" s="553"/>
      <c r="F955" s="43">
        <v>25000</v>
      </c>
      <c r="G955" s="363"/>
      <c r="H955" s="390" t="s">
        <v>9568</v>
      </c>
    </row>
    <row r="956" spans="1:14" x14ac:dyDescent="0.3">
      <c r="A956" s="45">
        <v>44095</v>
      </c>
      <c r="B956" s="579"/>
      <c r="C956" s="553" t="s">
        <v>5653</v>
      </c>
      <c r="D956" s="553"/>
      <c r="E956" s="553"/>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9"/>
      <c r="C963" s="553" t="s">
        <v>5653</v>
      </c>
      <c r="D963" s="553"/>
      <c r="E963" s="553"/>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9"/>
      <c r="C977" s="553" t="s">
        <v>6490</v>
      </c>
      <c r="D977" s="553"/>
      <c r="E977" s="553"/>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9"/>
      <c r="C979" s="553" t="s">
        <v>5653</v>
      </c>
      <c r="D979" s="553"/>
      <c r="E979" s="553"/>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9"/>
      <c r="C987" s="553" t="s">
        <v>3444</v>
      </c>
      <c r="D987" s="553"/>
      <c r="E987" s="553"/>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9"/>
      <c r="C999" s="553" t="s">
        <v>6503</v>
      </c>
      <c r="D999" s="553"/>
      <c r="E999" s="553"/>
      <c r="F999" s="43">
        <v>20000</v>
      </c>
      <c r="G999" s="363"/>
      <c r="H999" s="390" t="s">
        <v>9568</v>
      </c>
    </row>
    <row r="1000" spans="1:9" x14ac:dyDescent="0.3">
      <c r="A1000" s="45">
        <v>44102</v>
      </c>
      <c r="B1000" s="579"/>
      <c r="C1000" s="553" t="s">
        <v>6503</v>
      </c>
      <c r="D1000" s="553"/>
      <c r="E1000" s="553"/>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9"/>
      <c r="C1003" s="553" t="s">
        <v>5653</v>
      </c>
      <c r="D1003" s="553"/>
      <c r="E1003" s="553"/>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9"/>
      <c r="C1016" s="553" t="s">
        <v>5653</v>
      </c>
      <c r="D1016" s="553"/>
      <c r="E1016" s="553"/>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9"/>
      <c r="C1031" s="553" t="s">
        <v>5653</v>
      </c>
      <c r="D1031" s="553"/>
      <c r="E1031" s="553"/>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9"/>
      <c r="C1058" s="553" t="s">
        <v>5653</v>
      </c>
      <c r="D1058" s="553"/>
      <c r="E1058" s="553"/>
      <c r="F1058" s="43">
        <v>299000</v>
      </c>
      <c r="G1058" s="363"/>
      <c r="H1058" s="390" t="s">
        <v>9568</v>
      </c>
    </row>
    <row r="1059" spans="1:8" x14ac:dyDescent="0.3">
      <c r="A1059" s="45">
        <v>44112</v>
      </c>
      <c r="B1059" s="579"/>
      <c r="C1059" s="553" t="s">
        <v>5653</v>
      </c>
      <c r="D1059" s="553"/>
      <c r="E1059" s="553"/>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9"/>
      <c r="C1081" s="553" t="s">
        <v>5653</v>
      </c>
      <c r="D1081" s="553"/>
      <c r="E1081" s="553"/>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80"/>
      <c r="C1084" s="554" t="s">
        <v>6566</v>
      </c>
      <c r="D1084" s="555"/>
      <c r="E1084" s="556"/>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9"/>
      <c r="C1091" s="553" t="s">
        <v>6575</v>
      </c>
      <c r="D1091" s="553"/>
      <c r="E1091" s="553"/>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9"/>
      <c r="C1101" s="553" t="s">
        <v>6582</v>
      </c>
      <c r="D1101" s="553"/>
      <c r="E1101" s="553"/>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9"/>
      <c r="C1147" s="553" t="s">
        <v>3444</v>
      </c>
      <c r="D1147" s="553"/>
      <c r="E1147" s="553"/>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9"/>
      <c r="C1162" s="553" t="s">
        <v>5653</v>
      </c>
      <c r="D1162" s="553"/>
      <c r="E1162" s="553"/>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9"/>
      <c r="C1186" s="553" t="s">
        <v>5653</v>
      </c>
      <c r="D1186" s="553"/>
      <c r="E1186" s="553"/>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9"/>
      <c r="C1204" s="553" t="s">
        <v>6672</v>
      </c>
      <c r="D1204" s="553"/>
      <c r="E1204" s="553"/>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9"/>
      <c r="C1211" s="553" t="s">
        <v>2960</v>
      </c>
      <c r="D1211" s="553"/>
      <c r="E1211" s="553"/>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9"/>
      <c r="C1220" s="553" t="s">
        <v>2960</v>
      </c>
      <c r="D1220" s="553"/>
      <c r="E1220" s="553"/>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9"/>
      <c r="C1223" s="553" t="s">
        <v>2960</v>
      </c>
      <c r="D1223" s="553"/>
      <c r="E1223" s="553"/>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9"/>
      <c r="C1229" s="553" t="s">
        <v>6688</v>
      </c>
      <c r="D1229" s="553"/>
      <c r="E1229" s="553"/>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9"/>
      <c r="C1239" s="553" t="s">
        <v>6688</v>
      </c>
      <c r="D1239" s="553"/>
      <c r="E1239" s="553"/>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9"/>
      <c r="C1250" s="553" t="s">
        <v>2960</v>
      </c>
      <c r="D1250" s="553"/>
      <c r="E1250" s="553"/>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9"/>
      <c r="C1268" s="553" t="s">
        <v>6688</v>
      </c>
      <c r="D1268" s="553"/>
      <c r="E1268" s="553"/>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9"/>
      <c r="C1280" s="553" t="s">
        <v>6688</v>
      </c>
      <c r="D1280" s="553"/>
      <c r="E1280" s="553"/>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9"/>
      <c r="C1297" s="553" t="s">
        <v>5653</v>
      </c>
      <c r="D1297" s="553"/>
      <c r="E1297" s="553"/>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9"/>
      <c r="C1306" s="553" t="s">
        <v>5653</v>
      </c>
      <c r="D1306" s="553"/>
      <c r="E1306" s="553"/>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9"/>
      <c r="C1322" s="553" t="s">
        <v>4106</v>
      </c>
      <c r="D1322" s="553"/>
      <c r="E1322" s="553"/>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9"/>
      <c r="C1340" s="553" t="s">
        <v>5653</v>
      </c>
      <c r="D1340" s="553"/>
      <c r="E1340" s="553"/>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9"/>
      <c r="C1344" s="553" t="s">
        <v>5653</v>
      </c>
      <c r="D1344" s="553"/>
      <c r="E1344" s="553"/>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9"/>
      <c r="C1346" s="553" t="s">
        <v>4106</v>
      </c>
      <c r="D1346" s="553"/>
      <c r="E1346" s="553"/>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9"/>
      <c r="C1361" s="553" t="s">
        <v>6786</v>
      </c>
      <c r="D1361" s="553"/>
      <c r="E1361" s="553"/>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9"/>
      <c r="C1373" s="553" t="s">
        <v>6800</v>
      </c>
      <c r="D1373" s="553"/>
      <c r="E1373" s="553"/>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9"/>
      <c r="C1383" s="553" t="s">
        <v>6802</v>
      </c>
      <c r="D1383" s="553"/>
      <c r="E1383" s="553"/>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9"/>
      <c r="C1397" s="553" t="s">
        <v>4106</v>
      </c>
      <c r="D1397" s="553"/>
      <c r="E1397" s="553"/>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9"/>
      <c r="C1408" s="553" t="s">
        <v>6823</v>
      </c>
      <c r="D1408" s="553"/>
      <c r="E1408" s="553"/>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9"/>
      <c r="C1415" s="553" t="s">
        <v>4415</v>
      </c>
      <c r="D1415" s="553"/>
      <c r="E1415" s="553"/>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9"/>
      <c r="C1431" s="553" t="s">
        <v>4415</v>
      </c>
      <c r="D1431" s="553"/>
      <c r="E1431" s="553"/>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9"/>
      <c r="C1446" s="553" t="s">
        <v>4415</v>
      </c>
      <c r="D1446" s="553"/>
      <c r="E1446" s="553"/>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9"/>
      <c r="C1452" s="553" t="s">
        <v>4415</v>
      </c>
      <c r="D1452" s="553"/>
      <c r="E1452" s="553"/>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9"/>
      <c r="C1459" s="553" t="s">
        <v>6858</v>
      </c>
      <c r="D1459" s="553"/>
      <c r="E1459" s="553"/>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9"/>
      <c r="C1508" s="553" t="s">
        <v>4415</v>
      </c>
      <c r="D1508" s="553"/>
      <c r="E1508" s="553"/>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9"/>
      <c r="C1515" s="553" t="s">
        <v>4415</v>
      </c>
      <c r="D1515" s="553"/>
      <c r="E1515" s="553"/>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9"/>
      <c r="C1540" s="553" t="s">
        <v>4415</v>
      </c>
      <c r="D1540" s="553"/>
      <c r="E1540" s="553"/>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9"/>
      <c r="C1546" s="553" t="s">
        <v>4415</v>
      </c>
      <c r="D1546" s="553"/>
      <c r="E1546" s="553"/>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9"/>
      <c r="C1550" s="553" t="s">
        <v>4415</v>
      </c>
      <c r="D1550" s="553"/>
      <c r="E1550" s="553"/>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9"/>
      <c r="C1569" s="553" t="s">
        <v>4415</v>
      </c>
      <c r="D1569" s="553"/>
      <c r="E1569" s="553"/>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9"/>
      <c r="C1576" s="553" t="s">
        <v>3444</v>
      </c>
      <c r="D1576" s="553"/>
      <c r="E1576" s="553"/>
      <c r="F1576" s="43">
        <v>100000</v>
      </c>
      <c r="G1576" s="363">
        <f t="shared" si="6"/>
        <v>102511</v>
      </c>
      <c r="H1576" s="390" t="s">
        <v>9568</v>
      </c>
    </row>
    <row r="1577" spans="1:8" x14ac:dyDescent="0.3">
      <c r="A1577" s="45">
        <v>43839</v>
      </c>
      <c r="B1577" s="579"/>
      <c r="C1577" s="553" t="s">
        <v>3444</v>
      </c>
      <c r="D1577" s="553"/>
      <c r="E1577" s="553"/>
      <c r="F1577" s="43">
        <v>35000</v>
      </c>
      <c r="G1577" s="363">
        <f t="shared" si="6"/>
        <v>137511</v>
      </c>
      <c r="H1577" s="390" t="s">
        <v>9568</v>
      </c>
    </row>
    <row r="1578" spans="1:8" x14ac:dyDescent="0.3">
      <c r="A1578" s="45">
        <v>43839</v>
      </c>
      <c r="B1578" s="579"/>
      <c r="C1578" s="553" t="s">
        <v>4415</v>
      </c>
      <c r="D1578" s="553"/>
      <c r="E1578" s="553"/>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9"/>
      <c r="C1594" s="553" t="s">
        <v>3444</v>
      </c>
      <c r="D1594" s="553"/>
      <c r="E1594" s="553"/>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9"/>
      <c r="C1604" s="553" t="s">
        <v>3444</v>
      </c>
      <c r="D1604" s="553"/>
      <c r="E1604" s="553"/>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9"/>
      <c r="C1611" s="553" t="s">
        <v>3444</v>
      </c>
      <c r="D1611" s="553"/>
      <c r="E1611" s="553"/>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9"/>
      <c r="C1617" s="553" t="s">
        <v>3444</v>
      </c>
      <c r="D1617" s="553"/>
      <c r="E1617" s="553"/>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9"/>
      <c r="C1640" s="553" t="s">
        <v>5379</v>
      </c>
      <c r="D1640" s="553"/>
      <c r="E1640" s="553"/>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80"/>
      <c r="C1650" s="554" t="s">
        <v>5431</v>
      </c>
      <c r="D1650" s="555"/>
      <c r="E1650" s="556"/>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80"/>
      <c r="C1657" s="554" t="s">
        <v>5379</v>
      </c>
      <c r="D1657" s="555"/>
      <c r="E1657" s="556"/>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80"/>
      <c r="C1685" s="554" t="s">
        <v>7048</v>
      </c>
      <c r="D1685" s="555"/>
      <c r="E1685" s="556"/>
      <c r="F1685" s="43">
        <v>100000</v>
      </c>
      <c r="G1685" s="363">
        <f t="shared" si="10"/>
        <v>109464</v>
      </c>
      <c r="H1685" s="390" t="s">
        <v>9568</v>
      </c>
    </row>
    <row r="1686" spans="1:8" x14ac:dyDescent="0.3">
      <c r="A1686" s="45">
        <v>44256</v>
      </c>
      <c r="B1686" s="580"/>
      <c r="C1686" s="554" t="s">
        <v>7048</v>
      </c>
      <c r="D1686" s="555"/>
      <c r="E1686" s="556"/>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80"/>
      <c r="C1702" s="554" t="s">
        <v>7088</v>
      </c>
      <c r="D1702" s="555"/>
      <c r="E1702" s="556"/>
      <c r="F1702" s="43">
        <v>100000</v>
      </c>
      <c r="G1702" s="363">
        <f>G1701+F1702-E1702</f>
        <v>108416</v>
      </c>
      <c r="H1702" s="390" t="s">
        <v>9568</v>
      </c>
    </row>
    <row r="1703" spans="1:8" x14ac:dyDescent="0.3">
      <c r="A1703" s="45">
        <v>44258</v>
      </c>
      <c r="B1703" s="580"/>
      <c r="C1703" s="554" t="s">
        <v>7088</v>
      </c>
      <c r="D1703" s="555"/>
      <c r="E1703" s="556"/>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80"/>
      <c r="C1713" s="554" t="s">
        <v>7100</v>
      </c>
      <c r="D1713" s="555"/>
      <c r="E1713" s="556"/>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80"/>
      <c r="C1723" s="554" t="s">
        <v>4415</v>
      </c>
      <c r="D1723" s="555"/>
      <c r="E1723" s="556"/>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80"/>
      <c r="C1729" s="554" t="s">
        <v>7048</v>
      </c>
      <c r="D1729" s="555"/>
      <c r="E1729" s="556"/>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80"/>
      <c r="C1731" s="554" t="s">
        <v>7106</v>
      </c>
      <c r="D1731" s="555"/>
      <c r="E1731" s="556"/>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80"/>
      <c r="C1746" s="554" t="s">
        <v>7048</v>
      </c>
      <c r="D1746" s="555"/>
      <c r="E1746" s="556"/>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80"/>
      <c r="C1754" s="554" t="s">
        <v>4415</v>
      </c>
      <c r="D1754" s="555"/>
      <c r="E1754" s="556"/>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80"/>
      <c r="C1771" s="554" t="s">
        <v>7048</v>
      </c>
      <c r="D1771" s="555"/>
      <c r="E1771" s="556"/>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80"/>
      <c r="C1773" s="554" t="s">
        <v>7048</v>
      </c>
      <c r="D1773" s="555"/>
      <c r="E1773" s="556"/>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80"/>
      <c r="C1775" s="554" t="s">
        <v>4415</v>
      </c>
      <c r="D1775" s="555"/>
      <c r="E1775" s="556"/>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80"/>
      <c r="C1783" s="554" t="s">
        <v>4415</v>
      </c>
      <c r="D1783" s="555"/>
      <c r="E1783" s="556"/>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80"/>
      <c r="C1790" s="554" t="s">
        <v>7161</v>
      </c>
      <c r="D1790" s="555"/>
      <c r="E1790" s="556"/>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80"/>
      <c r="C1804" s="554" t="s">
        <v>861</v>
      </c>
      <c r="D1804" s="555"/>
      <c r="E1804" s="556"/>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80"/>
      <c r="C1812" s="554" t="s">
        <v>7195</v>
      </c>
      <c r="D1812" s="555"/>
      <c r="E1812" s="556"/>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80"/>
      <c r="C1819" s="554" t="s">
        <v>7196</v>
      </c>
      <c r="D1819" s="555"/>
      <c r="E1819" s="556"/>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80"/>
      <c r="C1829" s="554" t="s">
        <v>7088</v>
      </c>
      <c r="D1829" s="555"/>
      <c r="E1829" s="556"/>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80"/>
      <c r="C1845" s="554" t="s">
        <v>3444</v>
      </c>
      <c r="D1845" s="555"/>
      <c r="E1845" s="556"/>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80"/>
      <c r="C1858" s="554" t="s">
        <v>3444</v>
      </c>
      <c r="D1858" s="555"/>
      <c r="E1858" s="556"/>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80"/>
      <c r="C1876" s="554" t="s">
        <v>861</v>
      </c>
      <c r="D1876" s="555"/>
      <c r="E1876" s="556"/>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80"/>
      <c r="C1889" s="554" t="s">
        <v>5431</v>
      </c>
      <c r="D1889" s="555"/>
      <c r="E1889" s="556"/>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80"/>
      <c r="C1893" s="554" t="s">
        <v>5431</v>
      </c>
      <c r="D1893" s="555"/>
      <c r="E1893" s="556"/>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80"/>
      <c r="C1907" s="554" t="s">
        <v>7261</v>
      </c>
      <c r="D1907" s="555"/>
      <c r="E1907" s="556"/>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80"/>
      <c r="C1914" s="554" t="s">
        <v>4415</v>
      </c>
      <c r="D1914" s="555"/>
      <c r="E1914" s="556"/>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80"/>
      <c r="C1921" s="554" t="s">
        <v>4415</v>
      </c>
      <c r="D1921" s="555"/>
      <c r="E1921" s="556"/>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80"/>
      <c r="C1936" s="554" t="s">
        <v>4329</v>
      </c>
      <c r="D1936" s="555"/>
      <c r="E1936" s="556"/>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80"/>
      <c r="C1945" s="554" t="s">
        <v>5431</v>
      </c>
      <c r="D1945" s="555"/>
      <c r="E1945" s="556"/>
      <c r="F1945" s="43">
        <v>70000</v>
      </c>
      <c r="G1945" s="363">
        <f t="shared" si="15"/>
        <v>76563</v>
      </c>
      <c r="H1945" s="390" t="s">
        <v>9568</v>
      </c>
    </row>
    <row r="1946" spans="1:8" x14ac:dyDescent="0.3">
      <c r="A1946" s="45">
        <v>44298</v>
      </c>
      <c r="B1946" s="580"/>
      <c r="C1946" s="554" t="s">
        <v>5431</v>
      </c>
      <c r="D1946" s="555"/>
      <c r="E1946" s="556"/>
      <c r="F1946" s="43">
        <v>45000</v>
      </c>
      <c r="G1946" s="363">
        <f t="shared" si="15"/>
        <v>121563</v>
      </c>
      <c r="H1946" s="390" t="s">
        <v>9568</v>
      </c>
    </row>
    <row r="1947" spans="1:8" x14ac:dyDescent="0.3">
      <c r="A1947" s="45">
        <v>44298</v>
      </c>
      <c r="B1947" s="580"/>
      <c r="C1947" s="554" t="s">
        <v>5431</v>
      </c>
      <c r="D1947" s="555"/>
      <c r="E1947" s="556"/>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80"/>
      <c r="C1952" s="554" t="s">
        <v>7310</v>
      </c>
      <c r="D1952" s="555"/>
      <c r="E1952" s="556"/>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80"/>
      <c r="C1959" s="554" t="s">
        <v>5431</v>
      </c>
      <c r="D1959" s="555"/>
      <c r="E1959" s="556"/>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80"/>
      <c r="C1968" s="554" t="s">
        <v>3444</v>
      </c>
      <c r="D1968" s="555"/>
      <c r="E1968" s="556"/>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9"/>
      <c r="C1973" s="553" t="s">
        <v>5431</v>
      </c>
      <c r="D1973" s="553"/>
      <c r="E1973" s="553"/>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9"/>
      <c r="C1984" s="553" t="s">
        <v>5431</v>
      </c>
      <c r="D1984" s="553"/>
      <c r="E1984" s="553"/>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9"/>
      <c r="C1993" s="553" t="s">
        <v>7343</v>
      </c>
      <c r="D1993" s="553"/>
      <c r="E1993" s="553"/>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9"/>
      <c r="C1997" s="553" t="s">
        <v>7348</v>
      </c>
      <c r="D1997" s="553"/>
      <c r="E1997" s="553"/>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9"/>
      <c r="C1999" s="553" t="s">
        <v>5431</v>
      </c>
      <c r="D1999" s="553"/>
      <c r="E1999" s="553"/>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9"/>
      <c r="C2010" s="553" t="s">
        <v>5431</v>
      </c>
      <c r="D2010" s="553"/>
      <c r="E2010" s="553"/>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9"/>
      <c r="C2016" s="553" t="s">
        <v>5431</v>
      </c>
      <c r="D2016" s="553"/>
      <c r="E2016" s="553"/>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9"/>
      <c r="C2020" s="553" t="s">
        <v>5431</v>
      </c>
      <c r="D2020" s="553"/>
      <c r="E2020" s="553"/>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9"/>
      <c r="C2024" s="553" t="s">
        <v>7374</v>
      </c>
      <c r="D2024" s="553"/>
      <c r="E2024" s="553"/>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9"/>
      <c r="C2050" s="553" t="s">
        <v>4329</v>
      </c>
      <c r="D2050" s="553"/>
      <c r="E2050" s="553"/>
      <c r="F2050" s="43">
        <v>500000</v>
      </c>
      <c r="G2050" s="363">
        <f>G2049+F2050-E2050</f>
        <v>503165</v>
      </c>
      <c r="H2050" s="390" t="s">
        <v>9568</v>
      </c>
    </row>
    <row r="2051" spans="1:8" x14ac:dyDescent="0.3">
      <c r="A2051" s="45">
        <v>44321</v>
      </c>
      <c r="B2051" s="579"/>
      <c r="C2051" s="553" t="s">
        <v>861</v>
      </c>
      <c r="D2051" s="553"/>
      <c r="E2051" s="553"/>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9"/>
      <c r="C2063" s="553" t="s">
        <v>7422</v>
      </c>
      <c r="D2063" s="553"/>
      <c r="E2063" s="553"/>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9"/>
      <c r="C2075" s="553" t="s">
        <v>4415</v>
      </c>
      <c r="D2075" s="553"/>
      <c r="E2075" s="553"/>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9"/>
      <c r="C2078" s="553" t="s">
        <v>4415</v>
      </c>
      <c r="D2078" s="553"/>
      <c r="E2078" s="553"/>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9"/>
      <c r="C2090" s="553" t="s">
        <v>861</v>
      </c>
      <c r="D2090" s="553"/>
      <c r="E2090" s="553"/>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9"/>
      <c r="C2097" s="553" t="s">
        <v>7440</v>
      </c>
      <c r="D2097" s="553"/>
      <c r="E2097" s="553"/>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9"/>
      <c r="C2107" s="553" t="s">
        <v>7440</v>
      </c>
      <c r="D2107" s="553"/>
      <c r="E2107" s="553"/>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9"/>
      <c r="C2111" s="553" t="s">
        <v>7440</v>
      </c>
      <c r="D2111" s="553"/>
      <c r="E2111" s="553"/>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9"/>
      <c r="C2115" s="553" t="s">
        <v>7440</v>
      </c>
      <c r="D2115" s="553"/>
      <c r="E2115" s="553"/>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9"/>
      <c r="C2120" s="553" t="s">
        <v>7440</v>
      </c>
      <c r="D2120" s="553"/>
      <c r="E2120" s="553"/>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9"/>
      <c r="C2129" s="553" t="s">
        <v>7440</v>
      </c>
      <c r="D2129" s="553"/>
      <c r="E2129" s="553"/>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9"/>
      <c r="C2149" s="553" t="s">
        <v>7440</v>
      </c>
      <c r="D2149" s="553"/>
      <c r="E2149" s="553"/>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9"/>
      <c r="C2158" s="553" t="s">
        <v>7440</v>
      </c>
      <c r="D2158" s="553"/>
      <c r="E2158" s="553"/>
      <c r="F2158" s="43">
        <v>720000</v>
      </c>
      <c r="G2158" s="363">
        <f t="shared" si="19"/>
        <v>743869</v>
      </c>
      <c r="H2158" s="390" t="s">
        <v>9568</v>
      </c>
    </row>
    <row r="2159" spans="1:9" x14ac:dyDescent="0.3">
      <c r="A2159" s="45">
        <v>44349</v>
      </c>
      <c r="B2159" s="579"/>
      <c r="C2159" s="553" t="s">
        <v>7048</v>
      </c>
      <c r="D2159" s="553"/>
      <c r="E2159" s="553"/>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9"/>
      <c r="C2179" s="553" t="s">
        <v>7088</v>
      </c>
      <c r="D2179" s="553"/>
      <c r="E2179" s="553"/>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9"/>
      <c r="C2185" s="553" t="s">
        <v>7088</v>
      </c>
      <c r="D2185" s="553"/>
      <c r="E2185" s="553"/>
      <c r="F2185" s="43">
        <v>250000</v>
      </c>
      <c r="G2185" s="363">
        <f t="shared" si="20"/>
        <v>373893</v>
      </c>
      <c r="H2185" s="390" t="s">
        <v>9568</v>
      </c>
      <c r="I2185" s="254"/>
    </row>
    <row r="2186" spans="1:13" x14ac:dyDescent="0.3">
      <c r="A2186" s="45">
        <v>44356</v>
      </c>
      <c r="B2186" s="579"/>
      <c r="C2186" s="553" t="s">
        <v>7088</v>
      </c>
      <c r="D2186" s="553"/>
      <c r="E2186" s="553"/>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9"/>
      <c r="C2193" s="553" t="s">
        <v>7536</v>
      </c>
      <c r="D2193" s="553"/>
      <c r="E2193" s="553"/>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9"/>
      <c r="C2196" s="553" t="s">
        <v>861</v>
      </c>
      <c r="D2196" s="553"/>
      <c r="E2196" s="553"/>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9"/>
      <c r="C2206" s="553" t="s">
        <v>861</v>
      </c>
      <c r="D2206" s="553"/>
      <c r="E2206" s="553"/>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9"/>
      <c r="C2230" s="553" t="s">
        <v>4362</v>
      </c>
      <c r="D2230" s="553"/>
      <c r="E2230" s="553"/>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9"/>
      <c r="C2233" s="553" t="s">
        <v>7348</v>
      </c>
      <c r="D2233" s="553"/>
      <c r="E2233" s="553"/>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9"/>
      <c r="C2235" s="553" t="s">
        <v>861</v>
      </c>
      <c r="D2235" s="553"/>
      <c r="E2235" s="553"/>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9"/>
      <c r="C2244" s="553" t="s">
        <v>7577</v>
      </c>
      <c r="D2244" s="553"/>
      <c r="E2244" s="553"/>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7"/>
      <c r="J2245" s="557"/>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9"/>
      <c r="C2248" s="553" t="s">
        <v>7440</v>
      </c>
      <c r="D2248" s="553"/>
      <c r="E2248" s="553"/>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9"/>
      <c r="C2254" s="553" t="s">
        <v>7048</v>
      </c>
      <c r="D2254" s="553"/>
      <c r="E2254" s="553"/>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9"/>
      <c r="C2266" s="553" t="s">
        <v>4106</v>
      </c>
      <c r="D2266" s="553"/>
      <c r="E2266" s="553"/>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9"/>
      <c r="C2276" s="553" t="s">
        <v>4106</v>
      </c>
      <c r="D2276" s="553"/>
      <c r="E2276" s="553"/>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9"/>
      <c r="C2289" s="553" t="s">
        <v>7048</v>
      </c>
      <c r="D2289" s="553"/>
      <c r="E2289" s="553"/>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9"/>
      <c r="C2297" s="553" t="s">
        <v>7617</v>
      </c>
      <c r="D2297" s="553"/>
      <c r="E2297" s="553"/>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9"/>
      <c r="C2301" s="553" t="s">
        <v>7048</v>
      </c>
      <c r="D2301" s="553"/>
      <c r="E2301" s="553"/>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9"/>
      <c r="C2308" s="553" t="s">
        <v>7440</v>
      </c>
      <c r="D2308" s="553"/>
      <c r="E2308" s="553"/>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9"/>
      <c r="C2316" s="553" t="s">
        <v>7440</v>
      </c>
      <c r="D2316" s="553"/>
      <c r="E2316" s="553"/>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9"/>
      <c r="C2319" s="553" t="s">
        <v>7650</v>
      </c>
      <c r="D2319" s="553"/>
      <c r="E2319" s="553"/>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9"/>
      <c r="C2330" s="553" t="s">
        <v>861</v>
      </c>
      <c r="D2330" s="553"/>
      <c r="E2330" s="553"/>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9"/>
      <c r="C2367" s="553" t="s">
        <v>7440</v>
      </c>
      <c r="D2367" s="553"/>
      <c r="E2367" s="553"/>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9"/>
      <c r="C2380" s="553" t="s">
        <v>7440</v>
      </c>
      <c r="D2380" s="553"/>
      <c r="E2380" s="553"/>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9"/>
      <c r="C2390" s="553" t="s">
        <v>7440</v>
      </c>
      <c r="D2390" s="553"/>
      <c r="E2390" s="553"/>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9"/>
      <c r="C2400" s="553" t="s">
        <v>7440</v>
      </c>
      <c r="D2400" s="553"/>
      <c r="E2400" s="553"/>
      <c r="F2400" s="43">
        <v>10100</v>
      </c>
      <c r="G2400" s="363">
        <f t="shared" ref="G2400:G2417" si="26">G2399+F2400-E2400</f>
        <v>33807</v>
      </c>
      <c r="H2400" s="390" t="s">
        <v>9568</v>
      </c>
      <c r="M2400" s="93"/>
    </row>
    <row r="2401" spans="1:13" x14ac:dyDescent="0.3">
      <c r="A2401" s="45">
        <v>44385</v>
      </c>
      <c r="B2401" s="579"/>
      <c r="C2401" s="553" t="s">
        <v>7440</v>
      </c>
      <c r="D2401" s="553"/>
      <c r="E2401" s="553"/>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9"/>
      <c r="C2419" s="553" t="s">
        <v>7734</v>
      </c>
      <c r="D2419" s="553"/>
      <c r="E2419" s="553"/>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9"/>
      <c r="C2423" s="553" t="s">
        <v>4106</v>
      </c>
      <c r="D2423" s="553"/>
      <c r="E2423" s="553"/>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9"/>
      <c r="C2435" s="553" t="s">
        <v>7440</v>
      </c>
      <c r="D2435" s="553"/>
      <c r="E2435" s="553"/>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9"/>
      <c r="C2466" s="553" t="s">
        <v>7793</v>
      </c>
      <c r="D2466" s="553"/>
      <c r="E2466" s="553"/>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9"/>
      <c r="C2488" s="553" t="s">
        <v>4106</v>
      </c>
      <c r="D2488" s="553"/>
      <c r="E2488" s="553"/>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9"/>
      <c r="C2502" s="553" t="s">
        <v>4106</v>
      </c>
      <c r="D2502" s="553"/>
      <c r="E2502" s="553"/>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9"/>
      <c r="C2521" s="553" t="s">
        <v>7440</v>
      </c>
      <c r="D2521" s="553"/>
      <c r="E2521" s="553"/>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9"/>
      <c r="C2544" s="553" t="s">
        <v>7440</v>
      </c>
      <c r="D2544" s="553"/>
      <c r="E2544" s="553"/>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9"/>
      <c r="C2547" s="553" t="s">
        <v>7440</v>
      </c>
      <c r="D2547" s="553"/>
      <c r="E2547" s="553"/>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9"/>
      <c r="C2551" s="553" t="s">
        <v>4106</v>
      </c>
      <c r="D2551" s="553"/>
      <c r="E2551" s="553"/>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9"/>
      <c r="C2560" s="553" t="s">
        <v>7877</v>
      </c>
      <c r="D2560" s="553"/>
      <c r="E2560" s="553"/>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9"/>
      <c r="C2565" s="553" t="s">
        <v>4406</v>
      </c>
      <c r="D2565" s="553"/>
      <c r="E2565" s="553"/>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9"/>
      <c r="C2576" s="553" t="s">
        <v>7734</v>
      </c>
      <c r="D2576" s="553"/>
      <c r="E2576" s="553"/>
      <c r="F2576" s="43">
        <v>46210</v>
      </c>
      <c r="G2576" s="363">
        <f t="shared" si="31"/>
        <v>157181.66129032261</v>
      </c>
      <c r="H2576" s="390" t="s">
        <v>9568</v>
      </c>
      <c r="M2576" s="93"/>
    </row>
    <row r="2577" spans="1:13" x14ac:dyDescent="0.3">
      <c r="A2577" s="45">
        <v>44418</v>
      </c>
      <c r="B2577" s="579"/>
      <c r="C2577" s="553" t="s">
        <v>7891</v>
      </c>
      <c r="D2577" s="553"/>
      <c r="E2577" s="553"/>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9"/>
      <c r="C2584" s="553" t="s">
        <v>7734</v>
      </c>
      <c r="D2584" s="553"/>
      <c r="E2584" s="553"/>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9"/>
      <c r="C2591" s="553" t="s">
        <v>7891</v>
      </c>
      <c r="D2591" s="553"/>
      <c r="E2591" s="553"/>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9"/>
      <c r="C2606" s="553" t="s">
        <v>7891</v>
      </c>
      <c r="D2606" s="553"/>
      <c r="E2606" s="553"/>
      <c r="F2606" s="43">
        <v>100000</v>
      </c>
      <c r="G2606" s="363">
        <f>G2605+F2606-E2606</f>
        <v>107262.66129032261</v>
      </c>
      <c r="H2606" s="390" t="s">
        <v>9568</v>
      </c>
      <c r="M2606" s="93"/>
    </row>
    <row r="2607" spans="1:13" x14ac:dyDescent="0.3">
      <c r="A2607" s="45">
        <v>44425</v>
      </c>
      <c r="B2607" s="579"/>
      <c r="C2607" s="553" t="s">
        <v>7891</v>
      </c>
      <c r="D2607" s="553"/>
      <c r="E2607" s="553"/>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9"/>
      <c r="C2614" s="553" t="s">
        <v>7891</v>
      </c>
      <c r="D2614" s="553"/>
      <c r="E2614" s="553"/>
      <c r="F2614" s="43">
        <v>100000</v>
      </c>
      <c r="G2614" s="363">
        <f t="shared" si="31"/>
        <v>116924.66129032261</v>
      </c>
      <c r="H2614" s="390" t="s">
        <v>9568</v>
      </c>
      <c r="M2614" s="93"/>
    </row>
    <row r="2615" spans="1:13" x14ac:dyDescent="0.3">
      <c r="A2615" s="45">
        <v>44428</v>
      </c>
      <c r="B2615" s="579"/>
      <c r="C2615" s="553" t="s">
        <v>7891</v>
      </c>
      <c r="D2615" s="553"/>
      <c r="E2615" s="553"/>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9"/>
      <c r="C2626" s="553" t="s">
        <v>7891</v>
      </c>
      <c r="D2626" s="553"/>
      <c r="E2626" s="553"/>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9"/>
      <c r="C2650" s="553" t="s">
        <v>7951</v>
      </c>
      <c r="D2650" s="553"/>
      <c r="E2650" s="553"/>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9"/>
      <c r="C2652" s="553" t="s">
        <v>7953</v>
      </c>
      <c r="D2652" s="553"/>
      <c r="E2652" s="553"/>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9"/>
      <c r="C2654" s="553" t="s">
        <v>4106</v>
      </c>
      <c r="D2654" s="553"/>
      <c r="E2654" s="553"/>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9"/>
      <c r="C2662" s="553" t="s">
        <v>5431</v>
      </c>
      <c r="D2662" s="553"/>
      <c r="E2662" s="553"/>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9"/>
      <c r="C2683" s="553" t="s">
        <v>7977</v>
      </c>
      <c r="D2683" s="553"/>
      <c r="E2683" s="553"/>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9"/>
      <c r="C2694" s="553" t="s">
        <v>861</v>
      </c>
      <c r="D2694" s="553"/>
      <c r="E2694" s="553"/>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9"/>
      <c r="C2709" s="553" t="s">
        <v>4329</v>
      </c>
      <c r="D2709" s="553"/>
      <c r="E2709" s="553"/>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9"/>
      <c r="C2725" s="553" t="s">
        <v>8034</v>
      </c>
      <c r="D2725" s="553"/>
      <c r="E2725" s="553"/>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9"/>
      <c r="C2727" s="553" t="s">
        <v>8035</v>
      </c>
      <c r="D2727" s="553"/>
      <c r="E2727" s="553"/>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9"/>
      <c r="C2734" s="553" t="s">
        <v>4415</v>
      </c>
      <c r="D2734" s="553"/>
      <c r="E2734" s="553"/>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9"/>
      <c r="C2739" s="553" t="s">
        <v>8049</v>
      </c>
      <c r="D2739" s="553"/>
      <c r="E2739" s="553"/>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9"/>
      <c r="C2747" s="553" t="s">
        <v>861</v>
      </c>
      <c r="D2747" s="553"/>
      <c r="E2747" s="553"/>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9"/>
      <c r="C2759" s="553" t="s">
        <v>4415</v>
      </c>
      <c r="D2759" s="553"/>
      <c r="E2759" s="553"/>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9"/>
      <c r="C2771" s="553" t="s">
        <v>4106</v>
      </c>
      <c r="D2771" s="553"/>
      <c r="E2771" s="553"/>
      <c r="F2771" s="43">
        <v>100000</v>
      </c>
      <c r="G2771" s="363">
        <f t="shared" si="36"/>
        <v>111049.66129032266</v>
      </c>
      <c r="H2771" s="390" t="s">
        <v>9568</v>
      </c>
      <c r="M2771" s="93"/>
    </row>
    <row r="2772" spans="1:13" x14ac:dyDescent="0.3">
      <c r="A2772" s="45">
        <v>44473</v>
      </c>
      <c r="B2772" s="579"/>
      <c r="C2772" s="553" t="s">
        <v>4106</v>
      </c>
      <c r="D2772" s="553"/>
      <c r="E2772" s="553"/>
      <c r="F2772" s="43">
        <v>100000</v>
      </c>
      <c r="G2772" s="363">
        <f t="shared" si="36"/>
        <v>211049.66129032266</v>
      </c>
      <c r="H2772" s="390" t="s">
        <v>9568</v>
      </c>
      <c r="M2772" s="93"/>
    </row>
    <row r="2773" spans="1:13" x14ac:dyDescent="0.3">
      <c r="A2773" s="45">
        <v>44473</v>
      </c>
      <c r="B2773" s="579"/>
      <c r="C2773" s="553" t="s">
        <v>4106</v>
      </c>
      <c r="D2773" s="553"/>
      <c r="E2773" s="553"/>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9"/>
      <c r="C2776" s="553" t="s">
        <v>8072</v>
      </c>
      <c r="D2776" s="553"/>
      <c r="E2776" s="553"/>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9"/>
      <c r="C2795" s="553" t="s">
        <v>4106</v>
      </c>
      <c r="D2795" s="553"/>
      <c r="E2795" s="553"/>
      <c r="F2795" s="43">
        <v>150000</v>
      </c>
      <c r="G2795" s="363">
        <f t="shared" ref="G2795:G2813" si="37">G2794+F2795-E2795</f>
        <v>156347.66129032266</v>
      </c>
      <c r="H2795" s="390" t="s">
        <v>9568</v>
      </c>
      <c r="M2795" s="93"/>
    </row>
    <row r="2796" spans="1:13" x14ac:dyDescent="0.3">
      <c r="A2796" s="45">
        <v>44474</v>
      </c>
      <c r="B2796" s="579"/>
      <c r="C2796" s="553" t="s">
        <v>4415</v>
      </c>
      <c r="D2796" s="553"/>
      <c r="E2796" s="553"/>
      <c r="F2796" s="43">
        <v>350000</v>
      </c>
      <c r="G2796" s="363">
        <f t="shared" si="37"/>
        <v>506347.66129032266</v>
      </c>
      <c r="H2796" s="390" t="s">
        <v>9568</v>
      </c>
      <c r="M2796" s="93"/>
    </row>
    <row r="2797" spans="1:13" x14ac:dyDescent="0.3">
      <c r="A2797" s="45">
        <v>44474</v>
      </c>
      <c r="B2797" s="579"/>
      <c r="C2797" s="553" t="s">
        <v>4415</v>
      </c>
      <c r="D2797" s="553"/>
      <c r="E2797" s="553"/>
      <c r="F2797" s="43">
        <v>300000</v>
      </c>
      <c r="G2797" s="363">
        <f t="shared" si="37"/>
        <v>806347.66129032266</v>
      </c>
      <c r="H2797" s="390" t="s">
        <v>9568</v>
      </c>
      <c r="M2797" s="93"/>
    </row>
    <row r="2798" spans="1:13" x14ac:dyDescent="0.3">
      <c r="A2798" s="45">
        <v>44474</v>
      </c>
      <c r="B2798" s="579"/>
      <c r="C2798" s="553" t="s">
        <v>4415</v>
      </c>
      <c r="D2798" s="553"/>
      <c r="E2798" s="553"/>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9"/>
      <c r="C2810" s="553" t="s">
        <v>8093</v>
      </c>
      <c r="D2810" s="553"/>
      <c r="E2810" s="553"/>
      <c r="F2810" s="43">
        <v>62000</v>
      </c>
      <c r="G2810" s="363">
        <f t="shared" si="37"/>
        <v>93572.661290322663</v>
      </c>
      <c r="H2810" s="390" t="s">
        <v>9568</v>
      </c>
    </row>
    <row r="2811" spans="1:8" x14ac:dyDescent="0.3">
      <c r="A2811" s="45">
        <v>44474</v>
      </c>
      <c r="B2811" s="579"/>
      <c r="C2811" s="553" t="s">
        <v>8094</v>
      </c>
      <c r="D2811" s="553"/>
      <c r="E2811" s="553"/>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9"/>
      <c r="C2824" s="553" t="s">
        <v>4415</v>
      </c>
      <c r="D2824" s="553"/>
      <c r="E2824" s="553"/>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9"/>
      <c r="C2831" s="553" t="s">
        <v>8112</v>
      </c>
      <c r="D2831" s="553"/>
      <c r="E2831" s="553"/>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9"/>
      <c r="C2837" s="553" t="s">
        <v>4106</v>
      </c>
      <c r="D2837" s="553"/>
      <c r="E2837" s="553"/>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9"/>
      <c r="C2845" s="553" t="s">
        <v>4106</v>
      </c>
      <c r="D2845" s="553"/>
      <c r="E2845" s="553"/>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9"/>
      <c r="C2860" s="553" t="s">
        <v>8134</v>
      </c>
      <c r="D2860" s="553"/>
      <c r="E2860" s="553"/>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9"/>
      <c r="C2871" s="553" t="s">
        <v>8034</v>
      </c>
      <c r="D2871" s="553"/>
      <c r="E2871" s="553"/>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9"/>
      <c r="C2879" s="553" t="s">
        <v>3444</v>
      </c>
      <c r="D2879" s="553"/>
      <c r="E2879" s="553"/>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9"/>
      <c r="C2888" s="553" t="s">
        <v>4106</v>
      </c>
      <c r="D2888" s="553"/>
      <c r="E2888" s="553"/>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9"/>
      <c r="C2896" s="553" t="s">
        <v>4364</v>
      </c>
      <c r="D2896" s="553"/>
      <c r="E2896" s="553"/>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9"/>
      <c r="C2904" s="553" t="s">
        <v>4364</v>
      </c>
      <c r="D2904" s="553"/>
      <c r="E2904" s="553"/>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9"/>
      <c r="C2911" s="553" t="s">
        <v>4106</v>
      </c>
      <c r="D2911" s="553"/>
      <c r="E2911" s="553"/>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9"/>
      <c r="C2921" s="553" t="s">
        <v>4106</v>
      </c>
      <c r="D2921" s="553"/>
      <c r="E2921" s="553"/>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9"/>
      <c r="C2947" s="553" t="s">
        <v>7440</v>
      </c>
      <c r="D2947" s="553"/>
      <c r="E2947" s="553"/>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9"/>
      <c r="C2955" s="553" t="s">
        <v>4106</v>
      </c>
      <c r="D2955" s="553"/>
      <c r="E2955" s="553"/>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9"/>
      <c r="C2957" s="553" t="s">
        <v>3444</v>
      </c>
      <c r="D2957" s="553"/>
      <c r="E2957" s="553"/>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9"/>
      <c r="C2972" s="553" t="s">
        <v>4106</v>
      </c>
      <c r="D2972" s="553"/>
      <c r="E2972" s="553"/>
      <c r="F2972" s="43">
        <v>250000</v>
      </c>
      <c r="G2972" s="363">
        <f t="shared" si="43"/>
        <v>250502.66129032266</v>
      </c>
      <c r="H2972" s="390" t="s">
        <v>9568</v>
      </c>
      <c r="M2972" s="93"/>
    </row>
    <row r="2973" spans="1:13" x14ac:dyDescent="0.3">
      <c r="A2973" s="45">
        <v>44508</v>
      </c>
      <c r="B2973" s="579"/>
      <c r="C2973" s="553" t="s">
        <v>4106</v>
      </c>
      <c r="D2973" s="553"/>
      <c r="E2973" s="553"/>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9"/>
      <c r="C2985" s="553" t="s">
        <v>7440</v>
      </c>
      <c r="D2985" s="553"/>
      <c r="E2985" s="553"/>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9"/>
      <c r="C2987" s="553" t="s">
        <v>7440</v>
      </c>
      <c r="D2987" s="553"/>
      <c r="E2987" s="553"/>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9"/>
      <c r="C2997" s="553" t="s">
        <v>7440</v>
      </c>
      <c r="D2997" s="553"/>
      <c r="E2997" s="553"/>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9"/>
      <c r="C3003" s="553" t="s">
        <v>8272</v>
      </c>
      <c r="D3003" s="553"/>
      <c r="E3003" s="553"/>
      <c r="F3003" s="43">
        <v>4000</v>
      </c>
      <c r="G3003" s="363">
        <f t="shared" si="43"/>
        <v>121667.66129032266</v>
      </c>
      <c r="H3003" s="390" t="s">
        <v>9568</v>
      </c>
      <c r="M3003" s="93"/>
    </row>
    <row r="3004" spans="1:13" x14ac:dyDescent="0.3">
      <c r="A3004" s="45">
        <v>44513</v>
      </c>
      <c r="B3004" s="579"/>
      <c r="C3004" s="553" t="s">
        <v>8260</v>
      </c>
      <c r="D3004" s="553"/>
      <c r="E3004" s="553"/>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9"/>
      <c r="C3017" s="553" t="s">
        <v>7440</v>
      </c>
      <c r="D3017" s="553"/>
      <c r="E3017" s="553"/>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9"/>
      <c r="C3022" s="553" t="s">
        <v>8290</v>
      </c>
      <c r="D3022" s="553"/>
      <c r="E3022" s="553"/>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9"/>
      <c r="C3027" s="553" t="s">
        <v>7440</v>
      </c>
      <c r="D3027" s="553"/>
      <c r="E3027" s="553"/>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9"/>
      <c r="C3037" s="553" t="s">
        <v>7440</v>
      </c>
      <c r="D3037" s="553"/>
      <c r="E3037" s="553"/>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9"/>
      <c r="C3049" s="553" t="s">
        <v>7440</v>
      </c>
      <c r="D3049" s="553"/>
      <c r="E3049" s="553"/>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9"/>
      <c r="C3051" s="553" t="s">
        <v>8290</v>
      </c>
      <c r="D3051" s="553"/>
      <c r="E3051" s="553"/>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9"/>
      <c r="C3054" s="553" t="s">
        <v>4106</v>
      </c>
      <c r="D3054" s="553"/>
      <c r="E3054" s="553"/>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9"/>
      <c r="C3079" s="553" t="s">
        <v>7440</v>
      </c>
      <c r="D3079" s="553"/>
      <c r="E3079" s="553"/>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9"/>
      <c r="C3088" s="553" t="s">
        <v>4406</v>
      </c>
      <c r="D3088" s="553"/>
      <c r="E3088" s="553"/>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9"/>
      <c r="C3102" s="553" t="s">
        <v>8290</v>
      </c>
      <c r="D3102" s="553"/>
      <c r="E3102" s="553"/>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9"/>
      <c r="C3114" s="553" t="s">
        <v>7440</v>
      </c>
      <c r="D3114" s="553"/>
      <c r="E3114" s="553"/>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9"/>
      <c r="C3122" s="553" t="s">
        <v>8626</v>
      </c>
      <c r="D3122" s="553"/>
      <c r="E3122" s="553"/>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9"/>
      <c r="C3126" s="553" t="s">
        <v>4106</v>
      </c>
      <c r="D3126" s="553"/>
      <c r="E3126" s="553"/>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9"/>
      <c r="C3143" s="553" t="s">
        <v>4106</v>
      </c>
      <c r="D3143" s="553"/>
      <c r="E3143" s="553"/>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9"/>
      <c r="C3153" s="553" t="s">
        <v>7440</v>
      </c>
      <c r="D3153" s="553"/>
      <c r="E3153" s="553"/>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9"/>
      <c r="C3171" s="553" t="s">
        <v>8290</v>
      </c>
      <c r="D3171" s="553"/>
      <c r="E3171" s="553"/>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9"/>
      <c r="C3177" s="553" t="s">
        <v>4106</v>
      </c>
      <c r="D3177" s="553"/>
      <c r="E3177" s="553"/>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9"/>
      <c r="C3195" s="553" t="s">
        <v>4106</v>
      </c>
      <c r="D3195" s="553"/>
      <c r="E3195" s="553"/>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9"/>
      <c r="C3225" s="553" t="s">
        <v>4106</v>
      </c>
      <c r="D3225" s="553"/>
      <c r="E3225" s="553"/>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9"/>
      <c r="C3238" s="553" t="s">
        <v>8290</v>
      </c>
      <c r="D3238" s="553"/>
      <c r="E3238" s="553"/>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9"/>
      <c r="C3250" s="553" t="s">
        <v>4106</v>
      </c>
      <c r="D3250" s="553"/>
      <c r="E3250" s="553"/>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9"/>
      <c r="C3271" s="553" t="s">
        <v>4106</v>
      </c>
      <c r="D3271" s="553"/>
      <c r="E3271" s="553"/>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9"/>
      <c r="C3296" s="553" t="s">
        <v>4106</v>
      </c>
      <c r="D3296" s="553"/>
      <c r="E3296" s="553"/>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9"/>
      <c r="C3311" s="553" t="s">
        <v>8801</v>
      </c>
      <c r="D3311" s="553"/>
      <c r="E3311" s="553"/>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9"/>
      <c r="C3319" s="553" t="s">
        <v>7440</v>
      </c>
      <c r="D3319" s="553"/>
      <c r="E3319" s="553"/>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9"/>
      <c r="C3330" s="553" t="s">
        <v>7440</v>
      </c>
      <c r="D3330" s="553"/>
      <c r="E3330" s="553"/>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81"/>
      <c r="C3347" s="558" t="s">
        <v>4106</v>
      </c>
      <c r="D3347" s="559"/>
      <c r="E3347" s="560"/>
      <c r="F3347" s="249">
        <v>250000</v>
      </c>
      <c r="G3347" s="363">
        <f t="shared" si="57"/>
        <v>265979.66129032266</v>
      </c>
      <c r="H3347" s="390" t="s">
        <v>9568</v>
      </c>
      <c r="M3347" s="93"/>
    </row>
    <row r="3348" spans="1:13" x14ac:dyDescent="0.3">
      <c r="A3348" s="332">
        <v>44599</v>
      </c>
      <c r="B3348" s="581"/>
      <c r="C3348" s="558" t="s">
        <v>4106</v>
      </c>
      <c r="D3348" s="559"/>
      <c r="E3348" s="560"/>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81"/>
      <c r="C3357" s="558" t="s">
        <v>8837</v>
      </c>
      <c r="D3357" s="559"/>
      <c r="E3357" s="560"/>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81"/>
      <c r="C3360" s="558" t="s">
        <v>8839</v>
      </c>
      <c r="D3360" s="559"/>
      <c r="E3360" s="560"/>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81"/>
      <c r="C3363" s="558" t="s">
        <v>4106</v>
      </c>
      <c r="D3363" s="559"/>
      <c r="E3363" s="560"/>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81"/>
      <c r="C3374" s="558" t="s">
        <v>7440</v>
      </c>
      <c r="D3374" s="559"/>
      <c r="E3374" s="560"/>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81"/>
      <c r="C3382" s="558" t="s">
        <v>8856</v>
      </c>
      <c r="D3382" s="559"/>
      <c r="E3382" s="560"/>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81"/>
      <c r="C3387" s="558" t="s">
        <v>8290</v>
      </c>
      <c r="D3387" s="559"/>
      <c r="E3387" s="560"/>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81"/>
      <c r="C3389" s="558" t="s">
        <v>7440</v>
      </c>
      <c r="D3389" s="559"/>
      <c r="E3389" s="560"/>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81"/>
      <c r="C3394" s="558" t="s">
        <v>8290</v>
      </c>
      <c r="D3394" s="559"/>
      <c r="E3394" s="560"/>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81"/>
      <c r="C3397" s="558" t="s">
        <v>3444</v>
      </c>
      <c r="D3397" s="559"/>
      <c r="E3397" s="560"/>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81"/>
      <c r="C3413" s="558" t="s">
        <v>8290</v>
      </c>
      <c r="D3413" s="559"/>
      <c r="E3413" s="560"/>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81"/>
      <c r="C3419" s="558" t="s">
        <v>4106</v>
      </c>
      <c r="D3419" s="559"/>
      <c r="E3419" s="560"/>
      <c r="F3419" s="249">
        <v>300000</v>
      </c>
      <c r="G3419" s="363">
        <f t="shared" si="62"/>
        <v>301863.66129032266</v>
      </c>
      <c r="H3419" s="390" t="s">
        <v>9568</v>
      </c>
    </row>
    <row r="3420" spans="1:13" x14ac:dyDescent="0.3">
      <c r="A3420" s="45">
        <v>44620</v>
      </c>
      <c r="B3420" s="581"/>
      <c r="C3420" s="558" t="s">
        <v>4106</v>
      </c>
      <c r="D3420" s="559"/>
      <c r="E3420" s="560"/>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82"/>
      <c r="C3454" s="561" t="s">
        <v>7440</v>
      </c>
      <c r="D3454" s="562"/>
      <c r="E3454" s="563"/>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81"/>
      <c r="C3464" s="558" t="s">
        <v>4106</v>
      </c>
      <c r="D3464" s="559"/>
      <c r="E3464" s="560"/>
      <c r="F3464" s="43">
        <v>250000</v>
      </c>
      <c r="G3464" s="363">
        <f t="shared" si="66"/>
        <v>263832.66129032266</v>
      </c>
      <c r="H3464" s="390" t="s">
        <v>9568</v>
      </c>
    </row>
    <row r="3465" spans="1:8" x14ac:dyDescent="0.3">
      <c r="A3465" s="45">
        <v>44628</v>
      </c>
      <c r="B3465" s="581"/>
      <c r="C3465" s="558" t="s">
        <v>4106</v>
      </c>
      <c r="D3465" s="559"/>
      <c r="E3465" s="560"/>
      <c r="F3465" s="43">
        <v>250000</v>
      </c>
      <c r="G3465" s="363">
        <f t="shared" si="66"/>
        <v>513832.66129032266</v>
      </c>
      <c r="H3465" s="390" t="s">
        <v>9568</v>
      </c>
    </row>
    <row r="3466" spans="1:8" x14ac:dyDescent="0.3">
      <c r="A3466" s="45">
        <v>44628</v>
      </c>
      <c r="B3466" s="582"/>
      <c r="C3466" s="561" t="s">
        <v>7440</v>
      </c>
      <c r="D3466" s="562"/>
      <c r="E3466" s="563"/>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82"/>
      <c r="C3479" s="561" t="s">
        <v>8938</v>
      </c>
      <c r="D3479" s="562"/>
      <c r="E3479" s="563"/>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82"/>
      <c r="C3481" s="561" t="s">
        <v>8941</v>
      </c>
      <c r="D3481" s="562"/>
      <c r="E3481" s="563"/>
      <c r="F3481" s="337">
        <v>500</v>
      </c>
      <c r="G3481" s="363">
        <f t="shared" si="66"/>
        <v>28826.661290322663</v>
      </c>
      <c r="H3481" s="390" t="s">
        <v>9568</v>
      </c>
    </row>
    <row r="3482" spans="1:8" x14ac:dyDescent="0.3">
      <c r="A3482" s="45">
        <v>44630</v>
      </c>
      <c r="B3482" s="581"/>
      <c r="C3482" s="558" t="s">
        <v>4106</v>
      </c>
      <c r="D3482" s="559"/>
      <c r="E3482" s="560"/>
      <c r="F3482" s="43">
        <v>250000</v>
      </c>
      <c r="G3482" s="363">
        <f t="shared" si="66"/>
        <v>278826.66129032266</v>
      </c>
      <c r="H3482" s="390" t="s">
        <v>9568</v>
      </c>
    </row>
    <row r="3483" spans="1:8" x14ac:dyDescent="0.3">
      <c r="A3483" s="45">
        <v>44630</v>
      </c>
      <c r="B3483" s="581"/>
      <c r="C3483" s="558" t="s">
        <v>4106</v>
      </c>
      <c r="D3483" s="559"/>
      <c r="E3483" s="560"/>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82"/>
      <c r="C3504" s="561" t="s">
        <v>8974</v>
      </c>
      <c r="D3504" s="562"/>
      <c r="E3504" s="563"/>
      <c r="F3504" s="337">
        <v>10000</v>
      </c>
      <c r="G3504" s="363">
        <f t="shared" ref="G3504" si="67">G3503+F3504-E3504</f>
        <v>10247.661290322663</v>
      </c>
      <c r="H3504" s="390" t="s">
        <v>9568</v>
      </c>
    </row>
    <row r="3505" spans="1:8" x14ac:dyDescent="0.3">
      <c r="A3505" s="45">
        <v>44638</v>
      </c>
      <c r="B3505" s="582"/>
      <c r="C3505" s="561" t="s">
        <v>8974</v>
      </c>
      <c r="D3505" s="562"/>
      <c r="E3505" s="563"/>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82"/>
      <c r="C3516" s="561" t="s">
        <v>7440</v>
      </c>
      <c r="D3516" s="562"/>
      <c r="E3516" s="563"/>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82"/>
      <c r="C3521" s="561" t="s">
        <v>7440</v>
      </c>
      <c r="D3521" s="562"/>
      <c r="E3521" s="563"/>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9"/>
      <c r="C3531" s="553" t="s">
        <v>8974</v>
      </c>
      <c r="D3531" s="553"/>
      <c r="E3531" s="553"/>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9"/>
      <c r="C3535" s="553" t="s">
        <v>7440</v>
      </c>
      <c r="D3535" s="553"/>
      <c r="E3535" s="553"/>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9"/>
      <c r="C3545" s="553" t="s">
        <v>7440</v>
      </c>
      <c r="D3545" s="553"/>
      <c r="E3545" s="553"/>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9"/>
      <c r="C3557" s="553" t="s">
        <v>7440</v>
      </c>
      <c r="D3557" s="553"/>
      <c r="E3557" s="553"/>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9"/>
      <c r="C3571" s="553" t="s">
        <v>4106</v>
      </c>
      <c r="D3571" s="553"/>
      <c r="E3571" s="553"/>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9"/>
      <c r="C3585" s="553" t="s">
        <v>7440</v>
      </c>
      <c r="D3585" s="553"/>
      <c r="E3585" s="553"/>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9"/>
      <c r="C3590" s="553" t="s">
        <v>7440</v>
      </c>
      <c r="D3590" s="553"/>
      <c r="E3590" s="553"/>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9"/>
      <c r="C3598" s="553" t="s">
        <v>7440</v>
      </c>
      <c r="D3598" s="553"/>
      <c r="E3598" s="553"/>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9"/>
      <c r="C3609" s="553" t="s">
        <v>7440</v>
      </c>
      <c r="D3609" s="553"/>
      <c r="E3609" s="553"/>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9"/>
      <c r="C3616" s="553" t="s">
        <v>9067</v>
      </c>
      <c r="D3616" s="553"/>
      <c r="E3616" s="553"/>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9"/>
      <c r="C3621" s="553" t="s">
        <v>4106</v>
      </c>
      <c r="D3621" s="553"/>
      <c r="E3621" s="553"/>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9"/>
      <c r="C3630" s="553" t="s">
        <v>9067</v>
      </c>
      <c r="D3630" s="553"/>
      <c r="E3630" s="553"/>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9"/>
      <c r="C3633" s="553" t="s">
        <v>7440</v>
      </c>
      <c r="D3633" s="553"/>
      <c r="E3633" s="553"/>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9"/>
      <c r="C3640" s="553" t="s">
        <v>7440</v>
      </c>
      <c r="D3640" s="553"/>
      <c r="E3640" s="553"/>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9"/>
      <c r="C3645" s="553" t="s">
        <v>9094</v>
      </c>
      <c r="D3645" s="553"/>
      <c r="E3645" s="553"/>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9"/>
      <c r="C3662" s="553" t="s">
        <v>9111</v>
      </c>
      <c r="D3662" s="553"/>
      <c r="E3662" s="553"/>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83"/>
      <c r="C3668" s="564" t="s">
        <v>9123</v>
      </c>
      <c r="D3668" s="553"/>
      <c r="E3668" s="553"/>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83"/>
      <c r="C3672" s="564" t="s">
        <v>9122</v>
      </c>
      <c r="D3672" s="553"/>
      <c r="E3672" s="553"/>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9"/>
      <c r="C3679" s="553" t="s">
        <v>7440</v>
      </c>
      <c r="D3679" s="553"/>
      <c r="E3679" s="553"/>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9"/>
      <c r="C3690" s="553" t="s">
        <v>4106</v>
      </c>
      <c r="D3690" s="553"/>
      <c r="E3690" s="553"/>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9"/>
      <c r="C3701" s="553" t="s">
        <v>7440</v>
      </c>
      <c r="D3701" s="553"/>
      <c r="E3701" s="553"/>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9"/>
      <c r="C3723" s="553" t="s">
        <v>7440</v>
      </c>
      <c r="D3723" s="553"/>
      <c r="E3723" s="553"/>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9"/>
      <c r="C3732" s="553" t="s">
        <v>7440</v>
      </c>
      <c r="D3732" s="553"/>
      <c r="E3732" s="553"/>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9"/>
      <c r="C3737" s="553" t="s">
        <v>7440</v>
      </c>
      <c r="D3737" s="553"/>
      <c r="E3737" s="553"/>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9"/>
      <c r="C3746" s="553" t="s">
        <v>9181</v>
      </c>
      <c r="D3746" s="553"/>
      <c r="E3746" s="553"/>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9"/>
      <c r="C3750" s="553" t="s">
        <v>4106</v>
      </c>
      <c r="D3750" s="553"/>
      <c r="E3750" s="553"/>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9"/>
      <c r="C3760" s="553" t="s">
        <v>4106</v>
      </c>
      <c r="D3760" s="553"/>
      <c r="E3760" s="553"/>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9"/>
      <c r="C3769" s="553" t="s">
        <v>8974</v>
      </c>
      <c r="D3769" s="553"/>
      <c r="E3769" s="553"/>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9"/>
      <c r="C3771" s="553" t="s">
        <v>9202</v>
      </c>
      <c r="D3771" s="553"/>
      <c r="E3771" s="553"/>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9"/>
      <c r="C3780" s="553" t="s">
        <v>4106</v>
      </c>
      <c r="D3780" s="553"/>
      <c r="E3780" s="553"/>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9"/>
      <c r="C3791" s="553" t="s">
        <v>9225</v>
      </c>
      <c r="D3791" s="553"/>
      <c r="E3791" s="553"/>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9"/>
      <c r="C3793" s="553" t="s">
        <v>4106</v>
      </c>
      <c r="D3793" s="553"/>
      <c r="E3793" s="553"/>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9"/>
      <c r="C3801" s="553" t="s">
        <v>4106</v>
      </c>
      <c r="D3801" s="553"/>
      <c r="E3801" s="553"/>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9"/>
      <c r="C3818" s="553" t="s">
        <v>4106</v>
      </c>
      <c r="D3818" s="553"/>
      <c r="E3818" s="553"/>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9"/>
      <c r="C3822" s="553" t="s">
        <v>4106</v>
      </c>
      <c r="D3822" s="553"/>
      <c r="E3822" s="553"/>
      <c r="F3822" s="43">
        <v>500000</v>
      </c>
      <c r="G3822" s="48">
        <f t="shared" ref="G3822:G3825" si="89">G3821+F3822-E3822</f>
        <v>587162.66129032266</v>
      </c>
      <c r="H3822" s="390" t="s">
        <v>9568</v>
      </c>
    </row>
    <row r="3823" spans="1:8" x14ac:dyDescent="0.3">
      <c r="A3823" s="45">
        <v>44712</v>
      </c>
      <c r="B3823" s="579"/>
      <c r="C3823" s="553" t="s">
        <v>3444</v>
      </c>
      <c r="D3823" s="553"/>
      <c r="E3823" s="553"/>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9"/>
      <c r="C3849" s="553" t="s">
        <v>7440</v>
      </c>
      <c r="D3849" s="553"/>
      <c r="E3849" s="553"/>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9"/>
      <c r="C3862" s="553" t="s">
        <v>7440</v>
      </c>
      <c r="D3862" s="553"/>
      <c r="E3862" s="553"/>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9"/>
      <c r="C3869" s="553" t="s">
        <v>7440</v>
      </c>
      <c r="D3869" s="553"/>
      <c r="E3869" s="553"/>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9"/>
      <c r="C3875" s="553" t="s">
        <v>8290</v>
      </c>
      <c r="D3875" s="553"/>
      <c r="E3875" s="553"/>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9"/>
      <c r="C3880" s="553" t="s">
        <v>4106</v>
      </c>
      <c r="D3880" s="553"/>
      <c r="E3880" s="553"/>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9"/>
      <c r="C3895" s="553" t="s">
        <v>9311</v>
      </c>
      <c r="D3895" s="553"/>
      <c r="E3895" s="553"/>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9"/>
      <c r="C3931" s="553" t="s">
        <v>7440</v>
      </c>
      <c r="D3931" s="553"/>
      <c r="E3931" s="553"/>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9"/>
      <c r="C3935" s="553" t="s">
        <v>3444</v>
      </c>
      <c r="D3935" s="553"/>
      <c r="E3935" s="553"/>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9"/>
      <c r="C3944" s="553" t="s">
        <v>7440</v>
      </c>
      <c r="D3944" s="553"/>
      <c r="E3944" s="553"/>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9"/>
      <c r="C3959" s="553" t="s">
        <v>7440</v>
      </c>
      <c r="D3959" s="553"/>
      <c r="E3959" s="553"/>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9"/>
      <c r="C3978" s="553" t="s">
        <v>7440</v>
      </c>
      <c r="D3978" s="553"/>
      <c r="E3978" s="553"/>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9"/>
      <c r="C3986" s="553" t="s">
        <v>9404</v>
      </c>
      <c r="D3986" s="553"/>
      <c r="E3986" s="553"/>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9"/>
      <c r="C3999" s="553" t="s">
        <v>9404</v>
      </c>
      <c r="D3999" s="553"/>
      <c r="E3999" s="553"/>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9"/>
      <c r="C4008" s="553" t="s">
        <v>7440</v>
      </c>
      <c r="D4008" s="553"/>
      <c r="E4008" s="553"/>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9"/>
      <c r="C4025" s="553" t="s">
        <v>7440</v>
      </c>
      <c r="D4025" s="553"/>
      <c r="E4025" s="553"/>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9"/>
      <c r="C4034" s="553" t="s">
        <v>4106</v>
      </c>
      <c r="D4034" s="553"/>
      <c r="E4034" s="553"/>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9"/>
      <c r="C4040" s="553" t="s">
        <v>7440</v>
      </c>
      <c r="D4040" s="553"/>
      <c r="E4040" s="553"/>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9"/>
      <c r="C4051" s="553" t="s">
        <v>7440</v>
      </c>
      <c r="D4051" s="553"/>
      <c r="E4051" s="553"/>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9"/>
      <c r="C4056" s="553" t="s">
        <v>7440</v>
      </c>
      <c r="D4056" s="553"/>
      <c r="E4056" s="553"/>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9"/>
      <c r="C4059" s="553" t="s">
        <v>4362</v>
      </c>
      <c r="D4059" s="553"/>
      <c r="E4059" s="553"/>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9"/>
      <c r="C4061" s="553" t="s">
        <v>4106</v>
      </c>
      <c r="D4061" s="553"/>
      <c r="E4061" s="553"/>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9"/>
      <c r="C4082" s="553" t="s">
        <v>7440</v>
      </c>
      <c r="D4082" s="553"/>
      <c r="E4082" s="553"/>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9"/>
      <c r="C4118" s="553" t="s">
        <v>4106</v>
      </c>
      <c r="D4118" s="553"/>
      <c r="E4118" s="553"/>
      <c r="F4118" s="43">
        <v>100000</v>
      </c>
      <c r="G4118" s="48">
        <f t="shared" ref="G4118" si="105">G4117+F4118-E4118</f>
        <v>103519</v>
      </c>
      <c r="H4118" s="390" t="s">
        <v>9568</v>
      </c>
    </row>
    <row r="4119" spans="1:8" x14ac:dyDescent="0.3">
      <c r="A4119" s="45">
        <v>44783</v>
      </c>
      <c r="B4119" s="579"/>
      <c r="C4119" s="553" t="s">
        <v>4106</v>
      </c>
      <c r="D4119" s="553"/>
      <c r="E4119" s="553"/>
      <c r="F4119" s="43">
        <v>100000</v>
      </c>
      <c r="G4119" s="48">
        <f t="shared" ref="G4119:G4120" si="106">G4118+F4119-E4119</f>
        <v>203519</v>
      </c>
      <c r="H4119" s="390" t="s">
        <v>9568</v>
      </c>
    </row>
    <row r="4120" spans="1:8" x14ac:dyDescent="0.3">
      <c r="A4120" s="45">
        <v>44783</v>
      </c>
      <c r="B4120" s="579"/>
      <c r="C4120" s="553" t="s">
        <v>4106</v>
      </c>
      <c r="D4120" s="553"/>
      <c r="E4120" s="553"/>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9"/>
      <c r="C4128" s="553" t="s">
        <v>4106</v>
      </c>
      <c r="D4128" s="553"/>
      <c r="E4128" s="553"/>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9"/>
      <c r="C4148" s="553" t="s">
        <v>4106</v>
      </c>
      <c r="D4148" s="553"/>
      <c r="E4148" s="553"/>
      <c r="F4148" s="43">
        <v>50000</v>
      </c>
      <c r="G4148" s="48">
        <f t="shared" ref="G4148:G4149" si="109">G4147+F4148-E4148</f>
        <v>54225</v>
      </c>
      <c r="H4148" s="390" t="s">
        <v>9568</v>
      </c>
    </row>
    <row r="4149" spans="1:8" x14ac:dyDescent="0.3">
      <c r="A4149" s="45">
        <v>44788</v>
      </c>
      <c r="B4149" s="579"/>
      <c r="C4149" s="553" t="s">
        <v>4106</v>
      </c>
      <c r="D4149" s="553"/>
      <c r="E4149" s="553"/>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9"/>
      <c r="C4156" s="553" t="s">
        <v>4362</v>
      </c>
      <c r="D4156" s="553"/>
      <c r="E4156" s="553"/>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9"/>
      <c r="C4161" s="553" t="s">
        <v>4106</v>
      </c>
      <c r="D4161" s="553"/>
      <c r="E4161" s="553"/>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9"/>
      <c r="C4170" s="553" t="s">
        <v>4106</v>
      </c>
      <c r="D4170" s="553"/>
      <c r="E4170" s="553"/>
      <c r="F4170" s="43">
        <v>100000</v>
      </c>
      <c r="G4170" s="48">
        <f t="shared" si="107"/>
        <v>112465</v>
      </c>
      <c r="H4170" s="390" t="s">
        <v>9568</v>
      </c>
    </row>
    <row r="4171" spans="1:8" x14ac:dyDescent="0.3">
      <c r="A4171" s="45">
        <v>44792</v>
      </c>
      <c r="B4171" s="579"/>
      <c r="C4171" s="553" t="s">
        <v>4106</v>
      </c>
      <c r="D4171" s="553"/>
      <c r="E4171" s="553"/>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9"/>
      <c r="C4185" s="553" t="s">
        <v>4106</v>
      </c>
      <c r="D4185" s="553"/>
      <c r="E4185" s="553"/>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9"/>
      <c r="C4199" s="553" t="s">
        <v>4364</v>
      </c>
      <c r="D4199" s="553"/>
      <c r="E4199" s="553"/>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9"/>
      <c r="C4209" s="553" t="s">
        <v>4364</v>
      </c>
      <c r="D4209" s="553"/>
      <c r="E4209" s="553"/>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9"/>
      <c r="C4215" s="553" t="s">
        <v>4364</v>
      </c>
      <c r="D4215" s="553"/>
      <c r="E4215" s="553"/>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9"/>
      <c r="C4246" s="553" t="s">
        <v>4364</v>
      </c>
      <c r="D4246" s="553"/>
      <c r="E4246" s="553"/>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9"/>
      <c r="C4268" s="553" t="s">
        <v>4364</v>
      </c>
      <c r="D4268" s="553"/>
      <c r="E4268" s="553"/>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9"/>
      <c r="C4290" s="553" t="s">
        <v>4364</v>
      </c>
      <c r="D4290" s="553"/>
      <c r="E4290" s="553"/>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9"/>
      <c r="C4309" s="553" t="s">
        <v>4364</v>
      </c>
      <c r="D4309" s="553"/>
      <c r="E4309" s="553"/>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9"/>
      <c r="C4319" s="553" t="s">
        <v>4364</v>
      </c>
      <c r="D4319" s="553"/>
      <c r="E4319" s="553"/>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9"/>
      <c r="C4327" s="553" t="s">
        <v>6069</v>
      </c>
      <c r="D4327" s="553"/>
      <c r="E4327" s="553"/>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9"/>
      <c r="C4368" s="553" t="s">
        <v>4364</v>
      </c>
      <c r="D4368" s="553"/>
      <c r="E4368" s="553"/>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9"/>
      <c r="C4381" s="553" t="s">
        <v>4106</v>
      </c>
      <c r="D4381" s="553"/>
      <c r="E4381" s="553"/>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9"/>
      <c r="C4405" s="553" t="s">
        <v>8290</v>
      </c>
      <c r="D4405" s="553"/>
      <c r="E4405" s="553"/>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9"/>
      <c r="C4412" s="553" t="s">
        <v>4106</v>
      </c>
      <c r="D4412" s="553"/>
      <c r="E4412" s="553"/>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7"/>
      <c r="J4416" s="567"/>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9"/>
      <c r="C4428" s="553" t="s">
        <v>4106</v>
      </c>
      <c r="D4428" s="553"/>
      <c r="E4428" s="553"/>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84"/>
      <c r="C4450" s="565" t="s">
        <v>9830</v>
      </c>
      <c r="D4450" s="565"/>
      <c r="E4450" s="565"/>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12189</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12189</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9"/>
      <c r="C4476" s="553" t="s">
        <v>4106</v>
      </c>
      <c r="D4476" s="553"/>
      <c r="E4476" s="553"/>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12189</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9"/>
      <c r="C4483" s="553" t="s">
        <v>9850</v>
      </c>
      <c r="D4483" s="553"/>
      <c r="E4483" s="553"/>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9"/>
      <c r="C4494" s="553" t="s">
        <v>4106</v>
      </c>
      <c r="D4494" s="553"/>
      <c r="E4494" s="553"/>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9"/>
      <c r="C4515" s="553" t="s">
        <v>9911</v>
      </c>
      <c r="D4515" s="553"/>
      <c r="E4515" s="553"/>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9"/>
      <c r="C4517" s="553" t="s">
        <v>6249</v>
      </c>
      <c r="D4517" s="553"/>
      <c r="E4517" s="553"/>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84"/>
      <c r="C4539" s="565" t="s">
        <v>9830</v>
      </c>
      <c r="D4539" s="565"/>
      <c r="E4539" s="565"/>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12189</v>
      </c>
      <c r="C4562" s="5" t="s">
        <v>1616</v>
      </c>
      <c r="D4562" s="5" t="s">
        <v>9951</v>
      </c>
      <c r="E4562" s="43">
        <v>3000</v>
      </c>
      <c r="F4562" s="43"/>
      <c r="G4562" s="363">
        <f t="shared" si="124"/>
        <v>10020</v>
      </c>
      <c r="H4562" s="390" t="s">
        <v>9568</v>
      </c>
    </row>
    <row r="4563" spans="1:8" x14ac:dyDescent="0.3">
      <c r="A4563" s="45">
        <v>44854</v>
      </c>
      <c r="B4563" s="398" t="s">
        <v>12189</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85"/>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12189</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6"/>
      <c r="C4592" s="566" t="s">
        <v>9978</v>
      </c>
      <c r="D4592" s="566"/>
      <c r="E4592" s="566"/>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9"/>
      <c r="C4594" s="553" t="s">
        <v>9830</v>
      </c>
      <c r="D4594" s="553"/>
      <c r="E4594" s="553"/>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12189</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85"/>
      <c r="C4626" s="485" t="s">
        <v>9830</v>
      </c>
      <c r="D4626" s="485"/>
      <c r="E4626" s="485"/>
      <c r="F4626" s="43">
        <v>350000</v>
      </c>
      <c r="G4626" s="363">
        <f t="shared" si="125"/>
        <v>414024</v>
      </c>
      <c r="H4626" s="390" t="s">
        <v>9568</v>
      </c>
    </row>
    <row r="4627" spans="1:8" x14ac:dyDescent="0.3">
      <c r="A4627" s="45">
        <v>44862</v>
      </c>
      <c r="B4627" s="585"/>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85"/>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12189</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85"/>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85"/>
      <c r="C4717" s="485" t="s">
        <v>10098</v>
      </c>
      <c r="D4717" s="485"/>
      <c r="E4717" s="485"/>
      <c r="F4717" s="43">
        <v>201000</v>
      </c>
      <c r="G4717" s="48">
        <f t="shared" si="128"/>
        <v>600469</v>
      </c>
      <c r="H4717" s="390" t="s">
        <v>9568</v>
      </c>
    </row>
    <row r="4718" spans="1:8" x14ac:dyDescent="0.3">
      <c r="A4718" s="45">
        <v>44873</v>
      </c>
      <c r="B4718" s="585"/>
      <c r="C4718" s="485" t="s">
        <v>10098</v>
      </c>
      <c r="D4718" s="485"/>
      <c r="E4718" s="485"/>
      <c r="F4718" s="43">
        <v>250000</v>
      </c>
      <c r="G4718" s="48">
        <f t="shared" si="128"/>
        <v>850469</v>
      </c>
      <c r="H4718" s="390" t="s">
        <v>9568</v>
      </c>
    </row>
    <row r="4719" spans="1:8" x14ac:dyDescent="0.3">
      <c r="A4719" s="45">
        <v>44873</v>
      </c>
      <c r="B4719" s="585"/>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85"/>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85"/>
      <c r="C4746" s="485" t="s">
        <v>4364</v>
      </c>
      <c r="D4746" s="485"/>
      <c r="E4746" s="485"/>
      <c r="F4746" s="43">
        <v>1000</v>
      </c>
      <c r="G4746" s="48">
        <f t="shared" si="129"/>
        <v>2803</v>
      </c>
      <c r="H4746" s="390" t="s">
        <v>9568</v>
      </c>
    </row>
    <row r="4747" spans="1:8" x14ac:dyDescent="0.3">
      <c r="A4747" s="45">
        <v>44879</v>
      </c>
      <c r="B4747" s="585"/>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85"/>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12189</v>
      </c>
      <c r="C4764" s="5" t="s">
        <v>110</v>
      </c>
      <c r="D4764" s="5" t="s">
        <v>10123</v>
      </c>
      <c r="E4764" s="43">
        <v>5000</v>
      </c>
      <c r="F4764" s="43"/>
      <c r="G4764" s="48">
        <f t="shared" si="129"/>
        <v>97848</v>
      </c>
      <c r="H4764" s="390" t="s">
        <v>9568</v>
      </c>
    </row>
    <row r="4765" spans="1:8" x14ac:dyDescent="0.3">
      <c r="A4765" s="45">
        <v>44880</v>
      </c>
      <c r="B4765" s="585"/>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12189</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12189</v>
      </c>
      <c r="C4774" s="5" t="s">
        <v>1616</v>
      </c>
      <c r="D4774" s="5" t="s">
        <v>640</v>
      </c>
      <c r="E4774" s="43">
        <v>700</v>
      </c>
      <c r="F4774" s="43"/>
      <c r="G4774" s="48">
        <f t="shared" si="129"/>
        <v>3198</v>
      </c>
      <c r="H4774" s="390" t="s">
        <v>9568</v>
      </c>
    </row>
    <row r="4775" spans="1:8" x14ac:dyDescent="0.3">
      <c r="A4775" s="45">
        <v>44882</v>
      </c>
      <c r="B4775" s="585"/>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85"/>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85"/>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85"/>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12189</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85"/>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12189</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85"/>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85"/>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85"/>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12189</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85"/>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85"/>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85"/>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12189</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85"/>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85"/>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12095</v>
      </c>
      <c r="C4983" s="5" t="s">
        <v>9756</v>
      </c>
      <c r="D4983" s="5" t="s">
        <v>9880</v>
      </c>
      <c r="E4983" s="65">
        <v>3430</v>
      </c>
      <c r="F4983" s="43"/>
      <c r="G4983" s="48">
        <f t="shared" si="134"/>
        <v>66640</v>
      </c>
      <c r="H4983" s="390" t="s">
        <v>9568</v>
      </c>
    </row>
    <row r="4984" spans="1:8" x14ac:dyDescent="0.3">
      <c r="A4984" s="45">
        <v>44910</v>
      </c>
      <c r="B4984" s="398" t="s">
        <v>12090</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85"/>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12189</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85"/>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12090</v>
      </c>
      <c r="C5013" s="5" t="s">
        <v>9756</v>
      </c>
      <c r="D5013" s="5" t="s">
        <v>10336</v>
      </c>
      <c r="E5013" s="43">
        <v>11320</v>
      </c>
      <c r="F5013" s="43"/>
      <c r="G5013" s="48">
        <f t="shared" si="134"/>
        <v>149889</v>
      </c>
      <c r="H5013" s="390" t="s">
        <v>9568</v>
      </c>
    </row>
    <row r="5014" spans="1:8" x14ac:dyDescent="0.3">
      <c r="A5014" s="45">
        <v>44914</v>
      </c>
      <c r="B5014" s="398" t="s">
        <v>12090</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12090</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12090</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85"/>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85"/>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12090</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12090</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85"/>
      <c r="C5049" s="485" t="s">
        <v>10308</v>
      </c>
      <c r="D5049" s="485"/>
      <c r="E5049" s="485"/>
      <c r="F5049" s="43">
        <v>200000</v>
      </c>
      <c r="G5049" s="48">
        <f t="shared" si="135"/>
        <v>205064</v>
      </c>
      <c r="H5049" s="390" t="s">
        <v>9568</v>
      </c>
    </row>
    <row r="5050" spans="1:8" x14ac:dyDescent="0.3">
      <c r="A5050" s="45">
        <v>44921</v>
      </c>
      <c r="B5050" s="398" t="s">
        <v>12189</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12090</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85"/>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12095</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85"/>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12095</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12090</v>
      </c>
      <c r="C5087" s="5" t="s">
        <v>9947</v>
      </c>
      <c r="D5087" s="5" t="s">
        <v>10404</v>
      </c>
      <c r="E5087" s="43">
        <v>20000</v>
      </c>
      <c r="F5087" s="43"/>
      <c r="G5087" s="48">
        <f t="shared" si="135"/>
        <v>73229</v>
      </c>
      <c r="H5087" s="390" t="s">
        <v>9568</v>
      </c>
    </row>
    <row r="5088" spans="1:8" x14ac:dyDescent="0.3">
      <c r="A5088" s="45">
        <v>44926</v>
      </c>
      <c r="B5088" s="398" t="s">
        <v>12090</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12189</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85"/>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85"/>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85"/>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12095</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12095</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12095</v>
      </c>
      <c r="C5134" s="5" t="s">
        <v>18</v>
      </c>
      <c r="D5134" s="5" t="s">
        <v>2013</v>
      </c>
      <c r="E5134" s="43">
        <v>500</v>
      </c>
      <c r="F5134" s="43"/>
      <c r="G5134" s="48">
        <f t="shared" si="136"/>
        <v>35860</v>
      </c>
      <c r="H5134" s="390" t="s">
        <v>9568</v>
      </c>
    </row>
    <row r="5135" spans="1:8" x14ac:dyDescent="0.3">
      <c r="A5135" s="45">
        <v>44935</v>
      </c>
      <c r="B5135" s="585"/>
      <c r="C5135" s="485" t="s">
        <v>10433</v>
      </c>
      <c r="D5135" s="485"/>
      <c r="E5135" s="485"/>
      <c r="F5135" s="43">
        <v>33000</v>
      </c>
      <c r="G5135" s="48">
        <f t="shared" si="136"/>
        <v>68860</v>
      </c>
      <c r="H5135" s="390" t="s">
        <v>9568</v>
      </c>
    </row>
    <row r="5136" spans="1:8" x14ac:dyDescent="0.3">
      <c r="A5136" s="45">
        <v>44935</v>
      </c>
      <c r="B5136" s="585"/>
      <c r="C5136" s="485" t="s">
        <v>10433</v>
      </c>
      <c r="D5136" s="485"/>
      <c r="E5136" s="485"/>
      <c r="F5136" s="43">
        <v>100000</v>
      </c>
      <c r="G5136" s="48">
        <f t="shared" si="136"/>
        <v>168860</v>
      </c>
      <c r="H5136" s="390" t="s">
        <v>9568</v>
      </c>
    </row>
    <row r="5137" spans="1:12" x14ac:dyDescent="0.3">
      <c r="A5137" s="45">
        <v>44935</v>
      </c>
      <c r="B5137" s="398" t="s">
        <v>12090</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85"/>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85"/>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12095</v>
      </c>
      <c r="C5151" s="5" t="s">
        <v>5793</v>
      </c>
      <c r="D5151" s="5" t="s">
        <v>10444</v>
      </c>
      <c r="E5151" s="43">
        <v>2000</v>
      </c>
      <c r="F5151" s="43"/>
      <c r="G5151" s="48">
        <f t="shared" si="136"/>
        <v>16675</v>
      </c>
      <c r="H5151" s="390" t="s">
        <v>9568</v>
      </c>
    </row>
    <row r="5152" spans="1:12" x14ac:dyDescent="0.3">
      <c r="A5152" s="45">
        <v>44936</v>
      </c>
      <c r="B5152" s="585"/>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85"/>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12095</v>
      </c>
      <c r="C5164" s="5" t="s">
        <v>5793</v>
      </c>
      <c r="D5164" s="5" t="s">
        <v>10456</v>
      </c>
      <c r="E5164" s="43">
        <v>2500</v>
      </c>
      <c r="F5164" s="43"/>
      <c r="G5164" s="48">
        <f t="shared" si="136"/>
        <v>62922</v>
      </c>
      <c r="H5164" s="390" t="s">
        <v>9568</v>
      </c>
    </row>
    <row r="5165" spans="1:14" x14ac:dyDescent="0.3">
      <c r="A5165" s="45">
        <v>44937</v>
      </c>
      <c r="B5165" s="344" t="s">
        <v>12095</v>
      </c>
      <c r="C5165" s="5" t="s">
        <v>10001</v>
      </c>
      <c r="D5165" s="5" t="s">
        <v>10457</v>
      </c>
      <c r="E5165" s="43">
        <v>2000</v>
      </c>
      <c r="F5165" s="43"/>
      <c r="G5165" s="48">
        <f t="shared" si="136"/>
        <v>60922</v>
      </c>
      <c r="H5165" s="390" t="s">
        <v>9568</v>
      </c>
    </row>
    <row r="5166" spans="1:14" x14ac:dyDescent="0.3">
      <c r="A5166" s="45">
        <v>44937</v>
      </c>
      <c r="B5166" s="344" t="s">
        <v>12095</v>
      </c>
      <c r="C5166" s="5" t="s">
        <v>10001</v>
      </c>
      <c r="D5166" s="5" t="s">
        <v>6932</v>
      </c>
      <c r="E5166" s="43">
        <v>7000</v>
      </c>
      <c r="F5166" s="43"/>
      <c r="G5166" s="48">
        <f t="shared" si="136"/>
        <v>53922</v>
      </c>
      <c r="H5166" s="390" t="s">
        <v>9568</v>
      </c>
    </row>
    <row r="5167" spans="1:14" x14ac:dyDescent="0.3">
      <c r="A5167" s="45">
        <v>44937</v>
      </c>
      <c r="B5167" s="585"/>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12189</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12090</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12090</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12090</v>
      </c>
      <c r="C5190" s="5" t="s">
        <v>9947</v>
      </c>
      <c r="D5190" s="5" t="s">
        <v>294</v>
      </c>
      <c r="E5190" s="43">
        <v>7000</v>
      </c>
      <c r="F5190" s="43"/>
      <c r="G5190" s="48">
        <f t="shared" si="137"/>
        <v>8332</v>
      </c>
      <c r="H5190" s="390" t="s">
        <v>9568</v>
      </c>
    </row>
    <row r="5191" spans="1:9" x14ac:dyDescent="0.3">
      <c r="A5191" s="45">
        <v>44940</v>
      </c>
      <c r="B5191" s="585"/>
      <c r="C5191" s="485" t="s">
        <v>4364</v>
      </c>
      <c r="D5191" s="485"/>
      <c r="E5191" s="485"/>
      <c r="F5191" s="43">
        <v>300000</v>
      </c>
      <c r="G5191" s="48">
        <f t="shared" si="137"/>
        <v>308332</v>
      </c>
      <c r="H5191" s="390" t="s">
        <v>9568</v>
      </c>
    </row>
    <row r="5192" spans="1:9" x14ac:dyDescent="0.3">
      <c r="A5192" s="45">
        <v>44940</v>
      </c>
      <c r="B5192" s="398" t="s">
        <v>12090</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12189</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12095</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85"/>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85"/>
      <c r="C5209" s="485" t="s">
        <v>6069</v>
      </c>
      <c r="D5209" s="485"/>
      <c r="E5209" s="485"/>
      <c r="F5209" s="43">
        <v>100000</v>
      </c>
      <c r="G5209" s="48">
        <f t="shared" si="137"/>
        <v>101322</v>
      </c>
      <c r="H5209" s="390" t="s">
        <v>9568</v>
      </c>
    </row>
    <row r="5210" spans="1:12" x14ac:dyDescent="0.3">
      <c r="A5210" s="45">
        <v>44945</v>
      </c>
      <c r="B5210" s="398" t="s">
        <v>12090</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12095</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85"/>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85"/>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12095</v>
      </c>
      <c r="C5234" s="5" t="s">
        <v>10509</v>
      </c>
      <c r="D5234" s="5" t="s">
        <v>10510</v>
      </c>
      <c r="E5234" s="43">
        <v>145000</v>
      </c>
      <c r="F5234" s="43"/>
      <c r="G5234" s="48">
        <f t="shared" si="137"/>
        <v>55882</v>
      </c>
      <c r="H5234" s="390" t="s">
        <v>9568</v>
      </c>
      <c r="K5234" s="167"/>
    </row>
    <row r="5235" spans="1:11" x14ac:dyDescent="0.3">
      <c r="A5235" s="45">
        <v>44950</v>
      </c>
      <c r="B5235" s="344" t="s">
        <v>12095</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12095</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85"/>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12095</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85"/>
      <c r="C5246" s="485" t="s">
        <v>6069</v>
      </c>
      <c r="D5246" s="485"/>
      <c r="E5246" s="485"/>
      <c r="F5246" s="43">
        <v>100000</v>
      </c>
      <c r="G5246" s="48">
        <f t="shared" si="138"/>
        <v>109767</v>
      </c>
      <c r="H5246" s="390" t="s">
        <v>9568</v>
      </c>
      <c r="K5246" s="167"/>
    </row>
    <row r="5247" spans="1:11" x14ac:dyDescent="0.3">
      <c r="A5247" s="45">
        <v>44952</v>
      </c>
      <c r="B5247" s="398" t="s">
        <v>12189</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85"/>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85"/>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12095</v>
      </c>
      <c r="C5269" s="5" t="s">
        <v>9756</v>
      </c>
      <c r="D5269" s="5" t="s">
        <v>10545</v>
      </c>
      <c r="E5269" s="43">
        <v>800</v>
      </c>
      <c r="F5269" s="43"/>
      <c r="G5269" s="48">
        <f t="shared" si="138"/>
        <v>100407</v>
      </c>
      <c r="H5269" s="390" t="s">
        <v>9568</v>
      </c>
    </row>
    <row r="5270" spans="1:14" x14ac:dyDescent="0.3">
      <c r="A5270" s="45">
        <v>44956</v>
      </c>
      <c r="B5270" s="398" t="s">
        <v>12189</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85"/>
      <c r="C5273" s="485" t="s">
        <v>10550</v>
      </c>
      <c r="D5273" s="485"/>
      <c r="E5273" s="485"/>
      <c r="F5273" s="43">
        <v>350000</v>
      </c>
      <c r="G5273" s="48">
        <f t="shared" si="138"/>
        <v>416307</v>
      </c>
      <c r="H5273" s="390" t="s">
        <v>9568</v>
      </c>
      <c r="M5273" s="52"/>
    </row>
    <row r="5274" spans="1:14" x14ac:dyDescent="0.3">
      <c r="A5274" s="45">
        <v>44957</v>
      </c>
      <c r="B5274" s="344" t="s">
        <v>12095</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12189</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12095</v>
      </c>
      <c r="C5283" s="5" t="s">
        <v>84</v>
      </c>
      <c r="D5283" s="5" t="s">
        <v>10559</v>
      </c>
      <c r="E5283" s="43">
        <v>5000</v>
      </c>
      <c r="F5283" s="43"/>
      <c r="G5283" s="48">
        <f t="shared" si="138"/>
        <v>195807</v>
      </c>
      <c r="H5283" s="390" t="s">
        <v>9568</v>
      </c>
    </row>
    <row r="5284" spans="1:13" x14ac:dyDescent="0.3">
      <c r="A5284" s="45">
        <v>44958</v>
      </c>
      <c r="B5284" s="344" t="s">
        <v>12095</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12095</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85"/>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12189</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12090</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85"/>
      <c r="C5303" s="485" t="s">
        <v>10550</v>
      </c>
      <c r="D5303" s="485"/>
      <c r="E5303" s="485"/>
      <c r="F5303" s="43">
        <v>320000</v>
      </c>
      <c r="G5303" s="48">
        <f t="shared" si="139"/>
        <v>377009</v>
      </c>
      <c r="H5303" s="390" t="s">
        <v>9568</v>
      </c>
    </row>
    <row r="5304" spans="1:13" x14ac:dyDescent="0.3">
      <c r="A5304" s="45">
        <v>44960</v>
      </c>
      <c r="B5304" s="344" t="s">
        <v>12095</v>
      </c>
      <c r="C5304" s="5" t="s">
        <v>247</v>
      </c>
      <c r="D5304" s="5" t="s">
        <v>2013</v>
      </c>
      <c r="E5304" s="43">
        <v>500</v>
      </c>
      <c r="F5304" s="43"/>
      <c r="G5304" s="48">
        <f t="shared" si="139"/>
        <v>376509</v>
      </c>
      <c r="H5304" s="390" t="s">
        <v>9568</v>
      </c>
    </row>
    <row r="5305" spans="1:13" x14ac:dyDescent="0.3">
      <c r="A5305" s="45">
        <v>44960</v>
      </c>
      <c r="B5305" s="344" t="s">
        <v>12095</v>
      </c>
      <c r="C5305" s="483" t="s">
        <v>247</v>
      </c>
      <c r="D5305" s="483" t="s">
        <v>10575</v>
      </c>
      <c r="E5305" s="333">
        <v>5000</v>
      </c>
      <c r="F5305" s="43"/>
      <c r="G5305" s="48">
        <f t="shared" si="139"/>
        <v>371509</v>
      </c>
      <c r="H5305" s="390" t="s">
        <v>9568</v>
      </c>
    </row>
    <row r="5306" spans="1:13" x14ac:dyDescent="0.3">
      <c r="A5306" s="45">
        <v>44960</v>
      </c>
      <c r="B5306" s="344" t="s">
        <v>12095</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12095</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12095</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85"/>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12095</v>
      </c>
      <c r="C5327" s="5" t="s">
        <v>9756</v>
      </c>
      <c r="D5327" s="5" t="s">
        <v>2013</v>
      </c>
      <c r="E5327" s="43">
        <v>1100</v>
      </c>
      <c r="F5327" s="43"/>
      <c r="G5327" s="48">
        <f t="shared" si="139"/>
        <v>13090</v>
      </c>
      <c r="H5327" s="390" t="s">
        <v>9568</v>
      </c>
    </row>
    <row r="5328" spans="1:9" x14ac:dyDescent="0.3">
      <c r="A5328" s="45">
        <v>44965</v>
      </c>
      <c r="B5328" s="585"/>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85"/>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12095</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85"/>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12095</v>
      </c>
      <c r="C5347" s="5" t="s">
        <v>18</v>
      </c>
      <c r="D5347" s="5" t="s">
        <v>294</v>
      </c>
      <c r="E5347" s="43">
        <v>3000</v>
      </c>
      <c r="F5347" s="43"/>
      <c r="G5347" s="48">
        <f t="shared" si="139"/>
        <v>8409</v>
      </c>
      <c r="H5347" s="390" t="s">
        <v>9568</v>
      </c>
    </row>
    <row r="5348" spans="1:12" x14ac:dyDescent="0.3">
      <c r="A5348" s="45">
        <v>44968</v>
      </c>
      <c r="B5348" s="344" t="s">
        <v>12095</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8"/>
      <c r="J5349" s="568"/>
      <c r="K5349" s="568"/>
      <c r="L5349" s="568"/>
    </row>
    <row r="5350" spans="1:12" x14ac:dyDescent="0.3">
      <c r="A5350" s="45">
        <v>44968</v>
      </c>
      <c r="B5350" s="344" t="s">
        <v>12095</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85"/>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12095</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85"/>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12095</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85"/>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12189</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12095</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85"/>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12095</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12095</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12095</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12189</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12189</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12095</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12088</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12189</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12088</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12189</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12189</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85"/>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12095</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85"/>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12095</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12095</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12095</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12088</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85"/>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12088</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12088</v>
      </c>
      <c r="C5497" s="5" t="s">
        <v>5162</v>
      </c>
      <c r="D5497" s="5" t="s">
        <v>6932</v>
      </c>
      <c r="E5497" s="43">
        <v>500</v>
      </c>
      <c r="F5497" s="43"/>
      <c r="G5497" s="48">
        <f t="shared" si="142"/>
        <v>32304</v>
      </c>
      <c r="H5497" s="390" t="s">
        <v>9568</v>
      </c>
      <c r="I5497" s="43"/>
      <c r="J5497" s="43"/>
      <c r="K5497" s="43"/>
      <c r="L5497" s="5"/>
    </row>
    <row r="5498" spans="1:12" x14ac:dyDescent="0.3">
      <c r="A5498" s="45">
        <v>44994</v>
      </c>
      <c r="B5498" s="585"/>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12088</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12088</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12088</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12088</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85"/>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12095</v>
      </c>
      <c r="C5521" s="5" t="s">
        <v>9756</v>
      </c>
      <c r="D5521" s="5" t="s">
        <v>10778</v>
      </c>
      <c r="E5521" s="43">
        <v>5100</v>
      </c>
      <c r="F5521" s="43"/>
      <c r="G5521" s="48">
        <f t="shared" si="142"/>
        <v>516</v>
      </c>
      <c r="H5521" s="390" t="s">
        <v>9568</v>
      </c>
      <c r="I5521" s="43"/>
      <c r="J5521" s="43"/>
      <c r="K5521" s="43"/>
      <c r="L5521" s="5"/>
    </row>
    <row r="5522" spans="1:12" x14ac:dyDescent="0.3">
      <c r="A5522" s="45">
        <v>45001</v>
      </c>
      <c r="B5522" s="585"/>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12088</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12088</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12088</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12088</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12088</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12090</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12095</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12088</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12189</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12095</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12095</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12095</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85"/>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12088</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12088</v>
      </c>
      <c r="C5569" s="5" t="s">
        <v>5162</v>
      </c>
      <c r="D5569" s="5" t="s">
        <v>9825</v>
      </c>
      <c r="E5569" s="43">
        <v>900</v>
      </c>
      <c r="F5569" s="43"/>
      <c r="G5569" s="48">
        <f t="shared" si="143"/>
        <v>12476</v>
      </c>
      <c r="H5569" s="390" t="s">
        <v>9568</v>
      </c>
      <c r="I5569" s="43"/>
      <c r="J5569" s="43"/>
      <c r="K5569" s="43"/>
      <c r="L5569" s="5"/>
    </row>
    <row r="5570" spans="1:12" x14ac:dyDescent="0.3">
      <c r="A5570" s="45">
        <v>45005</v>
      </c>
      <c r="B5570" s="585"/>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12095</v>
      </c>
      <c r="C5574" s="5" t="s">
        <v>18</v>
      </c>
      <c r="D5574" s="5" t="s">
        <v>10807</v>
      </c>
      <c r="E5574" s="43">
        <v>10000</v>
      </c>
      <c r="F5574" s="43"/>
      <c r="G5574" s="48">
        <f t="shared" si="143"/>
        <v>734656</v>
      </c>
      <c r="H5574" s="390" t="s">
        <v>9568</v>
      </c>
      <c r="I5574" s="43"/>
    </row>
    <row r="5575" spans="1:12" x14ac:dyDescent="0.3">
      <c r="A5575" s="45">
        <v>45006</v>
      </c>
      <c r="B5575" s="344" t="s">
        <v>12095</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12088</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12189</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12088</v>
      </c>
      <c r="C5599" s="5" t="s">
        <v>9452</v>
      </c>
      <c r="D5599" s="5" t="s">
        <v>10830</v>
      </c>
      <c r="E5599" s="43">
        <v>11000</v>
      </c>
      <c r="F5599" s="43"/>
      <c r="G5599" s="48">
        <f t="shared" si="143"/>
        <v>74139</v>
      </c>
      <c r="H5599" s="390" t="s">
        <v>9568</v>
      </c>
    </row>
    <row r="5600" spans="1:8" x14ac:dyDescent="0.3">
      <c r="A5600" s="45">
        <v>45009</v>
      </c>
      <c r="B5600" s="398" t="s">
        <v>12088</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85"/>
      <c r="C5608" s="485"/>
      <c r="D5608" s="496" t="s">
        <v>10803</v>
      </c>
      <c r="E5608" s="485"/>
      <c r="F5608" s="43">
        <v>1000000</v>
      </c>
      <c r="G5608" s="48">
        <f t="shared" si="143"/>
        <v>1013839</v>
      </c>
      <c r="H5608" s="390" t="s">
        <v>9568</v>
      </c>
    </row>
    <row r="5609" spans="1:8" x14ac:dyDescent="0.3">
      <c r="A5609" s="45">
        <v>45012</v>
      </c>
      <c r="B5609" s="344" t="s">
        <v>12095</v>
      </c>
      <c r="C5609" s="5" t="s">
        <v>9756</v>
      </c>
      <c r="D5609" s="5" t="s">
        <v>10837</v>
      </c>
      <c r="E5609" s="43">
        <v>14975</v>
      </c>
      <c r="F5609" s="43"/>
      <c r="G5609" s="48">
        <f t="shared" si="143"/>
        <v>998864</v>
      </c>
      <c r="H5609" s="390" t="s">
        <v>9568</v>
      </c>
    </row>
    <row r="5610" spans="1:8" x14ac:dyDescent="0.3">
      <c r="A5610" s="45">
        <v>45012</v>
      </c>
      <c r="B5610" s="344" t="s">
        <v>12095</v>
      </c>
      <c r="C5610" s="5" t="s">
        <v>9756</v>
      </c>
      <c r="D5610" s="5" t="s">
        <v>10852</v>
      </c>
      <c r="E5610" s="43">
        <v>37000</v>
      </c>
      <c r="F5610" s="43"/>
      <c r="G5610" s="48">
        <f t="shared" si="143"/>
        <v>961864</v>
      </c>
      <c r="H5610" s="390" t="s">
        <v>9568</v>
      </c>
    </row>
    <row r="5611" spans="1:8" x14ac:dyDescent="0.3">
      <c r="A5611" s="45">
        <v>45012</v>
      </c>
      <c r="B5611" s="398" t="s">
        <v>12090</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85"/>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12095</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7"/>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12090</v>
      </c>
      <c r="C5643" s="5" t="s">
        <v>8573</v>
      </c>
      <c r="D5643" s="5" t="s">
        <v>10874</v>
      </c>
      <c r="E5643" s="43">
        <v>48000</v>
      </c>
      <c r="F5643" s="43"/>
      <c r="G5643" s="48">
        <f t="shared" si="144"/>
        <v>342664</v>
      </c>
      <c r="H5643" s="390" t="s">
        <v>9568</v>
      </c>
    </row>
    <row r="5644" spans="1:8" x14ac:dyDescent="0.3">
      <c r="A5644" s="45">
        <v>45015</v>
      </c>
      <c r="B5644" s="587"/>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12189</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7"/>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7"/>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12095</v>
      </c>
      <c r="C5666" s="5" t="s">
        <v>10001</v>
      </c>
      <c r="D5666" s="5" t="s">
        <v>10891</v>
      </c>
      <c r="E5666" s="43">
        <v>3500</v>
      </c>
      <c r="F5666" s="43"/>
      <c r="G5666" s="48">
        <f t="shared" si="144"/>
        <v>771064</v>
      </c>
      <c r="H5666" s="390" t="s">
        <v>9568</v>
      </c>
    </row>
    <row r="5667" spans="1:12" x14ac:dyDescent="0.3">
      <c r="A5667" s="45">
        <v>45017</v>
      </c>
      <c r="B5667" s="344" t="s">
        <v>12095</v>
      </c>
      <c r="C5667" s="5" t="s">
        <v>10001</v>
      </c>
      <c r="D5667" s="5" t="s">
        <v>10892</v>
      </c>
      <c r="E5667" s="43">
        <v>2260</v>
      </c>
      <c r="F5667" s="43"/>
      <c r="G5667" s="48">
        <f t="shared" si="144"/>
        <v>768804</v>
      </c>
      <c r="H5667" s="390" t="s">
        <v>9568</v>
      </c>
    </row>
    <row r="5668" spans="1:12" x14ac:dyDescent="0.3">
      <c r="A5668" s="45">
        <v>45017</v>
      </c>
      <c r="B5668" s="344" t="s">
        <v>12095</v>
      </c>
      <c r="C5668" s="5" t="s">
        <v>84</v>
      </c>
      <c r="D5668" s="5" t="s">
        <v>10895</v>
      </c>
      <c r="E5668" s="43">
        <v>6000</v>
      </c>
      <c r="F5668" s="43"/>
      <c r="G5668" s="48">
        <f t="shared" si="144"/>
        <v>762804</v>
      </c>
      <c r="H5668" s="390" t="s">
        <v>9568</v>
      </c>
    </row>
    <row r="5669" spans="1:12" x14ac:dyDescent="0.3">
      <c r="A5669" s="45">
        <v>45017</v>
      </c>
      <c r="B5669" s="398" t="s">
        <v>12088</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12095</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12095</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85"/>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12095</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12095</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12095</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12189</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85"/>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85"/>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12088</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85"/>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85"/>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85"/>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12095</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85"/>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12088</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85"/>
      <c r="C5758" s="485"/>
      <c r="D5758" s="496" t="s">
        <v>10803</v>
      </c>
      <c r="E5758" s="485"/>
      <c r="F5758" s="43">
        <v>100000</v>
      </c>
      <c r="G5758" s="48">
        <f t="shared" si="146"/>
        <v>112340</v>
      </c>
      <c r="H5758" s="390" t="s">
        <v>9568</v>
      </c>
    </row>
    <row r="5759" spans="1:8" x14ac:dyDescent="0.3">
      <c r="A5759" s="45">
        <v>45028</v>
      </c>
      <c r="B5759" s="398" t="s">
        <v>12189</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12095</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85"/>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85"/>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12088</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12189</v>
      </c>
      <c r="C5776" s="5" t="s">
        <v>5938</v>
      </c>
      <c r="D5776" s="5" t="s">
        <v>10965</v>
      </c>
      <c r="E5776" s="43">
        <v>40000</v>
      </c>
      <c r="F5776" s="43"/>
      <c r="G5776" s="48">
        <f t="shared" si="146"/>
        <v>326562</v>
      </c>
      <c r="H5776" s="390" t="s">
        <v>9568</v>
      </c>
    </row>
    <row r="5777" spans="1:8" x14ac:dyDescent="0.3">
      <c r="A5777" s="45">
        <v>45030</v>
      </c>
      <c r="B5777" s="398" t="s">
        <v>12088</v>
      </c>
      <c r="C5777" s="5" t="s">
        <v>84</v>
      </c>
      <c r="D5777" s="5" t="s">
        <v>10966</v>
      </c>
      <c r="E5777" s="43">
        <v>2000</v>
      </c>
      <c r="F5777" s="43"/>
      <c r="G5777" s="48">
        <f t="shared" si="146"/>
        <v>324562</v>
      </c>
      <c r="H5777" s="390" t="s">
        <v>9568</v>
      </c>
    </row>
    <row r="5778" spans="1:8" x14ac:dyDescent="0.3">
      <c r="A5778" s="45">
        <v>45030</v>
      </c>
      <c r="B5778" s="398" t="s">
        <v>12189</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12095</v>
      </c>
      <c r="C5781" s="5" t="s">
        <v>10001</v>
      </c>
      <c r="D5781" s="5" t="s">
        <v>10968</v>
      </c>
      <c r="E5781" s="43">
        <v>3030</v>
      </c>
      <c r="F5781" s="43"/>
      <c r="G5781" s="48">
        <f t="shared" si="146"/>
        <v>306862</v>
      </c>
      <c r="H5781" s="390" t="s">
        <v>9568</v>
      </c>
    </row>
    <row r="5782" spans="1:8" x14ac:dyDescent="0.3">
      <c r="A5782" s="45">
        <v>45030</v>
      </c>
      <c r="B5782" s="344" t="s">
        <v>12095</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12088</v>
      </c>
      <c r="C5791" s="5" t="s">
        <v>10976</v>
      </c>
      <c r="D5791" s="5" t="s">
        <v>10977</v>
      </c>
      <c r="E5791" s="43">
        <v>16500</v>
      </c>
      <c r="F5791" s="43"/>
      <c r="G5791" s="48">
        <f t="shared" si="146"/>
        <v>76062</v>
      </c>
      <c r="H5791" s="390" t="s">
        <v>9568</v>
      </c>
    </row>
    <row r="5792" spans="1:8" x14ac:dyDescent="0.3">
      <c r="A5792" s="45">
        <v>45031</v>
      </c>
      <c r="B5792" s="398" t="s">
        <v>12088</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12188</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12189</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12095</v>
      </c>
      <c r="C5804" s="5" t="s">
        <v>5793</v>
      </c>
      <c r="D5804" s="5" t="s">
        <v>2263</v>
      </c>
      <c r="E5804" s="65">
        <v>1000</v>
      </c>
      <c r="F5804" s="43"/>
      <c r="G5804" s="48">
        <f t="shared" si="146"/>
        <v>812</v>
      </c>
      <c r="H5804" s="390" t="s">
        <v>9568</v>
      </c>
    </row>
    <row r="5805" spans="1:8" x14ac:dyDescent="0.3">
      <c r="A5805" s="45">
        <v>45033</v>
      </c>
      <c r="B5805" s="398" t="s">
        <v>12088</v>
      </c>
      <c r="C5805" s="5" t="s">
        <v>5162</v>
      </c>
      <c r="D5805" s="5" t="s">
        <v>10996</v>
      </c>
      <c r="E5805" s="43">
        <v>650</v>
      </c>
      <c r="F5805" s="43"/>
      <c r="G5805" s="48">
        <f t="shared" si="146"/>
        <v>162</v>
      </c>
      <c r="H5805" s="390" t="s">
        <v>9568</v>
      </c>
    </row>
    <row r="5806" spans="1:8" x14ac:dyDescent="0.3">
      <c r="A5806" s="45">
        <v>45034</v>
      </c>
      <c r="B5806" s="585"/>
      <c r="C5806" s="485"/>
      <c r="D5806" s="496" t="s">
        <v>10803</v>
      </c>
      <c r="E5806" s="485"/>
      <c r="F5806" s="43">
        <v>100000</v>
      </c>
      <c r="G5806" s="48">
        <f t="shared" si="146"/>
        <v>100162</v>
      </c>
      <c r="H5806" s="390" t="s">
        <v>9568</v>
      </c>
    </row>
    <row r="5807" spans="1:8" x14ac:dyDescent="0.3">
      <c r="A5807" s="45">
        <v>45034</v>
      </c>
      <c r="B5807" s="585"/>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12095</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12189</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85"/>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12095</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12088</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12088</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85"/>
      <c r="C5841" s="485"/>
      <c r="D5841" s="496" t="s">
        <v>4362</v>
      </c>
      <c r="E5841" s="485"/>
      <c r="F5841" s="43">
        <v>50000</v>
      </c>
      <c r="G5841" s="48">
        <f t="shared" si="147"/>
        <v>50638</v>
      </c>
      <c r="H5841" s="390" t="s">
        <v>9568</v>
      </c>
    </row>
    <row r="5842" spans="1:9" x14ac:dyDescent="0.3">
      <c r="A5842" s="45">
        <v>45036</v>
      </c>
      <c r="B5842" s="585"/>
      <c r="C5842" s="485"/>
      <c r="D5842" s="496" t="s">
        <v>11032</v>
      </c>
      <c r="E5842" s="485"/>
      <c r="F5842" s="43">
        <v>25000</v>
      </c>
      <c r="G5842" s="48">
        <f t="shared" si="147"/>
        <v>75638</v>
      </c>
      <c r="H5842" s="390" t="s">
        <v>9568</v>
      </c>
    </row>
    <row r="5843" spans="1:9" x14ac:dyDescent="0.3">
      <c r="A5843" s="45">
        <v>45036</v>
      </c>
      <c r="B5843" s="585"/>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85"/>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85"/>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12095</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12095</v>
      </c>
      <c r="C5879" s="5" t="s">
        <v>10001</v>
      </c>
      <c r="D5879" s="5" t="s">
        <v>11057</v>
      </c>
      <c r="E5879" s="43">
        <v>1000</v>
      </c>
      <c r="F5879" s="43"/>
      <c r="G5879" s="48">
        <f t="shared" si="147"/>
        <v>12938</v>
      </c>
      <c r="H5879" s="390" t="s">
        <v>9568</v>
      </c>
    </row>
    <row r="5880" spans="1:9" x14ac:dyDescent="0.3">
      <c r="A5880" s="45">
        <v>45045</v>
      </c>
      <c r="B5880" s="398" t="s">
        <v>12088</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12088</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12088</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85"/>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12189</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12189</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12088</v>
      </c>
      <c r="C5903" s="5" t="s">
        <v>629</v>
      </c>
      <c r="D5903" s="5" t="s">
        <v>11069</v>
      </c>
      <c r="E5903" s="43">
        <v>8000</v>
      </c>
      <c r="F5903" s="43"/>
      <c r="G5903" s="48">
        <f t="shared" si="149"/>
        <v>58058</v>
      </c>
      <c r="H5903" s="390" t="s">
        <v>9568</v>
      </c>
    </row>
    <row r="5904" spans="1:8" x14ac:dyDescent="0.3">
      <c r="A5904" s="508">
        <v>45049</v>
      </c>
      <c r="B5904" s="398" t="s">
        <v>12088</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85"/>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12088</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12095</v>
      </c>
      <c r="C5913" s="5" t="s">
        <v>11074</v>
      </c>
      <c r="D5913" s="5" t="s">
        <v>11075</v>
      </c>
      <c r="E5913" s="43">
        <v>25000</v>
      </c>
      <c r="F5913" s="43"/>
      <c r="G5913" s="48">
        <f t="shared" si="149"/>
        <v>1302558</v>
      </c>
      <c r="H5913" s="390" t="s">
        <v>9568</v>
      </c>
    </row>
    <row r="5914" spans="1:8" x14ac:dyDescent="0.3">
      <c r="A5914" s="508">
        <v>45049</v>
      </c>
      <c r="B5914" s="344" t="s">
        <v>12095</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12088</v>
      </c>
      <c r="C5918" s="5" t="s">
        <v>11015</v>
      </c>
      <c r="D5918" s="5" t="s">
        <v>11078</v>
      </c>
      <c r="E5918" s="43">
        <v>150000</v>
      </c>
      <c r="F5918" s="43"/>
      <c r="G5918" s="48">
        <f t="shared" si="149"/>
        <v>1030558</v>
      </c>
      <c r="H5918" s="390" t="s">
        <v>9568</v>
      </c>
    </row>
    <row r="5919" spans="1:8" x14ac:dyDescent="0.3">
      <c r="A5919" s="508">
        <v>45050</v>
      </c>
      <c r="B5919" s="344" t="s">
        <v>12095</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85"/>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12189</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12088</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12088</v>
      </c>
      <c r="C5948" s="5" t="s">
        <v>9756</v>
      </c>
      <c r="D5948" s="5" t="s">
        <v>11105</v>
      </c>
      <c r="E5948" s="43">
        <v>25500</v>
      </c>
      <c r="F5948" s="43"/>
      <c r="G5948" s="48">
        <f t="shared" si="149"/>
        <v>203599.58333333331</v>
      </c>
      <c r="H5948" s="390" t="s">
        <v>9568</v>
      </c>
    </row>
    <row r="5949" spans="1:8" x14ac:dyDescent="0.3">
      <c r="A5949" s="508">
        <v>45052</v>
      </c>
      <c r="B5949" s="398" t="s">
        <v>12088</v>
      </c>
      <c r="C5949" s="5" t="s">
        <v>11071</v>
      </c>
      <c r="D5949" s="5" t="s">
        <v>11103</v>
      </c>
      <c r="E5949" s="43">
        <v>100000</v>
      </c>
      <c r="F5949" s="43"/>
      <c r="G5949" s="48">
        <f t="shared" si="149"/>
        <v>103599.58333333331</v>
      </c>
      <c r="H5949" s="390" t="s">
        <v>9568</v>
      </c>
    </row>
    <row r="5950" spans="1:8" x14ac:dyDescent="0.3">
      <c r="A5950" s="508">
        <v>45052</v>
      </c>
      <c r="B5950" s="398" t="s">
        <v>12088</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12088</v>
      </c>
      <c r="C5953" s="5" t="s">
        <v>5793</v>
      </c>
      <c r="D5953" s="5" t="s">
        <v>11106</v>
      </c>
      <c r="E5953" s="43">
        <v>800</v>
      </c>
      <c r="F5953" s="43"/>
      <c r="G5953" s="48">
        <f t="shared" si="149"/>
        <v>88769.583333333314</v>
      </c>
      <c r="H5953" s="390" t="s">
        <v>9568</v>
      </c>
    </row>
    <row r="5954" spans="1:8" x14ac:dyDescent="0.3">
      <c r="A5954" s="508">
        <v>45052</v>
      </c>
      <c r="B5954" s="398" t="s">
        <v>12088</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85"/>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85"/>
      <c r="C5962" s="485"/>
      <c r="D5962" s="496" t="s">
        <v>4106</v>
      </c>
      <c r="E5962" s="485"/>
      <c r="F5962" s="43">
        <v>200000</v>
      </c>
      <c r="G5962" s="48">
        <f t="shared" si="150"/>
        <v>201069.58333333331</v>
      </c>
      <c r="H5962" s="390" t="s">
        <v>9568</v>
      </c>
    </row>
    <row r="5963" spans="1:8" x14ac:dyDescent="0.3">
      <c r="A5963" s="508">
        <v>45055</v>
      </c>
      <c r="B5963" s="585"/>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12088</v>
      </c>
      <c r="C5974" s="5" t="s">
        <v>5793</v>
      </c>
      <c r="D5974" s="5" t="s">
        <v>11129</v>
      </c>
      <c r="E5974" s="43">
        <v>600</v>
      </c>
      <c r="F5974" s="43"/>
      <c r="G5974" s="48">
        <f t="shared" si="150"/>
        <v>73748.583333333314</v>
      </c>
      <c r="H5974" s="390" t="s">
        <v>9568</v>
      </c>
    </row>
    <row r="5975" spans="1:8" x14ac:dyDescent="0.3">
      <c r="A5975" s="508">
        <v>45056</v>
      </c>
      <c r="B5975" s="398" t="s">
        <v>12088</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85"/>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12088</v>
      </c>
      <c r="C5981" s="5" t="s">
        <v>10815</v>
      </c>
      <c r="D5981" s="5" t="s">
        <v>11136</v>
      </c>
      <c r="E5981" s="43">
        <v>78400</v>
      </c>
      <c r="F5981" s="43"/>
      <c r="G5981" s="48">
        <f t="shared" si="150"/>
        <v>27048.583333333314</v>
      </c>
      <c r="H5981" s="390" t="s">
        <v>9568</v>
      </c>
    </row>
    <row r="5982" spans="1:8" x14ac:dyDescent="0.3">
      <c r="A5982" s="508">
        <v>45057</v>
      </c>
      <c r="B5982" s="398" t="s">
        <v>12088</v>
      </c>
      <c r="C5982" s="5" t="s">
        <v>5793</v>
      </c>
      <c r="D5982" s="5" t="s">
        <v>11141</v>
      </c>
      <c r="E5982" s="43">
        <v>1400</v>
      </c>
      <c r="F5982" s="43"/>
      <c r="G5982" s="48">
        <f t="shared" si="150"/>
        <v>25648.583333333314</v>
      </c>
      <c r="H5982" s="390" t="s">
        <v>9568</v>
      </c>
    </row>
    <row r="5983" spans="1:8" x14ac:dyDescent="0.3">
      <c r="A5983" s="508">
        <v>45057</v>
      </c>
      <c r="B5983" s="398" t="s">
        <v>12088</v>
      </c>
      <c r="C5983" s="5" t="s">
        <v>10815</v>
      </c>
      <c r="D5983" s="5" t="s">
        <v>3143</v>
      </c>
      <c r="E5983" s="43">
        <v>2000</v>
      </c>
      <c r="F5983" s="43"/>
      <c r="G5983" s="48">
        <f t="shared" si="150"/>
        <v>23648.583333333314</v>
      </c>
      <c r="H5983" s="390" t="s">
        <v>9568</v>
      </c>
    </row>
    <row r="5984" spans="1:8" x14ac:dyDescent="0.3">
      <c r="A5984" s="508">
        <v>45057</v>
      </c>
      <c r="B5984" s="398" t="s">
        <v>12088</v>
      </c>
      <c r="C5984" s="5" t="s">
        <v>5793</v>
      </c>
      <c r="D5984" s="5" t="s">
        <v>11142</v>
      </c>
      <c r="E5984" s="43">
        <v>2000</v>
      </c>
      <c r="F5984" s="43"/>
      <c r="G5984" s="48">
        <f t="shared" si="150"/>
        <v>21648.583333333314</v>
      </c>
      <c r="H5984" s="390" t="s">
        <v>9568</v>
      </c>
    </row>
    <row r="5985" spans="1:8" x14ac:dyDescent="0.3">
      <c r="A5985" s="508">
        <v>45057</v>
      </c>
      <c r="B5985" s="398" t="s">
        <v>12088</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85"/>
      <c r="C5987" s="485"/>
      <c r="D5987" s="496" t="s">
        <v>4106</v>
      </c>
      <c r="E5987" s="485"/>
      <c r="F5987" s="43">
        <v>50000</v>
      </c>
      <c r="G5987" s="48">
        <f t="shared" si="150"/>
        <v>67648.583333333314</v>
      </c>
      <c r="H5987" s="390" t="s">
        <v>9568</v>
      </c>
    </row>
    <row r="5988" spans="1:8" x14ac:dyDescent="0.3">
      <c r="A5988" s="508">
        <v>45057</v>
      </c>
      <c r="B5988" s="398" t="s">
        <v>12090</v>
      </c>
      <c r="C5988" s="5" t="s">
        <v>9756</v>
      </c>
      <c r="D5988" s="5" t="s">
        <v>11144</v>
      </c>
      <c r="E5988" s="43">
        <v>26350</v>
      </c>
      <c r="F5988" s="43"/>
      <c r="G5988" s="48">
        <f t="shared" si="150"/>
        <v>41298.583333333314</v>
      </c>
      <c r="H5988" s="390" t="s">
        <v>9568</v>
      </c>
    </row>
    <row r="5989" spans="1:8" x14ac:dyDescent="0.3">
      <c r="A5989" s="508">
        <v>45057</v>
      </c>
      <c r="B5989" s="585"/>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12088</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85"/>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85"/>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7"/>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12095</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12088</v>
      </c>
      <c r="C6029" s="5" t="s">
        <v>30</v>
      </c>
      <c r="D6029" s="5" t="s">
        <v>2013</v>
      </c>
      <c r="E6029" s="43">
        <v>1000</v>
      </c>
      <c r="F6029" s="43"/>
      <c r="G6029" s="48">
        <f t="shared" si="151"/>
        <v>101451.58333333326</v>
      </c>
      <c r="H6029" s="512" t="s">
        <v>9568</v>
      </c>
    </row>
    <row r="6030" spans="1:8" x14ac:dyDescent="0.3">
      <c r="A6030" s="508">
        <v>45062</v>
      </c>
      <c r="B6030" s="398" t="s">
        <v>12088</v>
      </c>
      <c r="C6030" s="5" t="s">
        <v>5793</v>
      </c>
      <c r="D6030" s="5" t="s">
        <v>11184</v>
      </c>
      <c r="E6030" s="43">
        <v>600</v>
      </c>
      <c r="F6030" s="43"/>
      <c r="G6030" s="48">
        <f t="shared" si="151"/>
        <v>100851.58333333326</v>
      </c>
      <c r="H6030" s="512" t="s">
        <v>9568</v>
      </c>
    </row>
    <row r="6031" spans="1:8" x14ac:dyDescent="0.3">
      <c r="A6031" s="508">
        <v>45062</v>
      </c>
      <c r="B6031" s="398" t="s">
        <v>12088</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12088</v>
      </c>
      <c r="C6033" s="5" t="s">
        <v>5162</v>
      </c>
      <c r="D6033" s="5" t="s">
        <v>11186</v>
      </c>
      <c r="E6033" s="43">
        <v>1100</v>
      </c>
      <c r="F6033" s="43"/>
      <c r="G6033" s="48">
        <f t="shared" si="151"/>
        <v>98351.583333333256</v>
      </c>
      <c r="H6033" s="512" t="s">
        <v>9568</v>
      </c>
    </row>
    <row r="6034" spans="1:8" x14ac:dyDescent="0.3">
      <c r="A6034" s="508">
        <v>45062</v>
      </c>
      <c r="B6034" s="344" t="s">
        <v>12095</v>
      </c>
      <c r="C6034" s="5" t="s">
        <v>11187</v>
      </c>
      <c r="D6034" s="5" t="s">
        <v>11188</v>
      </c>
      <c r="E6034" s="43">
        <v>300</v>
      </c>
      <c r="F6034" s="43"/>
      <c r="G6034" s="48">
        <f t="shared" si="151"/>
        <v>98051.583333333256</v>
      </c>
      <c r="H6034" s="512" t="s">
        <v>9568</v>
      </c>
    </row>
    <row r="6035" spans="1:8" x14ac:dyDescent="0.3">
      <c r="A6035" s="508">
        <v>45062</v>
      </c>
      <c r="B6035" s="344" t="s">
        <v>12095</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12189</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85"/>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12088</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85"/>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12095</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12095</v>
      </c>
      <c r="C6070" s="5" t="s">
        <v>10001</v>
      </c>
      <c r="D6070" s="5" t="s">
        <v>294</v>
      </c>
      <c r="E6070" s="43">
        <v>5000</v>
      </c>
      <c r="F6070" s="43"/>
      <c r="G6070" s="48">
        <f t="shared" si="151"/>
        <v>212371.58333333326</v>
      </c>
      <c r="H6070" s="390" t="s">
        <v>9568</v>
      </c>
    </row>
    <row r="6071" spans="1:8" x14ac:dyDescent="0.3">
      <c r="A6071" s="508">
        <v>45065</v>
      </c>
      <c r="B6071" s="398" t="s">
        <v>12088</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12189</v>
      </c>
      <c r="C6074" s="5" t="s">
        <v>1616</v>
      </c>
      <c r="D6074" s="5" t="s">
        <v>10994</v>
      </c>
      <c r="E6074" s="43">
        <v>2250</v>
      </c>
      <c r="F6074" s="43"/>
      <c r="G6074" s="48">
        <f t="shared" si="151"/>
        <v>42066.583333333256</v>
      </c>
      <c r="H6074" s="390" t="s">
        <v>9568</v>
      </c>
    </row>
    <row r="6075" spans="1:8" x14ac:dyDescent="0.3">
      <c r="A6075" s="508">
        <v>45066</v>
      </c>
      <c r="B6075" s="344" t="s">
        <v>12095</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12088</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12088</v>
      </c>
      <c r="C6081" s="5" t="s">
        <v>10815</v>
      </c>
      <c r="D6081" s="5" t="s">
        <v>11226</v>
      </c>
      <c r="E6081" s="43">
        <v>2250</v>
      </c>
      <c r="F6081" s="43"/>
      <c r="G6081" s="48">
        <f t="shared" si="151"/>
        <v>5916.5833333332557</v>
      </c>
      <c r="H6081" s="390" t="s">
        <v>9568</v>
      </c>
    </row>
    <row r="6082" spans="1:8" x14ac:dyDescent="0.3">
      <c r="A6082" s="508">
        <v>45068</v>
      </c>
      <c r="B6082" s="585"/>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12088</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85"/>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85"/>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12088</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12088</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85"/>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12189</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12088</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12088</v>
      </c>
      <c r="C6120" s="5" t="s">
        <v>5793</v>
      </c>
      <c r="D6120" s="5" t="s">
        <v>11258</v>
      </c>
      <c r="E6120" s="43">
        <v>600</v>
      </c>
      <c r="F6120" s="43"/>
      <c r="G6120" s="48">
        <f t="shared" si="152"/>
        <v>2509.5833333332557</v>
      </c>
      <c r="H6120" s="390" t="s">
        <v>9568</v>
      </c>
    </row>
    <row r="6121" spans="1:8" x14ac:dyDescent="0.3">
      <c r="A6121" s="508">
        <v>45070</v>
      </c>
      <c r="B6121" s="398" t="s">
        <v>12088</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85"/>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12088</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12088</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12088</v>
      </c>
      <c r="C6135" s="5" t="s">
        <v>84</v>
      </c>
      <c r="D6135" s="5" t="s">
        <v>11271</v>
      </c>
      <c r="E6135" s="43">
        <v>5000</v>
      </c>
      <c r="F6135" s="43"/>
      <c r="G6135" s="48">
        <f t="shared" si="153"/>
        <v>33599.583333333256</v>
      </c>
      <c r="H6135" s="390" t="s">
        <v>9568</v>
      </c>
    </row>
    <row r="6136" spans="1:12" x14ac:dyDescent="0.3">
      <c r="A6136" s="508">
        <v>45071</v>
      </c>
      <c r="B6136" s="398" t="s">
        <v>12088</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85"/>
      <c r="C6139" s="485"/>
      <c r="D6139" s="496" t="s">
        <v>4106</v>
      </c>
      <c r="E6139" s="485"/>
      <c r="F6139" s="43">
        <v>300000</v>
      </c>
      <c r="G6139" s="48">
        <f t="shared" si="153"/>
        <v>330149.58333333326</v>
      </c>
      <c r="H6139" s="390" t="s">
        <v>9568</v>
      </c>
      <c r="J6139" s="568"/>
      <c r="K6139" s="568"/>
      <c r="L6139" s="568"/>
    </row>
    <row r="6140" spans="1:12" x14ac:dyDescent="0.3">
      <c r="A6140" s="508">
        <v>45072</v>
      </c>
      <c r="B6140" s="398" t="s">
        <v>12088</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12095</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12095</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12088</v>
      </c>
      <c r="C6150" s="5" t="s">
        <v>11194</v>
      </c>
      <c r="D6150" s="5" t="s">
        <v>11280</v>
      </c>
      <c r="E6150" s="43">
        <v>250</v>
      </c>
      <c r="F6150" s="43"/>
      <c r="G6150" s="48">
        <f t="shared" si="153"/>
        <v>166249.58333333326</v>
      </c>
      <c r="H6150" s="390" t="s">
        <v>9568</v>
      </c>
    </row>
    <row r="6151" spans="1:8" x14ac:dyDescent="0.3">
      <c r="A6151" s="508">
        <v>45072</v>
      </c>
      <c r="B6151" s="398" t="s">
        <v>12091</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85"/>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12088</v>
      </c>
      <c r="C6159" s="5" t="s">
        <v>84</v>
      </c>
      <c r="D6159" s="5" t="s">
        <v>11125</v>
      </c>
      <c r="E6159" s="43">
        <v>1000</v>
      </c>
      <c r="F6159" s="43"/>
      <c r="G6159" s="48">
        <f t="shared" si="153"/>
        <v>27649.583333333256</v>
      </c>
      <c r="H6159" s="390" t="s">
        <v>9568</v>
      </c>
    </row>
    <row r="6160" spans="1:8" x14ac:dyDescent="0.3">
      <c r="A6160" s="508">
        <v>45075</v>
      </c>
      <c r="B6160" s="344" t="s">
        <v>12095</v>
      </c>
      <c r="C6160" s="5" t="s">
        <v>5793</v>
      </c>
      <c r="D6160" s="5" t="s">
        <v>40</v>
      </c>
      <c r="E6160" s="43">
        <v>1000</v>
      </c>
      <c r="F6160" s="43"/>
      <c r="G6160" s="48">
        <f t="shared" si="153"/>
        <v>26649.583333333256</v>
      </c>
      <c r="H6160" s="390" t="s">
        <v>9568</v>
      </c>
    </row>
    <row r="6161" spans="1:8" x14ac:dyDescent="0.3">
      <c r="A6161" s="508">
        <v>45075</v>
      </c>
      <c r="B6161" s="398" t="s">
        <v>12091</v>
      </c>
      <c r="C6161" s="5" t="s">
        <v>5793</v>
      </c>
      <c r="D6161" s="5" t="s">
        <v>40</v>
      </c>
      <c r="E6161" s="43">
        <v>500</v>
      </c>
      <c r="F6161" s="43"/>
      <c r="G6161" s="48">
        <f t="shared" si="153"/>
        <v>26149.583333333256</v>
      </c>
      <c r="H6161" s="390" t="s">
        <v>9568</v>
      </c>
    </row>
    <row r="6162" spans="1:8" x14ac:dyDescent="0.3">
      <c r="A6162" s="508">
        <v>45075</v>
      </c>
      <c r="B6162" s="398" t="s">
        <v>12088</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85"/>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12088</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12095</v>
      </c>
      <c r="C6173" s="5" t="s">
        <v>84</v>
      </c>
      <c r="D6173" s="5" t="s">
        <v>11303</v>
      </c>
      <c r="E6173" s="43">
        <v>9000</v>
      </c>
      <c r="F6173" s="43"/>
      <c r="G6173" s="48">
        <f t="shared" si="153"/>
        <v>40989.583333333256</v>
      </c>
      <c r="H6173" s="390" t="s">
        <v>9568</v>
      </c>
    </row>
    <row r="6174" spans="1:8" x14ac:dyDescent="0.3">
      <c r="A6174" s="508">
        <v>45076</v>
      </c>
      <c r="B6174" s="398" t="s">
        <v>12088</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12088</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85"/>
      <c r="C6185" s="485"/>
      <c r="D6185" s="496" t="s">
        <v>4106</v>
      </c>
      <c r="E6185" s="485"/>
      <c r="F6185" s="43">
        <v>300000</v>
      </c>
      <c r="G6185" s="48">
        <f t="shared" si="153"/>
        <v>300789.58333333326</v>
      </c>
      <c r="H6185" s="390" t="s">
        <v>9568</v>
      </c>
    </row>
    <row r="6186" spans="1:8" x14ac:dyDescent="0.3">
      <c r="A6186" s="508">
        <v>45078</v>
      </c>
      <c r="B6186" s="398" t="s">
        <v>12088</v>
      </c>
      <c r="C6186" s="5" t="s">
        <v>11236</v>
      </c>
      <c r="D6186" s="5" t="s">
        <v>11313</v>
      </c>
      <c r="E6186" s="43">
        <v>7250</v>
      </c>
      <c r="F6186" s="43"/>
      <c r="G6186" s="48">
        <f t="shared" si="153"/>
        <v>293539.58333333326</v>
      </c>
      <c r="H6186" s="390" t="s">
        <v>9568</v>
      </c>
    </row>
    <row r="6187" spans="1:8" x14ac:dyDescent="0.3">
      <c r="A6187" s="508">
        <v>45078</v>
      </c>
      <c r="B6187" s="398" t="s">
        <v>12189</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12088</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12088</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12088</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12095</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85"/>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12091</v>
      </c>
      <c r="C6217" s="5" t="s">
        <v>11341</v>
      </c>
      <c r="D6217" s="5" t="s">
        <v>10973</v>
      </c>
      <c r="E6217" s="43">
        <v>10000</v>
      </c>
      <c r="F6217" s="43"/>
      <c r="G6217" s="48">
        <f t="shared" si="154"/>
        <v>220319.58333333326</v>
      </c>
      <c r="H6217" s="390" t="s">
        <v>9568</v>
      </c>
    </row>
    <row r="6218" spans="1:8" x14ac:dyDescent="0.3">
      <c r="A6218" s="508">
        <v>45080</v>
      </c>
      <c r="B6218" s="398" t="s">
        <v>12088</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12091</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12095</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85"/>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12088</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12091</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12088</v>
      </c>
      <c r="C6256" s="5" t="s">
        <v>11071</v>
      </c>
      <c r="D6256" s="5" t="s">
        <v>11364</v>
      </c>
      <c r="E6256" s="43">
        <v>73000</v>
      </c>
      <c r="F6256" s="43"/>
      <c r="G6256" s="48">
        <f t="shared" si="155"/>
        <v>9282.4059139780002</v>
      </c>
      <c r="H6256" s="390" t="s">
        <v>9568</v>
      </c>
    </row>
    <row r="6257" spans="1:8" x14ac:dyDescent="0.3">
      <c r="A6257" s="508">
        <v>45084</v>
      </c>
      <c r="B6257" s="585"/>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12088</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12088</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12088</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85"/>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85"/>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12088</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85"/>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85"/>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12088</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12088</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85"/>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7"/>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12088</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12095</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7"/>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7"/>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12095</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12088</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12088</v>
      </c>
      <c r="C6360" s="5" t="s">
        <v>5162</v>
      </c>
      <c r="D6360" s="5" t="s">
        <v>11429</v>
      </c>
      <c r="E6360" s="43">
        <v>1500</v>
      </c>
      <c r="F6360" s="298"/>
      <c r="G6360" s="48">
        <f t="shared" si="156"/>
        <v>912.27688171993941</v>
      </c>
      <c r="H6360" s="390" t="s">
        <v>9568</v>
      </c>
    </row>
    <row r="6361" spans="1:8" x14ac:dyDescent="0.3">
      <c r="A6361" s="508">
        <v>45092</v>
      </c>
      <c r="B6361" s="587"/>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12189</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7"/>
      <c r="C6368" s="502"/>
      <c r="D6368" s="503" t="s">
        <v>11417</v>
      </c>
      <c r="E6368" s="502"/>
      <c r="F6368" s="67">
        <v>300000</v>
      </c>
      <c r="G6368" s="48">
        <f t="shared" si="156"/>
        <v>300047.27688171994</v>
      </c>
      <c r="H6368" s="390" t="s">
        <v>9568</v>
      </c>
    </row>
    <row r="6369" spans="1:8" x14ac:dyDescent="0.3">
      <c r="A6369" s="508">
        <v>45096</v>
      </c>
      <c r="B6369" s="398" t="s">
        <v>12091</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12088</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12088</v>
      </c>
      <c r="C6375" s="5" t="s">
        <v>9452</v>
      </c>
      <c r="D6375" s="5" t="s">
        <v>11443</v>
      </c>
      <c r="E6375" s="43">
        <v>17290</v>
      </c>
      <c r="F6375" s="43"/>
      <c r="G6375" s="48">
        <f t="shared" si="156"/>
        <v>249307.27688171994</v>
      </c>
      <c r="H6375" s="390" t="s">
        <v>9568</v>
      </c>
    </row>
    <row r="6376" spans="1:8" x14ac:dyDescent="0.3">
      <c r="A6376" s="508">
        <v>45096</v>
      </c>
      <c r="B6376" s="398" t="s">
        <v>12088</v>
      </c>
      <c r="C6376" s="5" t="s">
        <v>10815</v>
      </c>
      <c r="D6376" s="5" t="s">
        <v>11444</v>
      </c>
      <c r="E6376" s="43">
        <v>500</v>
      </c>
      <c r="F6376" s="43"/>
      <c r="G6376" s="48">
        <f t="shared" si="156"/>
        <v>248807.27688171994</v>
      </c>
      <c r="H6376" s="390" t="s">
        <v>9568</v>
      </c>
    </row>
    <row r="6377" spans="1:8" x14ac:dyDescent="0.3">
      <c r="A6377" s="508">
        <v>45096</v>
      </c>
      <c r="B6377" s="398" t="s">
        <v>12091</v>
      </c>
      <c r="C6377" s="5" t="s">
        <v>10815</v>
      </c>
      <c r="D6377" s="5" t="s">
        <v>11445</v>
      </c>
      <c r="E6377" s="43">
        <v>1050</v>
      </c>
      <c r="F6377" s="43"/>
      <c r="G6377" s="48">
        <f t="shared" si="156"/>
        <v>247757.27688171994</v>
      </c>
      <c r="H6377" s="390" t="s">
        <v>9568</v>
      </c>
    </row>
    <row r="6378" spans="1:8" x14ac:dyDescent="0.3">
      <c r="A6378" s="508">
        <v>45096</v>
      </c>
      <c r="B6378" s="398" t="s">
        <v>12091</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12095</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12189</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7"/>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12088</v>
      </c>
      <c r="C6395" s="5" t="s">
        <v>11462</v>
      </c>
      <c r="D6395" s="5" t="s">
        <v>11422</v>
      </c>
      <c r="E6395" s="43">
        <v>44720</v>
      </c>
      <c r="F6395" s="43"/>
      <c r="G6395" s="48">
        <f t="shared" si="157"/>
        <v>87797.276881719939</v>
      </c>
      <c r="H6395" s="390" t="s">
        <v>9568</v>
      </c>
    </row>
    <row r="6396" spans="1:8" x14ac:dyDescent="0.3">
      <c r="A6396" s="508">
        <v>45097</v>
      </c>
      <c r="B6396" s="398" t="s">
        <v>12088</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12088</v>
      </c>
      <c r="C6399" s="5" t="s">
        <v>5793</v>
      </c>
      <c r="D6399" s="5" t="s">
        <v>40</v>
      </c>
      <c r="E6399" s="43">
        <v>2000</v>
      </c>
      <c r="F6399" s="43"/>
      <c r="G6399" s="48">
        <f t="shared" si="157"/>
        <v>37447.276881719939</v>
      </c>
      <c r="H6399" s="390" t="s">
        <v>9568</v>
      </c>
    </row>
    <row r="6400" spans="1:8" x14ac:dyDescent="0.3">
      <c r="A6400" s="508">
        <v>45097</v>
      </c>
      <c r="B6400" s="398" t="s">
        <v>12091</v>
      </c>
      <c r="C6400" s="5" t="s">
        <v>5793</v>
      </c>
      <c r="D6400" s="5" t="s">
        <v>40</v>
      </c>
      <c r="E6400" s="43">
        <v>1500</v>
      </c>
      <c r="F6400" s="43"/>
      <c r="G6400" s="48">
        <f t="shared" si="157"/>
        <v>35947.276881719939</v>
      </c>
      <c r="H6400" s="390" t="s">
        <v>9568</v>
      </c>
    </row>
    <row r="6401" spans="1:8" x14ac:dyDescent="0.3">
      <c r="A6401" s="508">
        <v>45097</v>
      </c>
      <c r="B6401" s="398" t="s">
        <v>12188</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7"/>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12188</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12137</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12090</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12090</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12189</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12091</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12090</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12088</v>
      </c>
      <c r="C6438" s="5" t="s">
        <v>4376</v>
      </c>
      <c r="D6438" s="5" t="s">
        <v>11500</v>
      </c>
      <c r="E6438" s="43">
        <v>900</v>
      </c>
      <c r="F6438" s="43"/>
      <c r="G6438" s="48">
        <f t="shared" ref="G6438:G6444" si="158">G6437+F6438-E6438</f>
        <v>194985.27688171994</v>
      </c>
      <c r="H6438" s="390" t="s">
        <v>9568</v>
      </c>
    </row>
    <row r="6439" spans="1:8" x14ac:dyDescent="0.3">
      <c r="A6439" s="508">
        <v>45100</v>
      </c>
      <c r="B6439" s="398" t="s">
        <v>12088</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12090</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12088</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12137</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12095</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12088</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12088</v>
      </c>
      <c r="C6455" s="5" t="s">
        <v>8928</v>
      </c>
      <c r="D6455" s="5" t="s">
        <v>11510</v>
      </c>
      <c r="E6455" s="43">
        <v>8000</v>
      </c>
      <c r="F6455" s="43"/>
      <c r="G6455" s="48">
        <f t="shared" si="159"/>
        <v>33915.276881719939</v>
      </c>
      <c r="H6455" s="390" t="s">
        <v>9568</v>
      </c>
    </row>
    <row r="6456" spans="1:8" x14ac:dyDescent="0.3">
      <c r="A6456" s="508">
        <v>45101</v>
      </c>
      <c r="B6456" s="587"/>
      <c r="C6456" s="502"/>
      <c r="D6456" s="503" t="s">
        <v>11417</v>
      </c>
      <c r="E6456" s="502"/>
      <c r="F6456" s="67">
        <v>700000</v>
      </c>
      <c r="G6456" s="48">
        <f t="shared" si="159"/>
        <v>733915.27688171994</v>
      </c>
      <c r="H6456" s="390" t="s">
        <v>9568</v>
      </c>
    </row>
    <row r="6457" spans="1:8" x14ac:dyDescent="0.3">
      <c r="A6457" s="508">
        <v>45101</v>
      </c>
      <c r="B6457" s="398" t="s">
        <v>12088</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12090</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12088</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7"/>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12091</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12095</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12189</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12091</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12137</v>
      </c>
      <c r="C6510" s="5" t="s">
        <v>107</v>
      </c>
      <c r="D6510" s="5" t="s">
        <v>11561</v>
      </c>
      <c r="E6510" s="43">
        <v>10000</v>
      </c>
      <c r="F6510" s="43"/>
      <c r="G6510" s="48">
        <f t="shared" ref="G6510:G6516" si="160">G6509+F6510-E6510</f>
        <v>2390.2768817199394</v>
      </c>
      <c r="H6510" s="390" t="s">
        <v>9568</v>
      </c>
    </row>
    <row r="6511" spans="1:8" x14ac:dyDescent="0.3">
      <c r="A6511" s="508">
        <v>45104</v>
      </c>
      <c r="B6511" s="587"/>
      <c r="C6511" s="502"/>
      <c r="D6511" s="503" t="s">
        <v>11417</v>
      </c>
      <c r="E6511" s="502"/>
      <c r="F6511" s="67">
        <v>300000</v>
      </c>
      <c r="G6511" s="48">
        <f t="shared" si="160"/>
        <v>302390.27688171994</v>
      </c>
      <c r="H6511" s="390" t="s">
        <v>9568</v>
      </c>
    </row>
    <row r="6512" spans="1:8" x14ac:dyDescent="0.3">
      <c r="A6512" s="508">
        <v>45104</v>
      </c>
      <c r="B6512" s="398" t="s">
        <v>12091</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12088</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12188</v>
      </c>
      <c r="C6518" s="5" t="s">
        <v>5793</v>
      </c>
      <c r="D6518" s="5" t="s">
        <v>40</v>
      </c>
      <c r="E6518" s="43">
        <v>2000</v>
      </c>
      <c r="F6518" s="43"/>
      <c r="G6518" s="48">
        <f t="shared" si="161"/>
        <v>202390.27688171994</v>
      </c>
      <c r="H6518" s="390" t="s">
        <v>9568</v>
      </c>
    </row>
    <row r="6519" spans="1:8" x14ac:dyDescent="0.3">
      <c r="A6519" s="508">
        <v>45104</v>
      </c>
      <c r="B6519" s="398" t="s">
        <v>12088</v>
      </c>
      <c r="C6519" s="529" t="s">
        <v>54</v>
      </c>
      <c r="D6519" s="529" t="s">
        <v>11567</v>
      </c>
      <c r="E6519" s="531">
        <v>20000</v>
      </c>
      <c r="F6519" s="43"/>
      <c r="G6519" s="48">
        <f t="shared" si="161"/>
        <v>182390.27688171994</v>
      </c>
      <c r="H6519" s="390" t="s">
        <v>9568</v>
      </c>
    </row>
    <row r="6520" spans="1:8" x14ac:dyDescent="0.3">
      <c r="A6520" s="508">
        <v>45104</v>
      </c>
      <c r="B6520" s="398" t="s">
        <v>12088</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12088</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7"/>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12137</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12095</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12088</v>
      </c>
      <c r="C6538" s="5" t="s">
        <v>5793</v>
      </c>
      <c r="D6538" s="5" t="s">
        <v>11585</v>
      </c>
      <c r="E6538" s="43">
        <v>1000</v>
      </c>
      <c r="F6538" s="43"/>
      <c r="G6538" s="48">
        <f t="shared" si="161"/>
        <v>56040.276881719939</v>
      </c>
      <c r="H6538" s="390" t="s">
        <v>9568</v>
      </c>
    </row>
    <row r="6539" spans="1:8" x14ac:dyDescent="0.3">
      <c r="A6539" s="508">
        <v>45111</v>
      </c>
      <c r="B6539" s="398" t="s">
        <v>12092</v>
      </c>
      <c r="C6539" s="5" t="s">
        <v>5793</v>
      </c>
      <c r="D6539" s="5" t="s">
        <v>8924</v>
      </c>
      <c r="E6539" s="43">
        <v>200</v>
      </c>
      <c r="F6539" s="43"/>
      <c r="G6539" s="48">
        <f t="shared" si="161"/>
        <v>55840.276881719939</v>
      </c>
      <c r="H6539" s="390" t="s">
        <v>9568</v>
      </c>
    </row>
    <row r="6540" spans="1:8" x14ac:dyDescent="0.3">
      <c r="A6540" s="508">
        <v>45111</v>
      </c>
      <c r="B6540" s="587"/>
      <c r="C6540" s="502"/>
      <c r="D6540" s="503" t="s">
        <v>12534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12088</v>
      </c>
      <c r="C6544" s="5" t="s">
        <v>5793</v>
      </c>
      <c r="D6544" s="5" t="s">
        <v>40</v>
      </c>
      <c r="E6544" s="43">
        <v>1500</v>
      </c>
      <c r="F6544" s="43"/>
      <c r="G6544" s="48">
        <f t="shared" si="161"/>
        <v>441540.27688171994</v>
      </c>
      <c r="H6544" s="390" t="s">
        <v>9568</v>
      </c>
    </row>
    <row r="6545" spans="1:8" x14ac:dyDescent="0.3">
      <c r="A6545" s="508">
        <v>45111</v>
      </c>
      <c r="B6545" s="398" t="s">
        <v>12189</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12092</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12088</v>
      </c>
      <c r="C6558" s="5" t="s">
        <v>5162</v>
      </c>
      <c r="D6558" s="5" t="s">
        <v>3910</v>
      </c>
      <c r="E6558" s="65">
        <v>5000</v>
      </c>
      <c r="F6558" s="43"/>
      <c r="G6558" s="48">
        <f t="shared" si="162"/>
        <v>96970.276881719939</v>
      </c>
      <c r="H6558" s="390" t="s">
        <v>9568</v>
      </c>
    </row>
    <row r="6559" spans="1:8" x14ac:dyDescent="0.3">
      <c r="A6559" s="508">
        <v>45112</v>
      </c>
      <c r="B6559" s="398" t="s">
        <v>12137</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7"/>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7"/>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12088</v>
      </c>
      <c r="C6567" s="66" t="s">
        <v>9756</v>
      </c>
      <c r="D6567" s="66" t="s">
        <v>11613</v>
      </c>
      <c r="E6567" s="67">
        <v>5540</v>
      </c>
      <c r="F6567" s="67"/>
      <c r="G6567" s="48">
        <f t="shared" si="162"/>
        <v>3930.2768817199394</v>
      </c>
      <c r="H6567" s="390" t="s">
        <v>9568</v>
      </c>
    </row>
    <row r="6568" spans="1:8" x14ac:dyDescent="0.3">
      <c r="A6568" s="508">
        <v>45114</v>
      </c>
      <c r="B6568" s="587"/>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12088</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12092</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7"/>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12092</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7"/>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12088</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12092</v>
      </c>
      <c r="C6622" s="5" t="s">
        <v>5793</v>
      </c>
      <c r="D6622" s="5" t="s">
        <v>40</v>
      </c>
      <c r="E6622" s="43">
        <v>500</v>
      </c>
      <c r="F6622" s="43"/>
      <c r="G6622" s="48">
        <f t="shared" si="163"/>
        <v>374303.19354838668</v>
      </c>
      <c r="H6622" s="390" t="s">
        <v>9568</v>
      </c>
    </row>
    <row r="6623" spans="1:8" x14ac:dyDescent="0.3">
      <c r="A6623" s="508">
        <v>45118</v>
      </c>
      <c r="B6623" s="398" t="s">
        <v>12088</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12091</v>
      </c>
      <c r="C6625" s="66" t="s">
        <v>10760</v>
      </c>
      <c r="D6625" s="66" t="s">
        <v>11371</v>
      </c>
      <c r="E6625" s="67">
        <v>1700</v>
      </c>
      <c r="F6625" s="67"/>
      <c r="G6625" s="48">
        <f t="shared" si="163"/>
        <v>370183.19354838668</v>
      </c>
      <c r="H6625" s="390" t="s">
        <v>9568</v>
      </c>
    </row>
    <row r="6626" spans="1:8" x14ac:dyDescent="0.3">
      <c r="A6626" s="508">
        <v>45118</v>
      </c>
      <c r="B6626" s="398" t="s">
        <v>12189</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12089</v>
      </c>
      <c r="C6634" s="66" t="s">
        <v>5793</v>
      </c>
      <c r="D6634" s="66" t="s">
        <v>11657</v>
      </c>
      <c r="E6634" s="67">
        <v>9500</v>
      </c>
      <c r="F6634" s="67"/>
      <c r="G6634" s="48">
        <f t="shared" si="163"/>
        <v>290183.19354838668</v>
      </c>
      <c r="H6634" s="390" t="s">
        <v>9568</v>
      </c>
    </row>
    <row r="6635" spans="1:8" x14ac:dyDescent="0.3">
      <c r="A6635" s="508">
        <v>45118</v>
      </c>
      <c r="B6635" s="398" t="s">
        <v>12090</v>
      </c>
      <c r="C6635" s="66" t="s">
        <v>10815</v>
      </c>
      <c r="D6635" s="66" t="s">
        <v>11655</v>
      </c>
      <c r="E6635" s="67">
        <v>350</v>
      </c>
      <c r="F6635" s="67"/>
      <c r="G6635" s="48">
        <f t="shared" si="163"/>
        <v>289833.19354838668</v>
      </c>
      <c r="H6635" s="390" t="s">
        <v>9568</v>
      </c>
    </row>
    <row r="6636" spans="1:8" x14ac:dyDescent="0.3">
      <c r="A6636" s="508">
        <v>45118</v>
      </c>
      <c r="B6636" s="398" t="s">
        <v>12092</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7"/>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12095</v>
      </c>
      <c r="C6647" s="5" t="s">
        <v>54</v>
      </c>
      <c r="D6647" s="5" t="s">
        <v>11668</v>
      </c>
      <c r="E6647" s="43">
        <v>2170</v>
      </c>
      <c r="F6647" s="43"/>
      <c r="G6647" s="48">
        <f t="shared" si="163"/>
        <v>703543.19354838668</v>
      </c>
      <c r="H6647" s="390" t="s">
        <v>9568</v>
      </c>
    </row>
    <row r="6648" spans="1:8" x14ac:dyDescent="0.3">
      <c r="A6648" s="508">
        <v>45119</v>
      </c>
      <c r="B6648" s="344" t="s">
        <v>12095</v>
      </c>
      <c r="C6648" s="5" t="s">
        <v>30</v>
      </c>
      <c r="D6648" s="5" t="s">
        <v>11669</v>
      </c>
      <c r="E6648" s="43">
        <v>4500</v>
      </c>
      <c r="F6648" s="43"/>
      <c r="G6648" s="48">
        <f t="shared" si="163"/>
        <v>699043.19354838668</v>
      </c>
      <c r="H6648" s="390" t="s">
        <v>9568</v>
      </c>
    </row>
    <row r="6649" spans="1:8" x14ac:dyDescent="0.3">
      <c r="A6649" s="508">
        <v>45119</v>
      </c>
      <c r="B6649" s="344" t="s">
        <v>12095</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12088</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12095</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12091</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12091</v>
      </c>
      <c r="C6663" s="5" t="s">
        <v>5793</v>
      </c>
      <c r="D6663" s="5" t="s">
        <v>40</v>
      </c>
      <c r="E6663" s="43">
        <v>500</v>
      </c>
      <c r="F6663" s="43"/>
      <c r="G6663" s="48">
        <f t="shared" si="163"/>
        <v>447333.19354838668</v>
      </c>
      <c r="H6663" s="390" t="s">
        <v>9568</v>
      </c>
    </row>
    <row r="6664" spans="1:8" x14ac:dyDescent="0.3">
      <c r="A6664" s="508">
        <v>45119</v>
      </c>
      <c r="B6664" s="398" t="s">
        <v>12089</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12089</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12188</v>
      </c>
      <c r="C6668" s="5" t="s">
        <v>11685</v>
      </c>
      <c r="D6668" s="5" t="s">
        <v>11684</v>
      </c>
      <c r="E6668" s="43">
        <v>22000</v>
      </c>
      <c r="F6668" s="43"/>
      <c r="G6668" s="48">
        <f t="shared" si="163"/>
        <v>411873.19354838668</v>
      </c>
      <c r="H6668" s="390" t="s">
        <v>9568</v>
      </c>
    </row>
    <row r="6669" spans="1:8" x14ac:dyDescent="0.3">
      <c r="A6669" s="508">
        <v>45120</v>
      </c>
      <c r="B6669" s="398" t="s">
        <v>12092</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12188</v>
      </c>
      <c r="C6671" s="5" t="s">
        <v>5793</v>
      </c>
      <c r="D6671" s="5" t="s">
        <v>40</v>
      </c>
      <c r="E6671" s="43">
        <v>1500</v>
      </c>
      <c r="F6671" s="43"/>
      <c r="G6671" s="48">
        <f t="shared" si="163"/>
        <v>405773.19354838668</v>
      </c>
      <c r="H6671" s="390" t="s">
        <v>9568</v>
      </c>
    </row>
    <row r="6672" spans="1:8" x14ac:dyDescent="0.3">
      <c r="A6672" s="508">
        <v>45120</v>
      </c>
      <c r="B6672" s="398" t="s">
        <v>12189</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12189</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7"/>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7"/>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12092</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12089</v>
      </c>
      <c r="C6694" s="5" t="s">
        <v>5793</v>
      </c>
      <c r="D6694" s="5" t="s">
        <v>40</v>
      </c>
      <c r="E6694" s="43">
        <v>2000</v>
      </c>
      <c r="F6694" s="43"/>
      <c r="G6694" s="48">
        <f t="shared" si="166"/>
        <v>451563.19354838668</v>
      </c>
      <c r="H6694" s="390" t="s">
        <v>9568</v>
      </c>
    </row>
    <row r="6695" spans="1:8" x14ac:dyDescent="0.3">
      <c r="A6695" s="508">
        <v>45121</v>
      </c>
      <c r="B6695" s="398" t="s">
        <v>12091</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12091</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12092</v>
      </c>
      <c r="C6704" s="5" t="s">
        <v>11713</v>
      </c>
      <c r="D6704" s="5" t="s">
        <v>11723</v>
      </c>
      <c r="E6704" s="43">
        <v>30000</v>
      </c>
      <c r="F6704" s="43"/>
      <c r="G6704" s="48">
        <f t="shared" si="166"/>
        <v>358717.19354838668</v>
      </c>
      <c r="H6704" s="390" t="s">
        <v>9568</v>
      </c>
    </row>
    <row r="6705" spans="1:8" x14ac:dyDescent="0.3">
      <c r="A6705" s="508">
        <v>45122</v>
      </c>
      <c r="B6705" s="398" t="s">
        <v>12189</v>
      </c>
      <c r="C6705" s="5" t="s">
        <v>7158</v>
      </c>
      <c r="D6705" s="5" t="s">
        <v>11688</v>
      </c>
      <c r="E6705" s="43">
        <v>290</v>
      </c>
      <c r="F6705" s="43"/>
      <c r="G6705" s="48">
        <f t="shared" si="166"/>
        <v>358427.19354838668</v>
      </c>
      <c r="H6705" s="390" t="s">
        <v>9568</v>
      </c>
    </row>
    <row r="6706" spans="1:8" x14ac:dyDescent="0.3">
      <c r="A6706" s="508">
        <v>45122</v>
      </c>
      <c r="B6706" s="398" t="s">
        <v>12092</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12092</v>
      </c>
      <c r="C6708" s="5" t="s">
        <v>30</v>
      </c>
      <c r="D6708" s="5" t="s">
        <v>2113</v>
      </c>
      <c r="E6708" s="43">
        <v>1150</v>
      </c>
      <c r="F6708" s="43"/>
      <c r="G6708" s="48">
        <f t="shared" si="166"/>
        <v>295977.19354838668</v>
      </c>
      <c r="H6708" s="390" t="s">
        <v>9568</v>
      </c>
    </row>
    <row r="6709" spans="1:8" x14ac:dyDescent="0.3">
      <c r="A6709" s="508">
        <v>45122</v>
      </c>
      <c r="B6709" s="398" t="s">
        <v>12092</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12189</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12092</v>
      </c>
      <c r="C6714" s="5" t="s">
        <v>5793</v>
      </c>
      <c r="D6714" s="5" t="s">
        <v>40</v>
      </c>
      <c r="E6714" s="43">
        <v>600</v>
      </c>
      <c r="F6714" s="43"/>
      <c r="G6714" s="48">
        <f t="shared" si="167"/>
        <v>259617.19354838668</v>
      </c>
      <c r="H6714" s="390" t="s">
        <v>9568</v>
      </c>
    </row>
    <row r="6715" spans="1:8" x14ac:dyDescent="0.3">
      <c r="A6715" s="508">
        <v>45124</v>
      </c>
      <c r="B6715" s="398" t="s">
        <v>12091</v>
      </c>
      <c r="C6715" s="5" t="s">
        <v>5793</v>
      </c>
      <c r="D6715" s="5" t="s">
        <v>40</v>
      </c>
      <c r="E6715" s="43">
        <v>600</v>
      </c>
      <c r="F6715" s="43"/>
      <c r="G6715" s="48">
        <f t="shared" si="167"/>
        <v>259017.19354838668</v>
      </c>
      <c r="H6715" s="390" t="s">
        <v>9568</v>
      </c>
    </row>
    <row r="6716" spans="1:8" x14ac:dyDescent="0.3">
      <c r="A6716" s="508">
        <v>45124</v>
      </c>
      <c r="B6716" s="398" t="s">
        <v>12137</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12087</v>
      </c>
      <c r="C6719" s="5" t="s">
        <v>10815</v>
      </c>
      <c r="D6719" s="5" t="s">
        <v>11725</v>
      </c>
      <c r="E6719" s="43">
        <v>75400</v>
      </c>
      <c r="F6719" s="43"/>
      <c r="G6719" s="48">
        <f t="shared" si="167"/>
        <v>94422.193548386684</v>
      </c>
      <c r="H6719" s="390" t="s">
        <v>9568</v>
      </c>
    </row>
    <row r="6720" spans="1:8" x14ac:dyDescent="0.3">
      <c r="A6720" s="508">
        <v>45124</v>
      </c>
      <c r="B6720" s="398" t="s">
        <v>12087</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12092</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7"/>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12088</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12091</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12089</v>
      </c>
      <c r="C6737" s="5" t="s">
        <v>11735</v>
      </c>
      <c r="D6737" s="5" t="s">
        <v>11736</v>
      </c>
      <c r="E6737" s="43">
        <v>7000</v>
      </c>
      <c r="F6737" s="43"/>
      <c r="G6737" s="48">
        <f t="shared" si="167"/>
        <v>223364.19354838668</v>
      </c>
      <c r="H6737" s="390" t="s">
        <v>9568</v>
      </c>
    </row>
    <row r="6738" spans="1:8" x14ac:dyDescent="0.3">
      <c r="A6738" s="508">
        <v>45125</v>
      </c>
      <c r="B6738" s="398" t="s">
        <v>12092</v>
      </c>
      <c r="C6738" s="5" t="s">
        <v>10815</v>
      </c>
      <c r="D6738" s="5" t="s">
        <v>11262</v>
      </c>
      <c r="E6738" s="65">
        <v>38750</v>
      </c>
      <c r="F6738" s="43"/>
      <c r="G6738" s="48">
        <f t="shared" si="167"/>
        <v>184614.19354838668</v>
      </c>
      <c r="H6738" s="390" t="s">
        <v>9568</v>
      </c>
    </row>
    <row r="6739" spans="1:8" x14ac:dyDescent="0.3">
      <c r="A6739" s="508">
        <v>45125</v>
      </c>
      <c r="B6739" s="398" t="s">
        <v>12089</v>
      </c>
      <c r="C6739" s="5" t="s">
        <v>10815</v>
      </c>
      <c r="D6739" s="5" t="s">
        <v>11262</v>
      </c>
      <c r="E6739" s="65">
        <v>11500</v>
      </c>
      <c r="F6739" s="43"/>
      <c r="G6739" s="48">
        <f t="shared" si="167"/>
        <v>173114.19354838668</v>
      </c>
      <c r="H6739" s="390" t="s">
        <v>9568</v>
      </c>
    </row>
    <row r="6740" spans="1:8" x14ac:dyDescent="0.3">
      <c r="A6740" s="508">
        <v>45125</v>
      </c>
      <c r="B6740" s="398" t="s">
        <v>12089</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12089</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12088</v>
      </c>
      <c r="C6747" s="5" t="s">
        <v>11745</v>
      </c>
      <c r="D6747" s="5" t="s">
        <v>5508</v>
      </c>
      <c r="E6747" s="43">
        <v>1000</v>
      </c>
      <c r="F6747" s="43"/>
      <c r="G6747" s="48">
        <f t="shared" si="167"/>
        <v>44714.193548386684</v>
      </c>
      <c r="H6747" s="390" t="s">
        <v>9568</v>
      </c>
    </row>
    <row r="6748" spans="1:8" x14ac:dyDescent="0.3">
      <c r="A6748" s="508">
        <v>45125</v>
      </c>
      <c r="B6748" s="398" t="s">
        <v>12091</v>
      </c>
      <c r="C6748" s="5" t="s">
        <v>11194</v>
      </c>
      <c r="D6748" s="5" t="s">
        <v>11746</v>
      </c>
      <c r="E6748" s="43">
        <v>580</v>
      </c>
      <c r="F6748" s="43"/>
      <c r="G6748" s="48">
        <f t="shared" si="167"/>
        <v>44134.193548386684</v>
      </c>
      <c r="H6748" s="390" t="s">
        <v>9568</v>
      </c>
    </row>
    <row r="6749" spans="1:8" x14ac:dyDescent="0.3">
      <c r="A6749" s="508">
        <v>45125</v>
      </c>
      <c r="B6749" s="398" t="s">
        <v>12088</v>
      </c>
      <c r="C6749" s="5" t="s">
        <v>4376</v>
      </c>
      <c r="D6749" s="5" t="s">
        <v>11747</v>
      </c>
      <c r="E6749" s="43">
        <v>900</v>
      </c>
      <c r="F6749" s="43"/>
      <c r="G6749" s="48">
        <f t="shared" si="167"/>
        <v>43234.193548386684</v>
      </c>
      <c r="H6749" s="390" t="s">
        <v>9568</v>
      </c>
    </row>
    <row r="6750" spans="1:8" x14ac:dyDescent="0.3">
      <c r="A6750" s="508">
        <v>45125</v>
      </c>
      <c r="B6750" s="585"/>
      <c r="C6750" s="485"/>
      <c r="D6750" s="496" t="s">
        <v>11417</v>
      </c>
      <c r="E6750" s="485"/>
      <c r="F6750" s="43">
        <v>200000</v>
      </c>
      <c r="G6750" s="48">
        <f t="shared" si="167"/>
        <v>243234.19354838668</v>
      </c>
      <c r="H6750" s="390" t="s">
        <v>9568</v>
      </c>
    </row>
    <row r="6751" spans="1:8" x14ac:dyDescent="0.3">
      <c r="A6751" s="508">
        <v>45125</v>
      </c>
      <c r="B6751" s="398" t="s">
        <v>12092</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12089</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12092</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12092</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12092</v>
      </c>
      <c r="C6760" s="5" t="s">
        <v>5793</v>
      </c>
      <c r="D6760" s="5" t="s">
        <v>40</v>
      </c>
      <c r="E6760" s="43">
        <v>1200</v>
      </c>
      <c r="F6760" s="43"/>
      <c r="G6760" s="48">
        <f t="shared" si="167"/>
        <v>104674.19354838668</v>
      </c>
      <c r="H6760" s="390" t="s">
        <v>9568</v>
      </c>
    </row>
    <row r="6761" spans="1:8" x14ac:dyDescent="0.3">
      <c r="A6761" s="508">
        <v>45126</v>
      </c>
      <c r="B6761" s="398" t="s">
        <v>12089</v>
      </c>
      <c r="C6761" s="5" t="s">
        <v>5793</v>
      </c>
      <c r="D6761" s="5" t="s">
        <v>40</v>
      </c>
      <c r="E6761" s="43">
        <v>800</v>
      </c>
      <c r="F6761" s="43"/>
      <c r="G6761" s="48">
        <f t="shared" si="167"/>
        <v>103874.19354838668</v>
      </c>
      <c r="H6761" s="390" t="s">
        <v>9568</v>
      </c>
    </row>
    <row r="6762" spans="1:8" x14ac:dyDescent="0.3">
      <c r="A6762" s="508">
        <v>45126</v>
      </c>
      <c r="B6762" s="398" t="s">
        <v>12092</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12087</v>
      </c>
      <c r="C6767" s="5" t="s">
        <v>5793</v>
      </c>
      <c r="D6767" s="5" t="s">
        <v>11753</v>
      </c>
      <c r="E6767" s="43">
        <v>3500</v>
      </c>
      <c r="F6767" s="43"/>
      <c r="G6767" s="48">
        <f t="shared" si="167"/>
        <v>81274.193548386684</v>
      </c>
      <c r="H6767" s="390" t="s">
        <v>9568</v>
      </c>
    </row>
    <row r="6768" spans="1:8" x14ac:dyDescent="0.3">
      <c r="A6768" s="508">
        <v>45126</v>
      </c>
      <c r="B6768" s="398" t="s">
        <v>12087</v>
      </c>
      <c r="C6768" s="5" t="s">
        <v>5793</v>
      </c>
      <c r="D6768" s="5" t="s">
        <v>11754</v>
      </c>
      <c r="E6768" s="43">
        <v>1000</v>
      </c>
      <c r="F6768" s="43"/>
      <c r="G6768" s="48">
        <f t="shared" si="167"/>
        <v>80274.193548386684</v>
      </c>
      <c r="H6768" s="390" t="s">
        <v>9568</v>
      </c>
    </row>
    <row r="6769" spans="1:8" x14ac:dyDescent="0.3">
      <c r="A6769" s="508">
        <v>45126</v>
      </c>
      <c r="B6769" s="398" t="s">
        <v>12087</v>
      </c>
      <c r="C6769" s="5" t="s">
        <v>9756</v>
      </c>
      <c r="D6769" s="5" t="s">
        <v>11751</v>
      </c>
      <c r="E6769" s="43">
        <v>2950</v>
      </c>
      <c r="F6769" s="43"/>
      <c r="G6769" s="48">
        <f t="shared" si="167"/>
        <v>77324.193548386684</v>
      </c>
      <c r="H6769" s="390" t="s">
        <v>9568</v>
      </c>
    </row>
    <row r="6770" spans="1:8" x14ac:dyDescent="0.3">
      <c r="A6770" s="508">
        <v>45126</v>
      </c>
      <c r="B6770" s="398" t="s">
        <v>12088</v>
      </c>
      <c r="C6770" s="5" t="s">
        <v>10815</v>
      </c>
      <c r="D6770" s="5" t="s">
        <v>11757</v>
      </c>
      <c r="E6770" s="43">
        <v>6000</v>
      </c>
      <c r="F6770" s="43"/>
      <c r="G6770" s="48">
        <f t="shared" si="167"/>
        <v>71324.193548386684</v>
      </c>
      <c r="H6770" s="390" t="s">
        <v>9568</v>
      </c>
    </row>
    <row r="6771" spans="1:8" x14ac:dyDescent="0.3">
      <c r="A6771" s="508">
        <v>45126</v>
      </c>
      <c r="B6771" s="398" t="s">
        <v>12088</v>
      </c>
      <c r="C6771" s="5" t="s">
        <v>9756</v>
      </c>
      <c r="D6771" s="5" t="s">
        <v>11758</v>
      </c>
      <c r="E6771" s="43">
        <v>4930</v>
      </c>
      <c r="F6771" s="43"/>
      <c r="G6771" s="48">
        <f t="shared" si="167"/>
        <v>66394.193548386684</v>
      </c>
      <c r="H6771" s="390" t="s">
        <v>9568</v>
      </c>
    </row>
    <row r="6772" spans="1:8" x14ac:dyDescent="0.3">
      <c r="A6772" s="508">
        <v>45126</v>
      </c>
      <c r="B6772" s="398" t="s">
        <v>12092</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85"/>
      <c r="C6774" s="485"/>
      <c r="D6774" s="496" t="s">
        <v>11417</v>
      </c>
      <c r="E6774" s="485"/>
      <c r="F6774" s="43">
        <v>500000</v>
      </c>
      <c r="G6774" s="48">
        <f t="shared" si="167"/>
        <v>506914.19354838668</v>
      </c>
      <c r="H6774" s="390" t="s">
        <v>9568</v>
      </c>
    </row>
    <row r="6775" spans="1:8" x14ac:dyDescent="0.3">
      <c r="A6775" s="508">
        <v>45127</v>
      </c>
      <c r="B6775" s="398" t="s">
        <v>12092</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12087</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12092</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85"/>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12092</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12090</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12188</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12088</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12088</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12086</v>
      </c>
      <c r="C6811" s="5" t="s">
        <v>11785</v>
      </c>
      <c r="D6811" s="5" t="s">
        <v>11786</v>
      </c>
      <c r="E6811" s="43">
        <v>200000</v>
      </c>
      <c r="F6811" s="43"/>
      <c r="G6811" s="48">
        <f t="shared" si="168"/>
        <v>773774.19354838668</v>
      </c>
      <c r="H6811" s="390" t="s">
        <v>9568</v>
      </c>
    </row>
    <row r="6812" spans="1:8" x14ac:dyDescent="0.3">
      <c r="A6812" s="508">
        <v>45131</v>
      </c>
      <c r="B6812" s="398" t="s">
        <v>12189</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12091</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12091</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85"/>
      <c r="C6829" s="485"/>
      <c r="D6829" s="496" t="s">
        <v>11794</v>
      </c>
      <c r="E6829" s="485"/>
      <c r="F6829" s="43">
        <v>10000</v>
      </c>
      <c r="G6829" s="48">
        <f t="shared" si="169"/>
        <v>257514.19354838668</v>
      </c>
      <c r="H6829" s="390" t="s">
        <v>9568</v>
      </c>
    </row>
    <row r="6830" spans="1:8" x14ac:dyDescent="0.3">
      <c r="A6830" s="508">
        <v>45132</v>
      </c>
      <c r="B6830" s="398" t="s">
        <v>12091</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12088</v>
      </c>
      <c r="C6834" s="5" t="s">
        <v>9126</v>
      </c>
      <c r="D6834" s="5" t="s">
        <v>11797</v>
      </c>
      <c r="E6834" s="43">
        <v>100000</v>
      </c>
      <c r="F6834" s="43"/>
      <c r="G6834" s="48">
        <f t="shared" si="169"/>
        <v>98014.193548386684</v>
      </c>
      <c r="H6834" s="390" t="s">
        <v>9568</v>
      </c>
    </row>
    <row r="6835" spans="1:8" x14ac:dyDescent="0.3">
      <c r="A6835" s="508">
        <v>45132</v>
      </c>
      <c r="B6835" s="398" t="s">
        <v>12088</v>
      </c>
      <c r="C6835" s="5" t="s">
        <v>9756</v>
      </c>
      <c r="D6835" s="5" t="s">
        <v>11798</v>
      </c>
      <c r="E6835" s="43">
        <v>2850</v>
      </c>
      <c r="F6835" s="43"/>
      <c r="G6835" s="48">
        <f t="shared" si="169"/>
        <v>95164.193548386684</v>
      </c>
      <c r="H6835" s="390" t="s">
        <v>9568</v>
      </c>
    </row>
    <row r="6836" spans="1:8" x14ac:dyDescent="0.3">
      <c r="A6836" s="508">
        <v>45132</v>
      </c>
      <c r="B6836" s="398" t="s">
        <v>12190</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12088</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85"/>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85"/>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12095</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12090</v>
      </c>
      <c r="C6855" s="5" t="s">
        <v>10815</v>
      </c>
      <c r="D6855" s="5" t="s">
        <v>11817</v>
      </c>
      <c r="E6855" s="43">
        <v>5600</v>
      </c>
      <c r="F6855" s="43"/>
      <c r="G6855" s="48">
        <f t="shared" si="169"/>
        <v>170794.19354838668</v>
      </c>
      <c r="H6855" s="390" t="s">
        <v>9568</v>
      </c>
    </row>
    <row r="6856" spans="1:8" x14ac:dyDescent="0.3">
      <c r="A6856" s="508">
        <v>45134</v>
      </c>
      <c r="B6856" s="398" t="s">
        <v>12189</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12188</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12089</v>
      </c>
      <c r="C6861" s="5" t="s">
        <v>5288</v>
      </c>
      <c r="D6861" s="5" t="s">
        <v>11825</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12088</v>
      </c>
      <c r="C6864" s="5" t="s">
        <v>11745</v>
      </c>
      <c r="D6864" s="5" t="s">
        <v>11827</v>
      </c>
      <c r="E6864" s="43">
        <v>1500</v>
      </c>
      <c r="F6864" s="43"/>
      <c r="G6864" s="48">
        <f t="shared" si="170"/>
        <v>13924.193548386684</v>
      </c>
      <c r="H6864" s="390" t="s">
        <v>9568</v>
      </c>
    </row>
    <row r="6865" spans="1:8" x14ac:dyDescent="0.3">
      <c r="A6865" s="508">
        <v>45138</v>
      </c>
      <c r="B6865" s="398" t="s">
        <v>12088</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85"/>
      <c r="C6868" s="485"/>
      <c r="D6868" s="496" t="s">
        <v>4106</v>
      </c>
      <c r="E6868" s="485"/>
      <c r="F6868" s="43">
        <v>275000</v>
      </c>
      <c r="G6868" s="48">
        <f t="shared" si="170"/>
        <v>284674.19354838668</v>
      </c>
      <c r="H6868" s="390" t="s">
        <v>9568</v>
      </c>
    </row>
    <row r="6869" spans="1:8" x14ac:dyDescent="0.3">
      <c r="A6869" s="508">
        <v>45138</v>
      </c>
      <c r="B6869" s="398" t="s">
        <v>12087</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12089</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12092</v>
      </c>
      <c r="C6873" s="5" t="s">
        <v>10815</v>
      </c>
      <c r="D6873" s="5" t="s">
        <v>11831</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12087</v>
      </c>
      <c r="C6875" s="5" t="s">
        <v>10709</v>
      </c>
      <c r="D6875" s="5" t="s">
        <v>11833</v>
      </c>
      <c r="E6875" s="43">
        <v>15000</v>
      </c>
      <c r="F6875" s="43"/>
      <c r="G6875" s="48">
        <f t="shared" si="170"/>
        <v>203710.19354838668</v>
      </c>
      <c r="H6875" s="390" t="s">
        <v>9568</v>
      </c>
    </row>
    <row r="6876" spans="1:8" x14ac:dyDescent="0.3">
      <c r="A6876" s="508">
        <v>45138</v>
      </c>
      <c r="B6876" s="398" t="s">
        <v>10867</v>
      </c>
      <c r="C6876" s="5" t="s">
        <v>116</v>
      </c>
      <c r="D6876" s="5" t="s">
        <v>11834</v>
      </c>
      <c r="E6876" s="43">
        <v>10000</v>
      </c>
      <c r="F6876" s="43"/>
      <c r="G6876" s="48">
        <f t="shared" si="170"/>
        <v>193710.19354838668</v>
      </c>
      <c r="H6876" s="390" t="s">
        <v>9568</v>
      </c>
    </row>
    <row r="6877" spans="1:8" x14ac:dyDescent="0.3">
      <c r="A6877" s="508">
        <v>45138</v>
      </c>
      <c r="B6877" s="398" t="s">
        <v>12087</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11835</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12088</v>
      </c>
      <c r="C6880" s="5" t="s">
        <v>11745</v>
      </c>
      <c r="D6880" s="5" t="s">
        <v>11836</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11838</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11840</v>
      </c>
      <c r="D6884" s="5" t="s">
        <v>11839</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12087</v>
      </c>
      <c r="C6888" s="5" t="s">
        <v>5793</v>
      </c>
      <c r="D6888" s="5" t="s">
        <v>40</v>
      </c>
      <c r="E6888" s="43">
        <v>3500</v>
      </c>
      <c r="F6888" s="43"/>
      <c r="G6888" s="48">
        <f t="shared" si="170"/>
        <v>81220.193548386684</v>
      </c>
      <c r="H6888" s="390" t="s">
        <v>9568</v>
      </c>
    </row>
    <row r="6889" spans="1:8" x14ac:dyDescent="0.3">
      <c r="A6889" s="508">
        <v>45139</v>
      </c>
      <c r="B6889" s="398" t="s">
        <v>12086</v>
      </c>
      <c r="C6889" s="5" t="s">
        <v>25</v>
      </c>
      <c r="D6889" s="5" t="s">
        <v>11842</v>
      </c>
      <c r="E6889" s="43">
        <v>150</v>
      </c>
      <c r="F6889" s="43"/>
      <c r="G6889" s="48">
        <f t="shared" si="170"/>
        <v>81070.193548386684</v>
      </c>
      <c r="H6889" s="390" t="s">
        <v>9568</v>
      </c>
    </row>
    <row r="6890" spans="1:8" x14ac:dyDescent="0.3">
      <c r="A6890" s="508">
        <v>45139</v>
      </c>
      <c r="B6890" s="398" t="s">
        <v>12088</v>
      </c>
      <c r="C6890" s="5" t="s">
        <v>5162</v>
      </c>
      <c r="D6890" s="5" t="s">
        <v>294</v>
      </c>
      <c r="E6890" s="43">
        <v>2000</v>
      </c>
      <c r="F6890" s="43"/>
      <c r="G6890" s="48">
        <f t="shared" si="170"/>
        <v>79070.193548386684</v>
      </c>
      <c r="H6890" s="390" t="s">
        <v>9568</v>
      </c>
    </row>
    <row r="6891" spans="1:8" x14ac:dyDescent="0.3">
      <c r="A6891" s="508">
        <v>45139</v>
      </c>
      <c r="B6891" s="398" t="s">
        <v>12189</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12089</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11843</v>
      </c>
      <c r="E6895" s="43">
        <v>975</v>
      </c>
      <c r="F6895" s="43"/>
      <c r="G6895" s="48">
        <f t="shared" si="170"/>
        <v>77085.193548386684</v>
      </c>
      <c r="H6895" s="390" t="s">
        <v>9568</v>
      </c>
    </row>
    <row r="6896" spans="1:8" x14ac:dyDescent="0.3">
      <c r="A6896" s="508">
        <v>45140</v>
      </c>
      <c r="B6896" s="398"/>
      <c r="C6896" s="5" t="s">
        <v>25</v>
      </c>
      <c r="D6896" s="5" t="s">
        <v>11844</v>
      </c>
      <c r="E6896" s="43">
        <v>1000</v>
      </c>
      <c r="F6896" s="43"/>
      <c r="G6896" s="48">
        <f t="shared" si="170"/>
        <v>76085.193548386684</v>
      </c>
      <c r="H6896" s="390" t="s">
        <v>9568</v>
      </c>
    </row>
    <row r="6897" spans="1:8" x14ac:dyDescent="0.3">
      <c r="A6897" s="508">
        <v>45140</v>
      </c>
      <c r="B6897" s="398" t="s">
        <v>12092</v>
      </c>
      <c r="C6897" s="5" t="s">
        <v>5793</v>
      </c>
      <c r="D6897" s="5" t="s">
        <v>11845</v>
      </c>
      <c r="E6897" s="43">
        <v>7890</v>
      </c>
      <c r="F6897" s="43"/>
      <c r="G6897" s="48">
        <f t="shared" si="170"/>
        <v>68195.193548386684</v>
      </c>
      <c r="H6897" s="390" t="s">
        <v>9568</v>
      </c>
    </row>
    <row r="6898" spans="1:8" x14ac:dyDescent="0.3">
      <c r="A6898" s="508">
        <v>45140</v>
      </c>
      <c r="B6898" s="398" t="s">
        <v>12089</v>
      </c>
      <c r="C6898" s="5" t="s">
        <v>9756</v>
      </c>
      <c r="D6898" s="5" t="s">
        <v>4342</v>
      </c>
      <c r="E6898" s="43">
        <v>9450</v>
      </c>
      <c r="F6898" s="43"/>
      <c r="G6898" s="48">
        <f t="shared" si="170"/>
        <v>58745.193548386684</v>
      </c>
      <c r="H6898" s="390" t="s">
        <v>9568</v>
      </c>
    </row>
    <row r="6899" spans="1:8" x14ac:dyDescent="0.3">
      <c r="A6899" s="508">
        <v>45140</v>
      </c>
      <c r="B6899" s="398" t="s">
        <v>12087</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85"/>
      <c r="C6901" s="485"/>
      <c r="D6901" s="496" t="s">
        <v>11847</v>
      </c>
      <c r="E6901" s="485"/>
      <c r="F6901" s="43">
        <v>22000</v>
      </c>
      <c r="G6901" s="48">
        <f t="shared" si="170"/>
        <v>76445.193548386684</v>
      </c>
      <c r="H6901" s="390" t="s">
        <v>9568</v>
      </c>
    </row>
    <row r="6902" spans="1:8" x14ac:dyDescent="0.3">
      <c r="A6902" s="508">
        <v>45140</v>
      </c>
      <c r="B6902" s="398" t="s">
        <v>12089</v>
      </c>
      <c r="C6902" s="5" t="s">
        <v>4737</v>
      </c>
      <c r="D6902" s="5" t="s">
        <v>11009</v>
      </c>
      <c r="E6902" s="43">
        <v>40000</v>
      </c>
      <c r="F6902" s="43"/>
      <c r="G6902" s="48">
        <f t="shared" si="170"/>
        <v>36445.193548386684</v>
      </c>
      <c r="H6902" s="390" t="s">
        <v>9568</v>
      </c>
    </row>
    <row r="6903" spans="1:8" x14ac:dyDescent="0.3">
      <c r="A6903" s="508">
        <v>45140</v>
      </c>
      <c r="B6903" s="543"/>
      <c r="C6903" s="206" t="s">
        <v>8928</v>
      </c>
      <c r="D6903" s="206" t="s">
        <v>11848</v>
      </c>
      <c r="E6903" s="544">
        <v>5000</v>
      </c>
      <c r="F6903" s="43"/>
      <c r="G6903" s="48">
        <f t="shared" si="170"/>
        <v>31445.193548386684</v>
      </c>
      <c r="H6903" s="390" t="s">
        <v>9568</v>
      </c>
    </row>
    <row r="6904" spans="1:8" x14ac:dyDescent="0.3">
      <c r="A6904" s="508">
        <v>45140</v>
      </c>
      <c r="B6904" s="398" t="s">
        <v>12087</v>
      </c>
      <c r="C6904" s="5" t="s">
        <v>5793</v>
      </c>
      <c r="D6904" s="5" t="s">
        <v>40</v>
      </c>
      <c r="E6904" s="43">
        <v>800</v>
      </c>
      <c r="F6904" s="43"/>
      <c r="G6904" s="48">
        <f t="shared" si="170"/>
        <v>30645.193548386684</v>
      </c>
      <c r="H6904" s="390" t="s">
        <v>9568</v>
      </c>
    </row>
    <row r="6905" spans="1:8" x14ac:dyDescent="0.3">
      <c r="A6905" s="508">
        <v>45140</v>
      </c>
      <c r="B6905" s="398" t="s">
        <v>12092</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11850</v>
      </c>
      <c r="E6906" s="43">
        <v>800</v>
      </c>
      <c r="F6906" s="43"/>
      <c r="G6906" s="48">
        <f t="shared" si="171"/>
        <v>28145.193548386684</v>
      </c>
      <c r="H6906" s="390" t="s">
        <v>9568</v>
      </c>
    </row>
    <row r="6907" spans="1:8" x14ac:dyDescent="0.3">
      <c r="A6907" s="508">
        <v>45140</v>
      </c>
      <c r="B6907" s="398" t="s">
        <v>12188</v>
      </c>
      <c r="C6907" s="5" t="s">
        <v>30</v>
      </c>
      <c r="D6907" s="5" t="s">
        <v>2013</v>
      </c>
      <c r="E6907" s="43">
        <v>250</v>
      </c>
      <c r="F6907" s="43"/>
      <c r="G6907" s="48">
        <f t="shared" si="171"/>
        <v>27895.193548386684</v>
      </c>
      <c r="H6907" s="390" t="s">
        <v>9568</v>
      </c>
    </row>
    <row r="6908" spans="1:8" x14ac:dyDescent="0.3">
      <c r="A6908" s="508">
        <v>45140</v>
      </c>
      <c r="B6908" s="398" t="s">
        <v>12089</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11851</v>
      </c>
      <c r="E6909" s="43">
        <v>5000</v>
      </c>
      <c r="F6909" s="43"/>
      <c r="G6909" s="48">
        <f t="shared" si="171"/>
        <v>22595.193548386684</v>
      </c>
      <c r="H6909" s="390" t="s">
        <v>9568</v>
      </c>
    </row>
    <row r="6910" spans="1:8" x14ac:dyDescent="0.3">
      <c r="A6910" s="508">
        <v>45140</v>
      </c>
      <c r="B6910" s="398"/>
      <c r="C6910" s="5" t="s">
        <v>84</v>
      </c>
      <c r="D6910" s="5" t="s">
        <v>11853</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11854</v>
      </c>
      <c r="D6912" s="5" t="s">
        <v>11855</v>
      </c>
      <c r="E6912" s="43">
        <v>1000</v>
      </c>
      <c r="F6912" s="43"/>
      <c r="G6912" s="48">
        <f t="shared" si="171"/>
        <v>20095.193548386684</v>
      </c>
      <c r="H6912" s="390" t="s">
        <v>9568</v>
      </c>
    </row>
    <row r="6913" spans="1:8" x14ac:dyDescent="0.3">
      <c r="A6913" s="508">
        <v>45141</v>
      </c>
      <c r="B6913" s="398"/>
      <c r="C6913" s="5" t="s">
        <v>14</v>
      </c>
      <c r="D6913" s="5" t="s">
        <v>11856</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12086</v>
      </c>
      <c r="C6915" s="5" t="s">
        <v>9801</v>
      </c>
      <c r="D6915" s="5" t="s">
        <v>40</v>
      </c>
      <c r="E6915" s="43">
        <v>3420</v>
      </c>
      <c r="F6915" s="43"/>
      <c r="G6915" s="48">
        <f t="shared" si="171"/>
        <v>13975.193548386684</v>
      </c>
      <c r="H6915" s="390" t="s">
        <v>9568</v>
      </c>
    </row>
    <row r="6916" spans="1:8" x14ac:dyDescent="0.3">
      <c r="A6916" s="508">
        <v>45141</v>
      </c>
      <c r="B6916" s="585"/>
      <c r="C6916" s="485"/>
      <c r="D6916" s="496" t="s">
        <v>4106</v>
      </c>
      <c r="E6916" s="485"/>
      <c r="F6916" s="43">
        <v>150000</v>
      </c>
      <c r="G6916" s="48">
        <f t="shared" si="171"/>
        <v>163975.19354838668</v>
      </c>
      <c r="H6916" s="390" t="s">
        <v>9568</v>
      </c>
    </row>
    <row r="6917" spans="1:8" x14ac:dyDescent="0.3">
      <c r="A6917" s="508">
        <v>45141</v>
      </c>
      <c r="B6917" s="398" t="s">
        <v>10615</v>
      </c>
      <c r="C6917" s="545" t="s">
        <v>7418</v>
      </c>
      <c r="D6917" s="545" t="s">
        <v>3767</v>
      </c>
      <c r="E6917" s="546">
        <v>74516</v>
      </c>
      <c r="F6917" s="43"/>
      <c r="G6917" s="48">
        <f t="shared" si="171"/>
        <v>89459.193548386684</v>
      </c>
      <c r="H6917" s="390" t="s">
        <v>9568</v>
      </c>
    </row>
    <row r="6918" spans="1:8" x14ac:dyDescent="0.3">
      <c r="A6918" s="508">
        <v>45141</v>
      </c>
      <c r="B6918" s="398" t="s">
        <v>11528</v>
      </c>
      <c r="C6918" s="5" t="s">
        <v>9756</v>
      </c>
      <c r="D6918" s="5" t="s">
        <v>11857</v>
      </c>
      <c r="E6918" s="43">
        <v>5464</v>
      </c>
      <c r="F6918" s="43"/>
      <c r="G6918" s="48">
        <f t="shared" si="171"/>
        <v>83995.193548386684</v>
      </c>
      <c r="H6918" s="390" t="s">
        <v>9568</v>
      </c>
    </row>
    <row r="6919" spans="1:8" x14ac:dyDescent="0.3">
      <c r="A6919" s="508">
        <v>45141</v>
      </c>
      <c r="B6919" s="398" t="s">
        <v>12089</v>
      </c>
      <c r="C6919" s="5" t="s">
        <v>9647</v>
      </c>
      <c r="D6919" s="5" t="s">
        <v>11563</v>
      </c>
      <c r="E6919" s="43">
        <v>50000</v>
      </c>
      <c r="F6919" s="43"/>
      <c r="G6919" s="48">
        <f t="shared" si="171"/>
        <v>33995.193548386684</v>
      </c>
      <c r="H6919" s="390" t="s">
        <v>9568</v>
      </c>
    </row>
    <row r="6920" spans="1:8" x14ac:dyDescent="0.3">
      <c r="A6920" s="508">
        <v>45141</v>
      </c>
      <c r="B6920" s="398" t="s">
        <v>12089</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11858</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11862</v>
      </c>
      <c r="E6923" s="43">
        <v>9500</v>
      </c>
      <c r="F6923" s="43"/>
      <c r="G6923" s="48">
        <f t="shared" si="171"/>
        <v>595.19354838668369</v>
      </c>
      <c r="H6923" s="390" t="s">
        <v>9568</v>
      </c>
    </row>
    <row r="6924" spans="1:8" x14ac:dyDescent="0.3">
      <c r="A6924" s="508">
        <v>45141</v>
      </c>
      <c r="B6924" s="585"/>
      <c r="C6924" s="485"/>
      <c r="D6924" s="496" t="s">
        <v>11864</v>
      </c>
      <c r="E6924" s="485"/>
      <c r="F6924" s="43">
        <v>2000</v>
      </c>
      <c r="G6924" s="48">
        <f t="shared" si="171"/>
        <v>2595.1935483866837</v>
      </c>
      <c r="H6924" s="390" t="s">
        <v>9568</v>
      </c>
    </row>
    <row r="6925" spans="1:8" x14ac:dyDescent="0.3">
      <c r="A6925" s="508">
        <v>45141</v>
      </c>
      <c r="B6925" s="398" t="s">
        <v>25</v>
      </c>
      <c r="C6925" s="5" t="s">
        <v>9756</v>
      </c>
      <c r="D6925" s="5" t="s">
        <v>11863</v>
      </c>
      <c r="E6925" s="43">
        <v>2500</v>
      </c>
      <c r="F6925" s="43"/>
      <c r="G6925" s="48">
        <f t="shared" si="171"/>
        <v>95.193548386683688</v>
      </c>
      <c r="H6925" s="390" t="s">
        <v>9568</v>
      </c>
    </row>
    <row r="6926" spans="1:8" x14ac:dyDescent="0.3">
      <c r="A6926" s="508">
        <v>45142</v>
      </c>
      <c r="B6926" s="585"/>
      <c r="C6926" s="485"/>
      <c r="D6926" s="496" t="s">
        <v>11860</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12086</v>
      </c>
      <c r="C6930" s="5" t="s">
        <v>9801</v>
      </c>
      <c r="D6930" s="5" t="s">
        <v>40</v>
      </c>
      <c r="E6930" s="43">
        <v>3000</v>
      </c>
      <c r="F6930" s="43"/>
      <c r="G6930" s="48">
        <f t="shared" si="171"/>
        <v>282095.19354838668</v>
      </c>
      <c r="H6930" s="390" t="s">
        <v>9568</v>
      </c>
    </row>
    <row r="6931" spans="1:8" x14ac:dyDescent="0.3">
      <c r="A6931" s="508">
        <v>45142</v>
      </c>
      <c r="B6931" s="398" t="s">
        <v>12089</v>
      </c>
      <c r="C6931" s="5" t="s">
        <v>10815</v>
      </c>
      <c r="D6931" s="5" t="s">
        <v>11871</v>
      </c>
      <c r="E6931" s="43">
        <v>42000</v>
      </c>
      <c r="F6931" s="43"/>
      <c r="G6931" s="48">
        <f t="shared" si="171"/>
        <v>240095.19354838668</v>
      </c>
      <c r="H6931" s="390" t="s">
        <v>9568</v>
      </c>
    </row>
    <row r="6932" spans="1:8" x14ac:dyDescent="0.3">
      <c r="A6932" s="508">
        <v>45142</v>
      </c>
      <c r="B6932" s="398" t="s">
        <v>12092</v>
      </c>
      <c r="C6932" s="5" t="s">
        <v>10815</v>
      </c>
      <c r="D6932" s="5" t="s">
        <v>11872</v>
      </c>
      <c r="E6932" s="43">
        <v>11105</v>
      </c>
      <c r="F6932" s="43"/>
      <c r="G6932" s="48">
        <f t="shared" si="171"/>
        <v>228990.19354838668</v>
      </c>
      <c r="H6932" s="390" t="s">
        <v>9568</v>
      </c>
    </row>
    <row r="6933" spans="1:8" x14ac:dyDescent="0.3">
      <c r="A6933" s="508">
        <v>45142</v>
      </c>
      <c r="B6933" s="398" t="s">
        <v>10333</v>
      </c>
      <c r="C6933" s="5" t="s">
        <v>5793</v>
      </c>
      <c r="D6933" s="5" t="s">
        <v>11875</v>
      </c>
      <c r="E6933" s="43">
        <v>3400</v>
      </c>
      <c r="F6933" s="43"/>
      <c r="G6933" s="48">
        <f t="shared" si="171"/>
        <v>225590.19354838668</v>
      </c>
      <c r="H6933" s="390" t="s">
        <v>9568</v>
      </c>
    </row>
    <row r="6934" spans="1:8" x14ac:dyDescent="0.3">
      <c r="A6934" s="508">
        <v>45142</v>
      </c>
      <c r="B6934" s="398" t="s">
        <v>11528</v>
      </c>
      <c r="C6934" s="5" t="s">
        <v>9756</v>
      </c>
      <c r="D6934" s="5" t="s">
        <v>11876</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12092</v>
      </c>
      <c r="C6936" s="5" t="s">
        <v>11865</v>
      </c>
      <c r="D6936" s="5" t="s">
        <v>11866</v>
      </c>
      <c r="E6936" s="43">
        <v>60000</v>
      </c>
      <c r="F6936" s="43"/>
      <c r="G6936" s="48">
        <f t="shared" si="171"/>
        <v>16315.193548386684</v>
      </c>
      <c r="H6936" s="390" t="s">
        <v>9568</v>
      </c>
    </row>
    <row r="6937" spans="1:8" x14ac:dyDescent="0.3">
      <c r="A6937" s="508">
        <v>45142</v>
      </c>
      <c r="B6937" s="398" t="s">
        <v>12190</v>
      </c>
      <c r="C6937" s="5" t="s">
        <v>5979</v>
      </c>
      <c r="D6937" s="5" t="s">
        <v>11867</v>
      </c>
      <c r="E6937" s="43">
        <v>10000</v>
      </c>
      <c r="F6937" s="43"/>
      <c r="G6937" s="48">
        <f t="shared" si="171"/>
        <v>6315.1935483866837</v>
      </c>
      <c r="H6937" s="390" t="s">
        <v>9568</v>
      </c>
    </row>
    <row r="6938" spans="1:8" x14ac:dyDescent="0.3">
      <c r="A6938" s="508">
        <v>45142</v>
      </c>
      <c r="B6938" s="398" t="s">
        <v>11772</v>
      </c>
      <c r="C6938" s="5" t="s">
        <v>5793</v>
      </c>
      <c r="D6938" s="5" t="s">
        <v>11873</v>
      </c>
      <c r="E6938" s="43">
        <v>1200</v>
      </c>
      <c r="F6938" s="43"/>
      <c r="G6938" s="48">
        <f t="shared" si="171"/>
        <v>5115.1935483866837</v>
      </c>
      <c r="H6938" s="390" t="s">
        <v>9568</v>
      </c>
    </row>
    <row r="6939" spans="1:8" x14ac:dyDescent="0.3">
      <c r="A6939" s="508">
        <v>45142</v>
      </c>
      <c r="B6939" s="398" t="s">
        <v>12088</v>
      </c>
      <c r="C6939" s="5" t="s">
        <v>10815</v>
      </c>
      <c r="D6939" s="5" t="s">
        <v>11874</v>
      </c>
      <c r="E6939" s="43">
        <v>800</v>
      </c>
      <c r="F6939" s="43"/>
      <c r="G6939" s="48">
        <f t="shared" si="171"/>
        <v>4315.1935483866837</v>
      </c>
      <c r="H6939" s="390" t="s">
        <v>9568</v>
      </c>
    </row>
    <row r="6940" spans="1:8" x14ac:dyDescent="0.3">
      <c r="A6940" s="508">
        <v>45143</v>
      </c>
      <c r="B6940" s="398" t="s">
        <v>12092</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85"/>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11878</v>
      </c>
      <c r="C6945" s="5" t="s">
        <v>9525</v>
      </c>
      <c r="D6945" s="5" t="s">
        <v>11879</v>
      </c>
      <c r="E6945" s="43">
        <v>570</v>
      </c>
      <c r="F6945" s="43"/>
      <c r="G6945" s="48">
        <f t="shared" si="171"/>
        <v>837465.19354838668</v>
      </c>
      <c r="H6945" s="390" t="s">
        <v>9568</v>
      </c>
    </row>
    <row r="6946" spans="1:8" x14ac:dyDescent="0.3">
      <c r="A6946" s="508">
        <v>45145</v>
      </c>
      <c r="B6946" s="398" t="s">
        <v>12188</v>
      </c>
      <c r="C6946" s="5" t="s">
        <v>10815</v>
      </c>
      <c r="D6946" s="5" t="s">
        <v>11880</v>
      </c>
      <c r="E6946" s="43">
        <v>2000</v>
      </c>
      <c r="F6946" s="43"/>
      <c r="G6946" s="48">
        <f t="shared" si="171"/>
        <v>835465.19354838668</v>
      </c>
      <c r="H6946" s="390" t="s">
        <v>9568</v>
      </c>
    </row>
    <row r="6947" spans="1:8" x14ac:dyDescent="0.3">
      <c r="A6947" s="508">
        <v>45145</v>
      </c>
      <c r="B6947" s="398" t="s">
        <v>12190</v>
      </c>
      <c r="C6947" s="5" t="s">
        <v>4550</v>
      </c>
      <c r="D6947" s="5" t="s">
        <v>11881</v>
      </c>
      <c r="E6947" s="43">
        <v>50000</v>
      </c>
      <c r="F6947" s="43"/>
      <c r="G6947" s="48">
        <f t="shared" si="171"/>
        <v>785465.19354838668</v>
      </c>
      <c r="H6947" s="390" t="s">
        <v>9568</v>
      </c>
    </row>
    <row r="6948" spans="1:8" x14ac:dyDescent="0.3">
      <c r="A6948" s="508">
        <v>45145</v>
      </c>
      <c r="B6948" s="398" t="s">
        <v>6481</v>
      </c>
      <c r="C6948" s="5" t="s">
        <v>11882</v>
      </c>
      <c r="D6948" s="5" t="s">
        <v>11883</v>
      </c>
      <c r="E6948" s="43">
        <v>22000</v>
      </c>
      <c r="F6948" s="43"/>
      <c r="G6948" s="48">
        <f t="shared" si="171"/>
        <v>763465.19354838668</v>
      </c>
      <c r="H6948" s="390" t="s">
        <v>9568</v>
      </c>
    </row>
    <row r="6949" spans="1:8" x14ac:dyDescent="0.3">
      <c r="A6949" s="508">
        <v>45145</v>
      </c>
      <c r="B6949" s="398" t="s">
        <v>10867</v>
      </c>
      <c r="C6949" s="5" t="s">
        <v>116</v>
      </c>
      <c r="D6949" s="5" t="s">
        <v>11884</v>
      </c>
      <c r="E6949" s="43">
        <v>10000</v>
      </c>
      <c r="F6949" s="43"/>
      <c r="G6949" s="48">
        <f t="shared" si="171"/>
        <v>753465.19354838668</v>
      </c>
      <c r="H6949" s="390" t="s">
        <v>9568</v>
      </c>
    </row>
    <row r="6950" spans="1:8" x14ac:dyDescent="0.3">
      <c r="A6950" s="508">
        <v>45145</v>
      </c>
      <c r="B6950" s="398"/>
      <c r="C6950" s="5" t="s">
        <v>11885</v>
      </c>
      <c r="D6950" s="5" t="s">
        <v>11886</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11890</v>
      </c>
      <c r="E6958" s="43">
        <v>3000</v>
      </c>
      <c r="F6958" s="43"/>
      <c r="G6958" s="48">
        <f t="shared" si="171"/>
        <v>586975.67741935444</v>
      </c>
      <c r="H6958" s="390" t="s">
        <v>9568</v>
      </c>
    </row>
    <row r="6959" spans="1:8" x14ac:dyDescent="0.3">
      <c r="A6959" s="508">
        <v>45145</v>
      </c>
      <c r="B6959" s="398" t="s">
        <v>5933</v>
      </c>
      <c r="C6959" s="5" t="s">
        <v>30</v>
      </c>
      <c r="D6959" s="5" t="s">
        <v>11900</v>
      </c>
      <c r="E6959" s="43">
        <v>200</v>
      </c>
      <c r="F6959" s="43"/>
      <c r="G6959" s="48">
        <f t="shared" si="171"/>
        <v>586775.67741935444</v>
      </c>
      <c r="H6959" s="390" t="s">
        <v>9568</v>
      </c>
    </row>
    <row r="6960" spans="1:8" x14ac:dyDescent="0.3">
      <c r="A6960" s="508">
        <v>45145</v>
      </c>
      <c r="B6960" s="432" t="s">
        <v>5933</v>
      </c>
      <c r="C6960" s="370" t="s">
        <v>54</v>
      </c>
      <c r="D6960" s="370" t="s">
        <v>11892</v>
      </c>
      <c r="E6960" s="371">
        <v>168846.77419354839</v>
      </c>
      <c r="F6960" s="43"/>
      <c r="G6960" s="48">
        <f t="shared" si="171"/>
        <v>417928.90322580608</v>
      </c>
      <c r="H6960" s="390" t="s">
        <v>9568</v>
      </c>
    </row>
    <row r="6961" spans="1:8" x14ac:dyDescent="0.3">
      <c r="A6961" s="508">
        <v>45145</v>
      </c>
      <c r="B6961" s="432" t="s">
        <v>11821</v>
      </c>
      <c r="C6961" s="370" t="s">
        <v>54</v>
      </c>
      <c r="D6961" s="370" t="s">
        <v>11891</v>
      </c>
      <c r="E6961" s="371">
        <v>130784.27419354839</v>
      </c>
      <c r="F6961" s="43"/>
      <c r="G6961" s="48">
        <f t="shared" si="171"/>
        <v>287144.62903225771</v>
      </c>
      <c r="H6961" s="390" t="s">
        <v>9568</v>
      </c>
    </row>
    <row r="6962" spans="1:8" x14ac:dyDescent="0.3">
      <c r="A6962" s="508">
        <v>45145</v>
      </c>
      <c r="B6962" s="398" t="s">
        <v>12190</v>
      </c>
      <c r="C6962" s="5" t="s">
        <v>5979</v>
      </c>
      <c r="D6962" s="5" t="s">
        <v>11893</v>
      </c>
      <c r="E6962" s="43">
        <v>50000</v>
      </c>
      <c r="F6962" s="43"/>
      <c r="G6962" s="48">
        <f t="shared" si="171"/>
        <v>237144.62903225771</v>
      </c>
      <c r="H6962" s="390" t="s">
        <v>9568</v>
      </c>
    </row>
    <row r="6963" spans="1:8" x14ac:dyDescent="0.3">
      <c r="A6963" s="508">
        <v>45145</v>
      </c>
      <c r="B6963" s="432" t="s">
        <v>11821</v>
      </c>
      <c r="C6963" s="370" t="s">
        <v>54</v>
      </c>
      <c r="D6963" s="370" t="s">
        <v>11897</v>
      </c>
      <c r="E6963" s="371">
        <v>36770</v>
      </c>
      <c r="F6963" s="43"/>
      <c r="G6963" s="48">
        <f t="shared" si="171"/>
        <v>200374.62903225771</v>
      </c>
      <c r="H6963" s="390" t="s">
        <v>9568</v>
      </c>
    </row>
    <row r="6964" spans="1:8" x14ac:dyDescent="0.3">
      <c r="A6964" s="508">
        <v>45145</v>
      </c>
      <c r="B6964" s="398"/>
      <c r="C6964" s="5" t="s">
        <v>84</v>
      </c>
      <c r="D6964" s="5" t="s">
        <v>11894</v>
      </c>
      <c r="E6964" s="43">
        <v>1000</v>
      </c>
      <c r="F6964" s="43"/>
      <c r="G6964" s="48">
        <f t="shared" si="171"/>
        <v>199374.62903225771</v>
      </c>
      <c r="H6964" s="390" t="s">
        <v>9568</v>
      </c>
    </row>
    <row r="6965" spans="1:8" x14ac:dyDescent="0.3">
      <c r="A6965" s="508">
        <v>45145</v>
      </c>
      <c r="B6965" s="432"/>
      <c r="C6965" s="370" t="s">
        <v>1512</v>
      </c>
      <c r="D6965" s="370" t="s">
        <v>11898</v>
      </c>
      <c r="E6965" s="371">
        <f>45500+63000+18000</f>
        <v>126500</v>
      </c>
      <c r="F6965" s="43"/>
      <c r="G6965" s="48">
        <f t="shared" si="171"/>
        <v>72874.629032257712</v>
      </c>
      <c r="H6965" s="390" t="s">
        <v>9568</v>
      </c>
    </row>
    <row r="6966" spans="1:8" x14ac:dyDescent="0.3">
      <c r="A6966" s="508">
        <v>45145</v>
      </c>
      <c r="B6966" s="398" t="s">
        <v>10974</v>
      </c>
      <c r="C6966" s="5" t="s">
        <v>9325</v>
      </c>
      <c r="D6966" s="5" t="s">
        <v>11895</v>
      </c>
      <c r="E6966" s="43">
        <v>30000</v>
      </c>
      <c r="F6966" s="43"/>
      <c r="G6966" s="48">
        <f t="shared" si="171"/>
        <v>42874.629032257712</v>
      </c>
      <c r="H6966" s="390" t="s">
        <v>9568</v>
      </c>
    </row>
    <row r="6967" spans="1:8" x14ac:dyDescent="0.3">
      <c r="A6967" s="508">
        <v>45145</v>
      </c>
      <c r="B6967" s="432"/>
      <c r="C6967" s="370" t="s">
        <v>1512</v>
      </c>
      <c r="D6967" s="370" t="s">
        <v>11896</v>
      </c>
      <c r="E6967" s="371">
        <v>39500</v>
      </c>
      <c r="F6967" s="43"/>
      <c r="G6967" s="48">
        <f t="shared" si="171"/>
        <v>3374.6290322577115</v>
      </c>
      <c r="H6967" s="390" t="s">
        <v>9568</v>
      </c>
    </row>
    <row r="6968" spans="1:8" x14ac:dyDescent="0.3">
      <c r="A6968" s="508">
        <v>45145</v>
      </c>
      <c r="B6968" s="398"/>
      <c r="C6968" s="5" t="s">
        <v>25</v>
      </c>
      <c r="D6968" s="5" t="s">
        <v>11899</v>
      </c>
      <c r="E6968" s="43">
        <v>2500</v>
      </c>
      <c r="F6968" s="43"/>
      <c r="G6968" s="48">
        <f t="shared" si="171"/>
        <v>874.62903225771151</v>
      </c>
      <c r="H6968" s="390" t="s">
        <v>9568</v>
      </c>
    </row>
    <row r="6969" spans="1:8" x14ac:dyDescent="0.3">
      <c r="A6969" s="508">
        <v>45145</v>
      </c>
      <c r="B6969" s="398" t="s">
        <v>12088</v>
      </c>
      <c r="C6969" s="5" t="s">
        <v>11745</v>
      </c>
      <c r="D6969" s="5" t="s">
        <v>11908</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85"/>
      <c r="C6971" s="485"/>
      <c r="D6971" s="496" t="s">
        <v>11032</v>
      </c>
      <c r="E6971" s="485"/>
      <c r="F6971" s="43">
        <v>98000</v>
      </c>
      <c r="G6971" s="48">
        <f t="shared" si="171"/>
        <v>98124.629032257712</v>
      </c>
      <c r="H6971" s="390" t="s">
        <v>9568</v>
      </c>
    </row>
    <row r="6972" spans="1:8" x14ac:dyDescent="0.3">
      <c r="A6972" s="508">
        <v>45147</v>
      </c>
      <c r="B6972" s="398"/>
      <c r="C6972" s="5" t="s">
        <v>10138</v>
      </c>
      <c r="D6972" s="5" t="s">
        <v>11903</v>
      </c>
      <c r="E6972" s="43">
        <v>22500</v>
      </c>
      <c r="F6972" s="43"/>
      <c r="G6972" s="48">
        <f t="shared" ref="G6972:G6981" si="172">G6971+F6972-E6972</f>
        <v>75624.629032257712</v>
      </c>
      <c r="H6972" s="390" t="s">
        <v>9568</v>
      </c>
    </row>
    <row r="6973" spans="1:8" x14ac:dyDescent="0.3">
      <c r="A6973" s="508">
        <v>45147</v>
      </c>
      <c r="B6973" s="398" t="s">
        <v>12088</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11904</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12092</v>
      </c>
      <c r="C6976" s="5" t="s">
        <v>10815</v>
      </c>
      <c r="D6976" s="5" t="s">
        <v>11905</v>
      </c>
      <c r="E6976" s="43">
        <v>10000</v>
      </c>
      <c r="F6976" s="43"/>
      <c r="G6976" s="48">
        <f t="shared" si="172"/>
        <v>47624.629032257712</v>
      </c>
      <c r="H6976" s="390" t="s">
        <v>9568</v>
      </c>
    </row>
    <row r="6977" spans="1:8" x14ac:dyDescent="0.3">
      <c r="A6977" s="508">
        <v>45147</v>
      </c>
      <c r="B6977" s="398" t="s">
        <v>12091</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12189</v>
      </c>
      <c r="C6980" s="5" t="s">
        <v>11815</v>
      </c>
      <c r="D6980" s="5" t="s">
        <v>11856</v>
      </c>
      <c r="E6980" s="43">
        <v>4000</v>
      </c>
      <c r="F6980" s="43"/>
      <c r="G6980" s="48">
        <f t="shared" si="172"/>
        <v>33624.629032257712</v>
      </c>
      <c r="H6980" s="390" t="s">
        <v>9568</v>
      </c>
    </row>
    <row r="6981" spans="1:8" x14ac:dyDescent="0.3">
      <c r="A6981" s="508">
        <v>45147</v>
      </c>
      <c r="B6981" s="398" t="s">
        <v>12089</v>
      </c>
      <c r="C6981" s="5" t="s">
        <v>9458</v>
      </c>
      <c r="D6981" s="5" t="s">
        <v>11906</v>
      </c>
      <c r="E6981" s="43">
        <v>3000</v>
      </c>
      <c r="F6981" s="43"/>
      <c r="G6981" s="48">
        <f t="shared" si="172"/>
        <v>30624.629032257712</v>
      </c>
      <c r="H6981" s="390" t="s">
        <v>9568</v>
      </c>
    </row>
    <row r="6982" spans="1:8" x14ac:dyDescent="0.3">
      <c r="A6982" s="508">
        <v>45147</v>
      </c>
      <c r="B6982" s="398" t="s">
        <v>12088</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11907</v>
      </c>
      <c r="E6984" s="43">
        <v>1000</v>
      </c>
      <c r="F6984" s="43"/>
      <c r="G6984" s="48">
        <f t="shared" si="174"/>
        <v>24124.629032257712</v>
      </c>
      <c r="H6984" s="390" t="s">
        <v>9568</v>
      </c>
    </row>
    <row r="6985" spans="1:8" x14ac:dyDescent="0.3">
      <c r="A6985" s="508">
        <v>45147</v>
      </c>
      <c r="B6985" s="398"/>
      <c r="C6985" s="5" t="s">
        <v>11745</v>
      </c>
      <c r="D6985" s="5" t="s">
        <v>11909</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11911</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11912</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85"/>
      <c r="C6992" s="485"/>
      <c r="D6992" s="496" t="s">
        <v>11417</v>
      </c>
      <c r="E6992" s="485"/>
      <c r="F6992" s="43">
        <v>500000</v>
      </c>
      <c r="G6992" s="48">
        <f t="shared" si="175"/>
        <v>502154.62903225771</v>
      </c>
      <c r="H6992" s="390" t="s">
        <v>9568</v>
      </c>
    </row>
    <row r="6993" spans="1:8" x14ac:dyDescent="0.3">
      <c r="A6993" s="508">
        <v>45148</v>
      </c>
      <c r="B6993" s="398"/>
      <c r="C6993" s="5" t="s">
        <v>11913</v>
      </c>
      <c r="D6993" s="5" t="s">
        <v>11914</v>
      </c>
      <c r="E6993" s="43">
        <v>30000</v>
      </c>
      <c r="F6993" s="43"/>
      <c r="G6993" s="48">
        <f t="shared" si="174"/>
        <v>472154.62903225771</v>
      </c>
      <c r="H6993" s="390" t="s">
        <v>9568</v>
      </c>
    </row>
    <row r="6994" spans="1:8" x14ac:dyDescent="0.3">
      <c r="A6994" s="508">
        <v>45148</v>
      </c>
      <c r="B6994" s="398"/>
      <c r="C6994" s="5" t="s">
        <v>11745</v>
      </c>
      <c r="D6994" s="5" t="s">
        <v>11909</v>
      </c>
      <c r="E6994" s="43">
        <v>500</v>
      </c>
      <c r="F6994" s="43"/>
      <c r="G6994" s="48">
        <f t="shared" si="174"/>
        <v>471654.62903225771</v>
      </c>
      <c r="H6994" s="390" t="s">
        <v>9568</v>
      </c>
    </row>
    <row r="6995" spans="1:8" x14ac:dyDescent="0.3">
      <c r="A6995" s="508">
        <v>45148</v>
      </c>
      <c r="B6995" s="432"/>
      <c r="C6995" s="370" t="s">
        <v>1512</v>
      </c>
      <c r="D6995" s="370" t="s">
        <v>11915</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11916</v>
      </c>
      <c r="E6997" s="371">
        <f>80829+60000</f>
        <v>140829</v>
      </c>
      <c r="F6997" s="43"/>
      <c r="G6997" s="48">
        <f t="shared" si="174"/>
        <v>230902.24193548353</v>
      </c>
      <c r="H6997" s="390" t="s">
        <v>9568</v>
      </c>
    </row>
    <row r="6998" spans="1:8" x14ac:dyDescent="0.3">
      <c r="A6998" s="508">
        <v>45148</v>
      </c>
      <c r="B6998" s="432"/>
      <c r="C6998" s="370" t="s">
        <v>1512</v>
      </c>
      <c r="D6998" s="370" t="s">
        <v>11917</v>
      </c>
      <c r="E6998" s="371">
        <f>50000+54520+54200</f>
        <v>158720</v>
      </c>
      <c r="F6998" s="43"/>
      <c r="G6998" s="48">
        <f t="shared" si="174"/>
        <v>72182.241935483529</v>
      </c>
      <c r="H6998" s="390" t="s">
        <v>9568</v>
      </c>
    </row>
    <row r="6999" spans="1:8" x14ac:dyDescent="0.3">
      <c r="A6999" s="508">
        <v>45148</v>
      </c>
      <c r="B6999" s="398" t="s">
        <v>12086</v>
      </c>
      <c r="C6999" s="5" t="s">
        <v>25</v>
      </c>
      <c r="D6999" s="5" t="s">
        <v>11918</v>
      </c>
      <c r="E6999" s="43">
        <v>200</v>
      </c>
      <c r="F6999" s="43"/>
      <c r="G6999" s="48">
        <f t="shared" si="174"/>
        <v>71982.241935483529</v>
      </c>
      <c r="H6999" s="390" t="s">
        <v>9568</v>
      </c>
    </row>
    <row r="7000" spans="1:8" x14ac:dyDescent="0.3">
      <c r="A7000" s="508">
        <v>45149</v>
      </c>
      <c r="B7000" s="398" t="s">
        <v>11772</v>
      </c>
      <c r="C7000" s="5" t="s">
        <v>9525</v>
      </c>
      <c r="D7000" s="5" t="s">
        <v>11930</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12092</v>
      </c>
      <c r="C7002" s="206" t="s">
        <v>9756</v>
      </c>
      <c r="D7002" s="206" t="s">
        <v>11920</v>
      </c>
      <c r="E7002" s="544">
        <v>2000</v>
      </c>
      <c r="F7002" s="43"/>
      <c r="G7002" s="48">
        <f t="shared" si="174"/>
        <v>67982.241935483529</v>
      </c>
      <c r="H7002" s="390" t="s">
        <v>9568</v>
      </c>
    </row>
    <row r="7003" spans="1:8" x14ac:dyDescent="0.3">
      <c r="A7003" s="508">
        <v>45149</v>
      </c>
      <c r="B7003" s="398" t="s">
        <v>11933</v>
      </c>
      <c r="C7003" s="5" t="s">
        <v>10815</v>
      </c>
      <c r="D7003" s="5" t="s">
        <v>11934</v>
      </c>
      <c r="E7003" s="43">
        <v>2200</v>
      </c>
      <c r="F7003" s="43"/>
      <c r="G7003" s="48">
        <f t="shared" si="174"/>
        <v>65782.241935483529</v>
      </c>
      <c r="H7003" s="390" t="s">
        <v>9568</v>
      </c>
    </row>
    <row r="7004" spans="1:8" x14ac:dyDescent="0.3">
      <c r="A7004" s="508">
        <v>45149</v>
      </c>
      <c r="B7004" s="398" t="s">
        <v>12088</v>
      </c>
      <c r="C7004" s="5" t="s">
        <v>10815</v>
      </c>
      <c r="D7004" s="5" t="s">
        <v>11921</v>
      </c>
      <c r="E7004" s="43">
        <v>1760</v>
      </c>
      <c r="F7004" s="43"/>
      <c r="G7004" s="48">
        <f t="shared" si="174"/>
        <v>64022.241935483529</v>
      </c>
      <c r="H7004" s="390" t="s">
        <v>9568</v>
      </c>
    </row>
    <row r="7005" spans="1:8" x14ac:dyDescent="0.3">
      <c r="A7005" s="508">
        <v>45149</v>
      </c>
      <c r="B7005" s="398" t="s">
        <v>12190</v>
      </c>
      <c r="C7005" s="5" t="s">
        <v>7737</v>
      </c>
      <c r="D7005" s="5" t="s">
        <v>11922</v>
      </c>
      <c r="E7005" s="43">
        <v>5600</v>
      </c>
      <c r="F7005" s="43"/>
      <c r="G7005" s="48">
        <f t="shared" si="174"/>
        <v>58422.241935483529</v>
      </c>
      <c r="H7005" s="390" t="s">
        <v>9568</v>
      </c>
    </row>
    <row r="7006" spans="1:8" x14ac:dyDescent="0.3">
      <c r="A7006" s="508">
        <v>45149</v>
      </c>
      <c r="B7006" s="398"/>
      <c r="C7006" s="5" t="s">
        <v>247</v>
      </c>
      <c r="D7006" s="5" t="s">
        <v>11923</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11925</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85"/>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11927</v>
      </c>
      <c r="E7013" s="43">
        <v>6000</v>
      </c>
      <c r="F7013" s="43"/>
      <c r="G7013" s="48">
        <f t="shared" si="174"/>
        <v>442762.24193548353</v>
      </c>
      <c r="H7013" s="390" t="s">
        <v>9568</v>
      </c>
    </row>
    <row r="7014" spans="1:8" x14ac:dyDescent="0.3">
      <c r="A7014" s="508">
        <v>45149</v>
      </c>
      <c r="B7014" s="432" t="s">
        <v>11821</v>
      </c>
      <c r="C7014" s="370" t="s">
        <v>54</v>
      </c>
      <c r="D7014" s="370" t="s">
        <v>11928</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11929</v>
      </c>
      <c r="E7016" s="371">
        <v>265935.4838709677</v>
      </c>
      <c r="F7016" s="43"/>
      <c r="G7016" s="48">
        <f t="shared" si="174"/>
        <v>33609.016129031952</v>
      </c>
      <c r="H7016" s="390" t="s">
        <v>9568</v>
      </c>
    </row>
    <row r="7017" spans="1:8" x14ac:dyDescent="0.3">
      <c r="A7017" s="508">
        <v>45149</v>
      </c>
      <c r="B7017" s="398" t="s">
        <v>12088</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11931</v>
      </c>
      <c r="E7018" s="43">
        <v>10000</v>
      </c>
      <c r="F7018" s="43"/>
      <c r="G7018" s="48">
        <f t="shared" si="174"/>
        <v>16409.016129031952</v>
      </c>
      <c r="H7018" s="390" t="s">
        <v>9568</v>
      </c>
    </row>
    <row r="7019" spans="1:8" x14ac:dyDescent="0.3">
      <c r="A7019" s="508">
        <v>45149</v>
      </c>
      <c r="B7019" s="398" t="s">
        <v>12088</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12089</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11912</v>
      </c>
      <c r="E7024" s="43">
        <v>2000</v>
      </c>
      <c r="F7024" s="43"/>
      <c r="G7024" s="48">
        <f t="shared" si="174"/>
        <v>4809.016129031952</v>
      </c>
      <c r="H7024" s="390" t="s">
        <v>9568</v>
      </c>
    </row>
    <row r="7025" spans="1:8" x14ac:dyDescent="0.3">
      <c r="A7025" s="508">
        <v>45150</v>
      </c>
      <c r="B7025" s="585"/>
      <c r="C7025" s="485"/>
      <c r="D7025" s="496" t="s">
        <v>11417</v>
      </c>
      <c r="E7025" s="485"/>
      <c r="F7025" s="43">
        <v>550000</v>
      </c>
      <c r="G7025" s="48">
        <f t="shared" si="174"/>
        <v>554809.01612903201</v>
      </c>
      <c r="H7025" s="390" t="s">
        <v>9568</v>
      </c>
    </row>
    <row r="7026" spans="1:8" x14ac:dyDescent="0.3">
      <c r="A7026" s="508">
        <v>45150</v>
      </c>
      <c r="B7026" s="398" t="s">
        <v>12089</v>
      </c>
      <c r="C7026" s="5" t="s">
        <v>11939</v>
      </c>
      <c r="D7026" s="5" t="s">
        <v>11940</v>
      </c>
      <c r="E7026" s="43">
        <v>5000</v>
      </c>
      <c r="F7026" s="43"/>
      <c r="G7026" s="48">
        <f t="shared" si="174"/>
        <v>549809.01612903201</v>
      </c>
      <c r="H7026" s="390" t="s">
        <v>9568</v>
      </c>
    </row>
    <row r="7027" spans="1:8" x14ac:dyDescent="0.3">
      <c r="A7027" s="508">
        <v>45150</v>
      </c>
      <c r="B7027" s="398" t="s">
        <v>11528</v>
      </c>
      <c r="C7027" s="5" t="s">
        <v>9756</v>
      </c>
      <c r="D7027" s="5" t="s">
        <v>11935</v>
      </c>
      <c r="E7027" s="43">
        <v>19300</v>
      </c>
      <c r="F7027" s="43"/>
      <c r="G7027" s="48">
        <f t="shared" si="174"/>
        <v>530509.01612903201</v>
      </c>
      <c r="H7027" s="390" t="s">
        <v>9568</v>
      </c>
    </row>
    <row r="7028" spans="1:8" x14ac:dyDescent="0.3">
      <c r="A7028" s="508">
        <v>45150</v>
      </c>
      <c r="B7028" s="398" t="s">
        <v>12089</v>
      </c>
      <c r="C7028" s="5" t="s">
        <v>9756</v>
      </c>
      <c r="D7028" s="5" t="s">
        <v>11936</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11937</v>
      </c>
      <c r="E7030" s="43">
        <v>44020</v>
      </c>
      <c r="F7030" s="43"/>
      <c r="G7030" s="48">
        <f t="shared" si="174"/>
        <v>454989.01612903201</v>
      </c>
      <c r="H7030" s="390" t="s">
        <v>9568</v>
      </c>
    </row>
    <row r="7031" spans="1:8" x14ac:dyDescent="0.3">
      <c r="A7031" s="508">
        <v>45150</v>
      </c>
      <c r="B7031" s="398" t="s">
        <v>10333</v>
      </c>
      <c r="C7031" s="5" t="s">
        <v>10815</v>
      </c>
      <c r="D7031" s="5" t="s">
        <v>11938</v>
      </c>
      <c r="E7031" s="43">
        <v>42500</v>
      </c>
      <c r="F7031" s="43"/>
      <c r="G7031" s="48">
        <f t="shared" si="174"/>
        <v>412489.01612903201</v>
      </c>
      <c r="H7031" s="390" t="s">
        <v>9568</v>
      </c>
    </row>
    <row r="7032" spans="1:8" x14ac:dyDescent="0.3">
      <c r="A7032" s="508">
        <v>45150</v>
      </c>
      <c r="B7032" s="398" t="s">
        <v>11528</v>
      </c>
      <c r="C7032" s="5" t="s">
        <v>11941</v>
      </c>
      <c r="D7032" s="5" t="s">
        <v>11942</v>
      </c>
      <c r="E7032" s="43">
        <v>60000</v>
      </c>
      <c r="F7032" s="43"/>
      <c r="G7032" s="48">
        <f t="shared" si="174"/>
        <v>352489.01612903201</v>
      </c>
      <c r="H7032" s="390" t="s">
        <v>9568</v>
      </c>
    </row>
    <row r="7033" spans="1:8" x14ac:dyDescent="0.3">
      <c r="A7033" s="508">
        <v>45150</v>
      </c>
      <c r="B7033" s="398" t="s">
        <v>11772</v>
      </c>
      <c r="C7033" s="5" t="s">
        <v>10138</v>
      </c>
      <c r="D7033" s="5" t="s">
        <v>11943</v>
      </c>
      <c r="E7033" s="43">
        <v>18000</v>
      </c>
      <c r="F7033" s="43"/>
      <c r="G7033" s="48">
        <f t="shared" si="174"/>
        <v>334489.01612903201</v>
      </c>
      <c r="H7033" s="390" t="s">
        <v>9568</v>
      </c>
    </row>
    <row r="7034" spans="1:8" x14ac:dyDescent="0.3">
      <c r="A7034" s="508">
        <v>45150</v>
      </c>
      <c r="B7034" s="398" t="s">
        <v>10615</v>
      </c>
      <c r="C7034" s="5" t="s">
        <v>84</v>
      </c>
      <c r="D7034" s="5" t="s">
        <v>11944</v>
      </c>
      <c r="E7034" s="43">
        <v>2000</v>
      </c>
      <c r="F7034" s="43"/>
      <c r="G7034" s="48">
        <f t="shared" si="174"/>
        <v>332489.01612903201</v>
      </c>
      <c r="H7034" s="390" t="s">
        <v>9568</v>
      </c>
    </row>
    <row r="7035" spans="1:8" x14ac:dyDescent="0.3">
      <c r="A7035" s="508">
        <v>45150</v>
      </c>
      <c r="B7035" s="398" t="s">
        <v>10615</v>
      </c>
      <c r="C7035" s="5" t="s">
        <v>84</v>
      </c>
      <c r="D7035" s="5" t="s">
        <v>11945</v>
      </c>
      <c r="E7035" s="43">
        <v>25000</v>
      </c>
      <c r="F7035" s="43"/>
      <c r="G7035" s="48">
        <f t="shared" si="174"/>
        <v>307489.01612903201</v>
      </c>
      <c r="H7035" s="390" t="s">
        <v>9568</v>
      </c>
    </row>
    <row r="7036" spans="1:8" x14ac:dyDescent="0.3">
      <c r="A7036" s="508">
        <v>45150</v>
      </c>
      <c r="B7036" s="398" t="s">
        <v>6481</v>
      </c>
      <c r="C7036" s="5" t="s">
        <v>84</v>
      </c>
      <c r="D7036" s="5" t="s">
        <v>11949</v>
      </c>
      <c r="E7036" s="43">
        <v>10000</v>
      </c>
      <c r="F7036" s="43"/>
      <c r="G7036" s="48">
        <f t="shared" si="174"/>
        <v>297489.01612903201</v>
      </c>
      <c r="H7036" s="390" t="s">
        <v>9568</v>
      </c>
    </row>
    <row r="7037" spans="1:8" x14ac:dyDescent="0.3">
      <c r="A7037" s="508">
        <v>45150</v>
      </c>
      <c r="B7037" s="398" t="s">
        <v>12189</v>
      </c>
      <c r="C7037" s="5" t="s">
        <v>11536</v>
      </c>
      <c r="D7037" s="5" t="s">
        <v>11950</v>
      </c>
      <c r="E7037" s="43">
        <v>40000</v>
      </c>
      <c r="F7037" s="43"/>
      <c r="G7037" s="48">
        <f t="shared" ref="G7037:G7106" si="176">G7036+F7037-E7037</f>
        <v>257489.01612903201</v>
      </c>
      <c r="H7037" s="390" t="s">
        <v>9568</v>
      </c>
    </row>
    <row r="7038" spans="1:8" x14ac:dyDescent="0.3">
      <c r="A7038" s="508">
        <v>45153</v>
      </c>
      <c r="B7038" s="398" t="s">
        <v>693</v>
      </c>
      <c r="C7038" s="5" t="s">
        <v>107</v>
      </c>
      <c r="D7038" s="5" t="s">
        <v>11956</v>
      </c>
      <c r="E7038" s="43">
        <v>17000</v>
      </c>
      <c r="F7038" s="43"/>
      <c r="G7038" s="48">
        <f t="shared" si="176"/>
        <v>240489.01612903201</v>
      </c>
      <c r="H7038" s="390" t="s">
        <v>9568</v>
      </c>
    </row>
    <row r="7039" spans="1:8" x14ac:dyDescent="0.3">
      <c r="A7039" s="508">
        <v>45153</v>
      </c>
      <c r="B7039" s="398"/>
      <c r="C7039" s="5" t="s">
        <v>541</v>
      </c>
      <c r="D7039" s="5" t="s">
        <v>11957</v>
      </c>
      <c r="E7039" s="43">
        <v>35000</v>
      </c>
      <c r="F7039" s="43"/>
      <c r="G7039" s="48">
        <f t="shared" si="176"/>
        <v>205489.01612903201</v>
      </c>
      <c r="H7039" s="390" t="s">
        <v>9568</v>
      </c>
    </row>
    <row r="7040" spans="1:8" x14ac:dyDescent="0.3">
      <c r="A7040" s="508">
        <v>45153</v>
      </c>
      <c r="B7040" s="398" t="s">
        <v>11528</v>
      </c>
      <c r="C7040" s="5" t="s">
        <v>84</v>
      </c>
      <c r="D7040" s="5" t="s">
        <v>11964</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12089</v>
      </c>
      <c r="C7042" s="5" t="s">
        <v>5288</v>
      </c>
      <c r="D7042" s="5" t="s">
        <v>10820</v>
      </c>
      <c r="E7042" s="43">
        <v>30000</v>
      </c>
      <c r="F7042" s="43"/>
      <c r="G7042" s="48">
        <f t="shared" si="176"/>
        <v>135489.01612903201</v>
      </c>
      <c r="H7042" s="390" t="s">
        <v>9568</v>
      </c>
    </row>
    <row r="7043" spans="1:9" x14ac:dyDescent="0.3">
      <c r="A7043" s="508">
        <v>45153</v>
      </c>
      <c r="B7043" s="585"/>
      <c r="C7043" s="485"/>
      <c r="D7043" s="496" t="s">
        <v>11959</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11960</v>
      </c>
      <c r="E7045" s="43">
        <v>4000</v>
      </c>
      <c r="F7045" s="43"/>
      <c r="G7045" s="48">
        <f t="shared" si="176"/>
        <v>135089.01612903201</v>
      </c>
      <c r="H7045" s="390" t="s">
        <v>9568</v>
      </c>
    </row>
    <row r="7046" spans="1:9" x14ac:dyDescent="0.3">
      <c r="A7046" s="508">
        <v>45153</v>
      </c>
      <c r="B7046" s="398" t="s">
        <v>12089</v>
      </c>
      <c r="C7046" s="5" t="s">
        <v>10815</v>
      </c>
      <c r="D7046" s="5" t="s">
        <v>11961</v>
      </c>
      <c r="E7046" s="43">
        <v>16050</v>
      </c>
      <c r="F7046" s="43"/>
      <c r="G7046" s="48">
        <f t="shared" si="176"/>
        <v>119039.01612903201</v>
      </c>
      <c r="H7046" s="390" t="s">
        <v>9568</v>
      </c>
    </row>
    <row r="7047" spans="1:9" x14ac:dyDescent="0.3">
      <c r="A7047" s="508">
        <v>45153</v>
      </c>
      <c r="B7047" s="398" t="s">
        <v>11164</v>
      </c>
      <c r="C7047" s="5" t="s">
        <v>9044</v>
      </c>
      <c r="D7047" s="5" t="s">
        <v>11963</v>
      </c>
      <c r="E7047" s="43">
        <v>5000</v>
      </c>
      <c r="F7047" s="43"/>
      <c r="G7047" s="48">
        <f t="shared" si="176"/>
        <v>114039.01612903201</v>
      </c>
      <c r="H7047" s="390" t="s">
        <v>9568</v>
      </c>
    </row>
    <row r="7048" spans="1:9" x14ac:dyDescent="0.3">
      <c r="A7048" s="508">
        <v>45153</v>
      </c>
      <c r="B7048" s="398" t="s">
        <v>12189</v>
      </c>
      <c r="C7048" s="5" t="s">
        <v>1616</v>
      </c>
      <c r="D7048" s="5" t="s">
        <v>11965</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12089</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12089</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8"/>
    </row>
    <row r="7056" spans="1:9" x14ac:dyDescent="0.3">
      <c r="A7056" s="508">
        <v>45154</v>
      </c>
      <c r="B7056" s="398"/>
      <c r="C7056" s="5" t="s">
        <v>10815</v>
      </c>
      <c r="D7056" s="5" t="s">
        <v>11969</v>
      </c>
      <c r="E7056" s="65">
        <v>18000</v>
      </c>
      <c r="F7056" s="43"/>
      <c r="G7056" s="48">
        <f t="shared" si="176"/>
        <v>65213.01612903201</v>
      </c>
      <c r="H7056" s="390" t="s">
        <v>9568</v>
      </c>
      <c r="I7056" s="548"/>
    </row>
    <row r="7057" spans="1:9" x14ac:dyDescent="0.3">
      <c r="A7057" s="508">
        <v>45154</v>
      </c>
      <c r="B7057" s="398" t="s">
        <v>12089</v>
      </c>
      <c r="C7057" s="5" t="s">
        <v>5793</v>
      </c>
      <c r="D7057" s="5" t="s">
        <v>8924</v>
      </c>
      <c r="E7057" s="43">
        <v>300</v>
      </c>
      <c r="F7057" s="43"/>
      <c r="G7057" s="48">
        <f t="shared" si="176"/>
        <v>64913.01612903201</v>
      </c>
      <c r="H7057" s="390" t="s">
        <v>9568</v>
      </c>
      <c r="I7057" s="548"/>
    </row>
    <row r="7058" spans="1:9" x14ac:dyDescent="0.3">
      <c r="A7058" s="508">
        <v>45154</v>
      </c>
      <c r="B7058" s="398" t="s">
        <v>12089</v>
      </c>
      <c r="C7058" s="5" t="s">
        <v>5793</v>
      </c>
      <c r="D7058" s="5" t="s">
        <v>40</v>
      </c>
      <c r="E7058" s="43">
        <v>2000</v>
      </c>
      <c r="F7058" s="43"/>
      <c r="G7058" s="48">
        <f t="shared" si="176"/>
        <v>62913.01612903201</v>
      </c>
      <c r="H7058" s="390" t="s">
        <v>9568</v>
      </c>
      <c r="I7058" s="548"/>
    </row>
    <row r="7059" spans="1:9" x14ac:dyDescent="0.3">
      <c r="A7059" s="508">
        <v>45154</v>
      </c>
      <c r="B7059" s="398" t="s">
        <v>12086</v>
      </c>
      <c r="C7059" s="5" t="s">
        <v>9801</v>
      </c>
      <c r="D7059" s="5" t="s">
        <v>9802</v>
      </c>
      <c r="E7059" s="43">
        <v>2600</v>
      </c>
      <c r="F7059" s="43"/>
      <c r="G7059" s="48">
        <f t="shared" si="176"/>
        <v>60313.01612903201</v>
      </c>
      <c r="H7059" s="390" t="s">
        <v>9568</v>
      </c>
      <c r="I7059" s="548"/>
    </row>
    <row r="7060" spans="1:9" x14ac:dyDescent="0.3">
      <c r="A7060" s="508">
        <v>45154</v>
      </c>
      <c r="B7060" s="398" t="s">
        <v>10766</v>
      </c>
      <c r="C7060" s="5" t="s">
        <v>5793</v>
      </c>
      <c r="D7060" s="5" t="s">
        <v>40</v>
      </c>
      <c r="E7060" s="43">
        <v>2000</v>
      </c>
      <c r="F7060" s="43"/>
      <c r="G7060" s="48">
        <f t="shared" si="176"/>
        <v>58313.01612903201</v>
      </c>
      <c r="H7060" s="390" t="s">
        <v>9568</v>
      </c>
      <c r="I7060" s="548"/>
    </row>
    <row r="7061" spans="1:9" x14ac:dyDescent="0.3">
      <c r="A7061" s="508">
        <v>45154</v>
      </c>
      <c r="B7061" s="398" t="s">
        <v>12088</v>
      </c>
      <c r="C7061" s="5" t="s">
        <v>5793</v>
      </c>
      <c r="D7061" s="5" t="s">
        <v>40</v>
      </c>
      <c r="E7061" s="43">
        <v>2000</v>
      </c>
      <c r="F7061" s="43"/>
      <c r="G7061" s="48">
        <f t="shared" si="176"/>
        <v>56313.01612903201</v>
      </c>
      <c r="H7061" s="390" t="s">
        <v>9568</v>
      </c>
      <c r="I7061" s="548"/>
    </row>
    <row r="7062" spans="1:9" x14ac:dyDescent="0.3">
      <c r="A7062" s="508">
        <v>45154</v>
      </c>
      <c r="B7062" s="398" t="s">
        <v>12087</v>
      </c>
      <c r="C7062" s="5" t="s">
        <v>5793</v>
      </c>
      <c r="D7062" s="5" t="s">
        <v>40</v>
      </c>
      <c r="E7062" s="43">
        <v>2000</v>
      </c>
      <c r="F7062" s="43"/>
      <c r="G7062" s="48">
        <f t="shared" si="176"/>
        <v>54313.01612903201</v>
      </c>
      <c r="H7062" s="390" t="s">
        <v>9568</v>
      </c>
      <c r="I7062" s="548"/>
    </row>
    <row r="7063" spans="1:9" x14ac:dyDescent="0.3">
      <c r="A7063" s="508">
        <v>45154</v>
      </c>
      <c r="B7063" s="398" t="s">
        <v>12189</v>
      </c>
      <c r="C7063" s="5" t="s">
        <v>1074</v>
      </c>
      <c r="D7063" s="5" t="s">
        <v>6280</v>
      </c>
      <c r="E7063" s="43">
        <v>2500</v>
      </c>
      <c r="F7063" s="43"/>
      <c r="G7063" s="48">
        <f t="shared" si="176"/>
        <v>51813.01612903201</v>
      </c>
      <c r="H7063" s="390" t="s">
        <v>9568</v>
      </c>
      <c r="I7063" s="548"/>
    </row>
    <row r="7064" spans="1:9" x14ac:dyDescent="0.3">
      <c r="A7064" s="508">
        <v>45154</v>
      </c>
      <c r="B7064" s="398" t="s">
        <v>25</v>
      </c>
      <c r="C7064" s="5" t="s">
        <v>1074</v>
      </c>
      <c r="D7064" s="5" t="s">
        <v>6280</v>
      </c>
      <c r="E7064" s="43">
        <v>7000</v>
      </c>
      <c r="F7064" s="43"/>
      <c r="G7064" s="48">
        <f t="shared" si="176"/>
        <v>44813.01612903201</v>
      </c>
      <c r="H7064" s="390" t="s">
        <v>9568</v>
      </c>
      <c r="I7064" s="548"/>
    </row>
    <row r="7065" spans="1:9" x14ac:dyDescent="0.3">
      <c r="A7065" s="508">
        <v>45155</v>
      </c>
      <c r="B7065" s="398" t="s">
        <v>12089</v>
      </c>
      <c r="C7065" s="5" t="s">
        <v>8928</v>
      </c>
      <c r="D7065" s="5" t="s">
        <v>11974</v>
      </c>
      <c r="E7065" s="43">
        <v>20000</v>
      </c>
      <c r="F7065" s="43"/>
      <c r="G7065" s="48">
        <f t="shared" si="176"/>
        <v>24813.01612903201</v>
      </c>
      <c r="H7065" s="390" t="s">
        <v>9568</v>
      </c>
    </row>
    <row r="7066" spans="1:9" x14ac:dyDescent="0.3">
      <c r="A7066" s="508">
        <v>45154</v>
      </c>
      <c r="B7066" s="585"/>
      <c r="C7066" s="485"/>
      <c r="D7066" s="496" t="s">
        <v>11970</v>
      </c>
      <c r="E7066" s="485"/>
      <c r="F7066" s="43">
        <v>156000</v>
      </c>
      <c r="G7066" s="48">
        <f t="shared" si="176"/>
        <v>180813.01612903201</v>
      </c>
      <c r="H7066" s="390" t="s">
        <v>9568</v>
      </c>
      <c r="I7066" s="548"/>
    </row>
    <row r="7067" spans="1:9" x14ac:dyDescent="0.3">
      <c r="A7067" s="508">
        <v>45154</v>
      </c>
      <c r="B7067" s="585"/>
      <c r="C7067" s="485"/>
      <c r="D7067" s="496" t="s">
        <v>4106</v>
      </c>
      <c r="E7067" s="485"/>
      <c r="F7067" s="43">
        <v>139860</v>
      </c>
      <c r="G7067" s="48">
        <f t="shared" si="176"/>
        <v>320673.01612903201</v>
      </c>
      <c r="H7067" s="390" t="s">
        <v>9568</v>
      </c>
      <c r="I7067" s="548"/>
    </row>
    <row r="7068" spans="1:9" x14ac:dyDescent="0.3">
      <c r="A7068" s="508">
        <v>45155</v>
      </c>
      <c r="B7068" s="398"/>
      <c r="C7068" s="5" t="s">
        <v>14</v>
      </c>
      <c r="D7068" s="5" t="s">
        <v>11975</v>
      </c>
      <c r="E7068" s="43">
        <v>102300</v>
      </c>
      <c r="F7068" s="43"/>
      <c r="G7068" s="48">
        <f t="shared" si="176"/>
        <v>218373.01612903201</v>
      </c>
      <c r="H7068" s="390" t="s">
        <v>9568</v>
      </c>
    </row>
    <row r="7069" spans="1:9" x14ac:dyDescent="0.3">
      <c r="A7069" s="508">
        <v>45155</v>
      </c>
      <c r="B7069" s="585"/>
      <c r="C7069" s="485"/>
      <c r="D7069" s="496" t="s">
        <v>12010</v>
      </c>
      <c r="E7069" s="485"/>
      <c r="F7069" s="43">
        <v>325000</v>
      </c>
      <c r="G7069" s="48">
        <f t="shared" si="176"/>
        <v>543373.01612903201</v>
      </c>
      <c r="H7069" s="390" t="s">
        <v>9568</v>
      </c>
      <c r="I7069" s="548"/>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12089</v>
      </c>
      <c r="C7071" s="5" t="s">
        <v>5793</v>
      </c>
      <c r="D7071" s="5" t="s">
        <v>40</v>
      </c>
      <c r="E7071" s="43">
        <v>2000</v>
      </c>
      <c r="F7071" s="43"/>
      <c r="G7071" s="48">
        <f t="shared" si="176"/>
        <v>538873.01612903201</v>
      </c>
      <c r="H7071" s="390" t="s">
        <v>9568</v>
      </c>
    </row>
    <row r="7072" spans="1:9" x14ac:dyDescent="0.3">
      <c r="A7072" s="508">
        <v>45155</v>
      </c>
      <c r="B7072" s="398" t="s">
        <v>12092</v>
      </c>
      <c r="C7072" s="5" t="s">
        <v>10815</v>
      </c>
      <c r="D7072" s="5" t="s">
        <v>11978</v>
      </c>
      <c r="E7072" s="546">
        <v>65000</v>
      </c>
      <c r="F7072" s="43"/>
      <c r="G7072" s="48">
        <f t="shared" si="176"/>
        <v>473873.01612903201</v>
      </c>
      <c r="H7072" s="390" t="s">
        <v>9568</v>
      </c>
    </row>
    <row r="7073" spans="1:8" x14ac:dyDescent="0.3">
      <c r="A7073" s="508">
        <v>45155</v>
      </c>
      <c r="B7073" s="398" t="s">
        <v>12087</v>
      </c>
      <c r="C7073" s="5" t="s">
        <v>10815</v>
      </c>
      <c r="D7073" s="5" t="s">
        <v>11979</v>
      </c>
      <c r="E7073" s="65">
        <v>40000</v>
      </c>
      <c r="F7073" s="43"/>
      <c r="G7073" s="48">
        <f t="shared" si="176"/>
        <v>433873.01612903201</v>
      </c>
      <c r="H7073" s="390" t="s">
        <v>9568</v>
      </c>
    </row>
    <row r="7074" spans="1:8" x14ac:dyDescent="0.3">
      <c r="A7074" s="508">
        <v>45155</v>
      </c>
      <c r="B7074" s="398" t="s">
        <v>11772</v>
      </c>
      <c r="C7074" s="5" t="s">
        <v>9525</v>
      </c>
      <c r="D7074" s="5" t="s">
        <v>11980</v>
      </c>
      <c r="E7074" s="43">
        <v>2000</v>
      </c>
      <c r="F7074" s="43"/>
      <c r="G7074" s="48">
        <f t="shared" si="176"/>
        <v>431873.01612903201</v>
      </c>
      <c r="H7074" s="390" t="s">
        <v>9568</v>
      </c>
    </row>
    <row r="7075" spans="1:8" x14ac:dyDescent="0.3">
      <c r="A7075" s="508">
        <v>45155</v>
      </c>
      <c r="B7075" s="398" t="s">
        <v>12092</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11981</v>
      </c>
      <c r="E7077" s="43">
        <v>230</v>
      </c>
      <c r="F7077" s="43"/>
      <c r="G7077" s="48">
        <f t="shared" si="176"/>
        <v>427943.01612903201</v>
      </c>
      <c r="H7077" s="390" t="s">
        <v>9568</v>
      </c>
    </row>
    <row r="7078" spans="1:8" x14ac:dyDescent="0.3">
      <c r="A7078" s="508">
        <v>45155</v>
      </c>
      <c r="B7078" s="398" t="s">
        <v>10766</v>
      </c>
      <c r="C7078" s="5" t="s">
        <v>9756</v>
      </c>
      <c r="D7078" s="5" t="s">
        <v>11982</v>
      </c>
      <c r="E7078" s="65">
        <v>12936</v>
      </c>
      <c r="F7078" s="43"/>
      <c r="G7078" s="48">
        <f t="shared" si="176"/>
        <v>415007.01612903201</v>
      </c>
      <c r="H7078" s="390" t="s">
        <v>9568</v>
      </c>
    </row>
    <row r="7079" spans="1:8" x14ac:dyDescent="0.3">
      <c r="A7079" s="508">
        <v>45155</v>
      </c>
      <c r="B7079" s="398" t="s">
        <v>11164</v>
      </c>
      <c r="C7079" s="5" t="s">
        <v>9044</v>
      </c>
      <c r="D7079" s="5" t="s">
        <v>11963</v>
      </c>
      <c r="E7079" s="43">
        <v>4500</v>
      </c>
      <c r="F7079" s="43"/>
      <c r="G7079" s="48">
        <f t="shared" si="176"/>
        <v>410507.01612903201</v>
      </c>
      <c r="H7079" s="390" t="s">
        <v>9568</v>
      </c>
    </row>
    <row r="7080" spans="1:8" x14ac:dyDescent="0.3">
      <c r="A7080" s="508">
        <v>45155</v>
      </c>
      <c r="B7080" s="398" t="s">
        <v>11528</v>
      </c>
      <c r="C7080" s="5" t="s">
        <v>9044</v>
      </c>
      <c r="D7080" s="5" t="s">
        <v>11963</v>
      </c>
      <c r="E7080" s="43">
        <v>5000</v>
      </c>
      <c r="F7080" s="43"/>
      <c r="G7080" s="48">
        <f t="shared" si="176"/>
        <v>405507.01612903201</v>
      </c>
      <c r="H7080" s="390" t="s">
        <v>9568</v>
      </c>
    </row>
    <row r="7081" spans="1:8" x14ac:dyDescent="0.3">
      <c r="A7081" s="508">
        <v>45155</v>
      </c>
      <c r="B7081" s="398"/>
      <c r="C7081" s="5" t="s">
        <v>14</v>
      </c>
      <c r="D7081" s="5" t="s">
        <v>11983</v>
      </c>
      <c r="E7081" s="43">
        <v>20000</v>
      </c>
      <c r="F7081" s="43"/>
      <c r="G7081" s="48">
        <f t="shared" si="176"/>
        <v>385507.01612903201</v>
      </c>
      <c r="H7081" s="390" t="s">
        <v>9568</v>
      </c>
    </row>
    <row r="7082" spans="1:8" x14ac:dyDescent="0.3">
      <c r="A7082" s="508">
        <v>45155</v>
      </c>
      <c r="B7082" s="398" t="s">
        <v>12086</v>
      </c>
      <c r="C7082" s="5" t="s">
        <v>10815</v>
      </c>
      <c r="D7082" s="5" t="s">
        <v>11984</v>
      </c>
      <c r="E7082" s="65">
        <v>48000</v>
      </c>
      <c r="F7082" s="43"/>
      <c r="G7082" s="48">
        <f t="shared" si="176"/>
        <v>337507.01612903201</v>
      </c>
      <c r="H7082" s="390" t="s">
        <v>9568</v>
      </c>
    </row>
    <row r="7083" spans="1:8" x14ac:dyDescent="0.3">
      <c r="A7083" s="508">
        <v>45155</v>
      </c>
      <c r="B7083" s="398" t="s">
        <v>10766</v>
      </c>
      <c r="C7083" s="5" t="s">
        <v>10815</v>
      </c>
      <c r="D7083" s="5" t="s">
        <v>11991</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12091</v>
      </c>
      <c r="C7085" s="5" t="s">
        <v>4055</v>
      </c>
      <c r="D7085" s="5" t="s">
        <v>11985</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12087</v>
      </c>
      <c r="C7088" s="5" t="s">
        <v>5793</v>
      </c>
      <c r="D7088" s="5" t="s">
        <v>40</v>
      </c>
      <c r="E7088" s="43">
        <v>1500</v>
      </c>
      <c r="F7088" s="43"/>
      <c r="G7088" s="48">
        <f>G7087+F7088-E7088</f>
        <v>266607.01612903201</v>
      </c>
      <c r="H7088" s="390" t="s">
        <v>9568</v>
      </c>
    </row>
    <row r="7089" spans="1:8" x14ac:dyDescent="0.3">
      <c r="A7089" s="508">
        <v>45156</v>
      </c>
      <c r="B7089" s="398" t="s">
        <v>12087</v>
      </c>
      <c r="C7089" s="5" t="s">
        <v>9756</v>
      </c>
      <c r="D7089" s="5" t="s">
        <v>11992</v>
      </c>
      <c r="E7089" s="65">
        <v>35500</v>
      </c>
      <c r="F7089" s="43"/>
      <c r="G7089" s="48">
        <f t="shared" si="176"/>
        <v>231107.01612903201</v>
      </c>
      <c r="H7089" s="390" t="s">
        <v>9568</v>
      </c>
    </row>
    <row r="7090" spans="1:8" x14ac:dyDescent="0.3">
      <c r="A7090" s="508">
        <v>45156</v>
      </c>
      <c r="B7090" s="398" t="s">
        <v>25</v>
      </c>
      <c r="C7090" s="5" t="s">
        <v>4400</v>
      </c>
      <c r="D7090" s="5" t="s">
        <v>11986</v>
      </c>
      <c r="E7090" s="43">
        <f>4670*2</f>
        <v>9340</v>
      </c>
      <c r="F7090" s="43"/>
      <c r="G7090" s="48">
        <f t="shared" si="176"/>
        <v>221767.01612903201</v>
      </c>
      <c r="H7090" s="390" t="s">
        <v>9568</v>
      </c>
    </row>
    <row r="7091" spans="1:8" x14ac:dyDescent="0.3">
      <c r="A7091" s="508">
        <v>45156</v>
      </c>
      <c r="B7091" s="398" t="s">
        <v>11821</v>
      </c>
      <c r="C7091" s="5" t="s">
        <v>8009</v>
      </c>
      <c r="D7091" s="5" t="s">
        <v>11987</v>
      </c>
      <c r="E7091" s="43">
        <v>10000</v>
      </c>
      <c r="F7091" s="43"/>
      <c r="G7091" s="48">
        <f t="shared" si="176"/>
        <v>211767.01612903201</v>
      </c>
      <c r="H7091" s="390" t="s">
        <v>9568</v>
      </c>
    </row>
    <row r="7092" spans="1:8" x14ac:dyDescent="0.3">
      <c r="A7092" s="508">
        <v>45156</v>
      </c>
      <c r="B7092" s="398" t="s">
        <v>12088</v>
      </c>
      <c r="C7092" s="5" t="s">
        <v>11815</v>
      </c>
      <c r="D7092" s="5" t="s">
        <v>11747</v>
      </c>
      <c r="E7092" s="43">
        <v>900</v>
      </c>
      <c r="F7092" s="43"/>
      <c r="G7092" s="48">
        <f t="shared" si="176"/>
        <v>210867.01612903201</v>
      </c>
      <c r="H7092" s="390" t="s">
        <v>9568</v>
      </c>
    </row>
    <row r="7093" spans="1:8" x14ac:dyDescent="0.3">
      <c r="A7093" s="508">
        <v>45156</v>
      </c>
      <c r="B7093" s="398" t="s">
        <v>12087</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11988</v>
      </c>
      <c r="E7094" s="43">
        <v>10000</v>
      </c>
      <c r="F7094" s="43"/>
      <c r="G7094" s="48">
        <f t="shared" si="176"/>
        <v>199167.01612903201</v>
      </c>
      <c r="H7094" s="390" t="s">
        <v>9568</v>
      </c>
    </row>
    <row r="7095" spans="1:8" x14ac:dyDescent="0.3">
      <c r="A7095" s="508">
        <v>45156</v>
      </c>
      <c r="B7095" s="398"/>
      <c r="C7095" s="5" t="s">
        <v>84</v>
      </c>
      <c r="D7095" s="5" t="s">
        <v>11989</v>
      </c>
      <c r="E7095" s="43">
        <v>3000</v>
      </c>
      <c r="F7095" s="43"/>
      <c r="G7095" s="48">
        <f t="shared" si="176"/>
        <v>196167.01612903201</v>
      </c>
      <c r="H7095" s="390" t="s">
        <v>9568</v>
      </c>
    </row>
    <row r="7096" spans="1:8" x14ac:dyDescent="0.3">
      <c r="A7096" s="508">
        <v>45156</v>
      </c>
      <c r="B7096" s="398" t="s">
        <v>10333</v>
      </c>
      <c r="C7096" s="5" t="s">
        <v>9756</v>
      </c>
      <c r="D7096" s="5" t="s">
        <v>11990</v>
      </c>
      <c r="E7096" s="43">
        <v>24000</v>
      </c>
      <c r="F7096" s="43"/>
      <c r="G7096" s="48">
        <f t="shared" si="176"/>
        <v>172167.01612903201</v>
      </c>
      <c r="H7096" s="390" t="s">
        <v>9568</v>
      </c>
    </row>
    <row r="7097" spans="1:8" x14ac:dyDescent="0.3">
      <c r="A7097" s="508">
        <v>45156</v>
      </c>
      <c r="B7097" s="398" t="s">
        <v>12089</v>
      </c>
      <c r="C7097" s="5" t="s">
        <v>10815</v>
      </c>
      <c r="D7097" s="5" t="s">
        <v>11995</v>
      </c>
      <c r="E7097" s="43">
        <v>56000</v>
      </c>
      <c r="F7097" s="43"/>
      <c r="G7097" s="48">
        <f t="shared" si="176"/>
        <v>116167.01612903201</v>
      </c>
      <c r="H7097" s="390" t="s">
        <v>9568</v>
      </c>
    </row>
    <row r="7098" spans="1:8" x14ac:dyDescent="0.3">
      <c r="A7098" s="508">
        <v>45156</v>
      </c>
      <c r="B7098" s="344" t="s">
        <v>12095</v>
      </c>
      <c r="C7098" s="5" t="s">
        <v>5134</v>
      </c>
      <c r="D7098" s="5" t="s">
        <v>11996</v>
      </c>
      <c r="E7098" s="43">
        <v>18950</v>
      </c>
      <c r="F7098" s="43"/>
      <c r="G7098" s="48">
        <f t="shared" si="176"/>
        <v>97217.01612903201</v>
      </c>
      <c r="H7098" s="390" t="s">
        <v>9568</v>
      </c>
    </row>
    <row r="7099" spans="1:8" x14ac:dyDescent="0.3">
      <c r="A7099" s="508">
        <v>45156</v>
      </c>
      <c r="B7099" s="398" t="s">
        <v>6481</v>
      </c>
      <c r="C7099" s="5" t="s">
        <v>11997</v>
      </c>
      <c r="D7099" s="5" t="s">
        <v>11998</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12089</v>
      </c>
      <c r="C7101" s="5" t="s">
        <v>5793</v>
      </c>
      <c r="D7101" s="5" t="s">
        <v>40</v>
      </c>
      <c r="E7101" s="43">
        <v>2000</v>
      </c>
      <c r="F7101" s="43"/>
      <c r="G7101" s="48">
        <f t="shared" si="176"/>
        <v>67217.01612903201</v>
      </c>
      <c r="H7101" s="390" t="s">
        <v>9568</v>
      </c>
    </row>
    <row r="7102" spans="1:8" x14ac:dyDescent="0.3">
      <c r="A7102" s="508">
        <v>45157</v>
      </c>
      <c r="B7102" s="398" t="s">
        <v>12088</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12089</v>
      </c>
      <c r="C7104" s="5" t="s">
        <v>5793</v>
      </c>
      <c r="D7104" s="5" t="s">
        <v>40</v>
      </c>
      <c r="E7104" s="43">
        <v>1500</v>
      </c>
      <c r="F7104" s="43"/>
      <c r="G7104" s="48">
        <f t="shared" si="176"/>
        <v>59117.01612903201</v>
      </c>
      <c r="H7104" s="390" t="s">
        <v>9568</v>
      </c>
    </row>
    <row r="7105" spans="1:9" x14ac:dyDescent="0.3">
      <c r="A7105" s="508">
        <v>45159</v>
      </c>
      <c r="B7105" s="398" t="s">
        <v>12088</v>
      </c>
      <c r="C7105" s="5" t="s">
        <v>9756</v>
      </c>
      <c r="D7105" s="5" t="s">
        <v>12015</v>
      </c>
      <c r="E7105" s="43">
        <v>13200</v>
      </c>
      <c r="F7105" s="43"/>
      <c r="G7105" s="48">
        <f t="shared" si="176"/>
        <v>45917.01612903201</v>
      </c>
      <c r="H7105" s="390" t="s">
        <v>9568</v>
      </c>
    </row>
    <row r="7106" spans="1:9" x14ac:dyDescent="0.3">
      <c r="A7106" s="508">
        <v>45159</v>
      </c>
      <c r="B7106" s="398" t="s">
        <v>12088</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12086</v>
      </c>
      <c r="C7108" s="5" t="s">
        <v>9756</v>
      </c>
      <c r="D7108" s="5" t="s">
        <v>12006</v>
      </c>
      <c r="E7108" s="43">
        <v>5120</v>
      </c>
      <c r="F7108" s="43"/>
      <c r="G7108" s="48">
        <f t="shared" si="177"/>
        <v>35417.01612903201</v>
      </c>
      <c r="H7108" s="390" t="s">
        <v>9568</v>
      </c>
    </row>
    <row r="7109" spans="1:9" x14ac:dyDescent="0.3">
      <c r="A7109" s="508">
        <v>45159</v>
      </c>
      <c r="B7109" s="398" t="s">
        <v>11528</v>
      </c>
      <c r="C7109" s="5" t="s">
        <v>84</v>
      </c>
      <c r="D7109" s="5" t="s">
        <v>12007</v>
      </c>
      <c r="E7109" s="43">
        <v>2000</v>
      </c>
      <c r="F7109" s="43"/>
      <c r="G7109" s="48">
        <f t="shared" si="177"/>
        <v>33417.01612903201</v>
      </c>
      <c r="H7109" s="390" t="s">
        <v>9568</v>
      </c>
    </row>
    <row r="7110" spans="1:9" x14ac:dyDescent="0.3">
      <c r="A7110" s="508">
        <v>45159</v>
      </c>
      <c r="B7110" s="398" t="s">
        <v>12089</v>
      </c>
      <c r="C7110" s="5" t="s">
        <v>5288</v>
      </c>
      <c r="D7110" s="5" t="s">
        <v>12008</v>
      </c>
      <c r="E7110" s="43">
        <v>31200</v>
      </c>
      <c r="F7110" s="43"/>
      <c r="G7110" s="48">
        <f t="shared" si="177"/>
        <v>2217.0161290320102</v>
      </c>
      <c r="H7110" s="390" t="s">
        <v>9568</v>
      </c>
    </row>
    <row r="7111" spans="1:9" x14ac:dyDescent="0.3">
      <c r="A7111" s="508">
        <v>45159</v>
      </c>
      <c r="B7111" s="398" t="s">
        <v>12089</v>
      </c>
      <c r="C7111" s="5" t="s">
        <v>30</v>
      </c>
      <c r="D7111" s="5" t="s">
        <v>12009</v>
      </c>
      <c r="E7111" s="43">
        <v>250</v>
      </c>
      <c r="F7111" s="43"/>
      <c r="G7111" s="48">
        <f t="shared" si="177"/>
        <v>1967.0161290320102</v>
      </c>
      <c r="H7111" s="390" t="s">
        <v>9568</v>
      </c>
    </row>
    <row r="7112" spans="1:9" x14ac:dyDescent="0.3">
      <c r="A7112" s="508">
        <v>45160</v>
      </c>
      <c r="B7112" s="585"/>
      <c r="C7112" s="485"/>
      <c r="D7112" s="496" t="s">
        <v>11864</v>
      </c>
      <c r="E7112" s="485"/>
      <c r="F7112" s="43">
        <v>50000</v>
      </c>
      <c r="G7112" s="48">
        <f t="shared" si="177"/>
        <v>51967.01612903201</v>
      </c>
      <c r="H7112" s="390" t="s">
        <v>9568</v>
      </c>
      <c r="I7112" s="548"/>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12012</v>
      </c>
      <c r="E7115" s="43">
        <v>1850</v>
      </c>
      <c r="F7115" s="43"/>
      <c r="G7115" s="48">
        <f t="shared" si="177"/>
        <v>45717.01612903201</v>
      </c>
      <c r="H7115" s="390" t="s">
        <v>9568</v>
      </c>
    </row>
    <row r="7116" spans="1:9" x14ac:dyDescent="0.3">
      <c r="A7116" s="508">
        <v>45160</v>
      </c>
      <c r="B7116" s="398" t="s">
        <v>12088</v>
      </c>
      <c r="C7116" s="5" t="s">
        <v>9756</v>
      </c>
      <c r="D7116" s="5" t="s">
        <v>12013</v>
      </c>
      <c r="E7116" s="43">
        <v>5500</v>
      </c>
      <c r="F7116" s="43"/>
      <c r="G7116" s="48">
        <f t="shared" si="177"/>
        <v>40217.01612903201</v>
      </c>
      <c r="H7116" s="390" t="s">
        <v>9568</v>
      </c>
    </row>
    <row r="7117" spans="1:9" x14ac:dyDescent="0.3">
      <c r="A7117" s="508">
        <v>45160</v>
      </c>
      <c r="B7117" s="398" t="s">
        <v>11528</v>
      </c>
      <c r="C7117" s="5" t="s">
        <v>84</v>
      </c>
      <c r="D7117" s="5" t="s">
        <v>12014</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12086</v>
      </c>
      <c r="C7119" s="5" t="s">
        <v>9756</v>
      </c>
      <c r="D7119" s="5" t="s">
        <v>12016</v>
      </c>
      <c r="E7119" s="43">
        <v>1740</v>
      </c>
      <c r="F7119" s="43"/>
      <c r="G7119" s="48">
        <f t="shared" si="177"/>
        <v>32277.01612903201</v>
      </c>
      <c r="H7119" s="390" t="s">
        <v>9568</v>
      </c>
    </row>
    <row r="7120" spans="1:9" x14ac:dyDescent="0.3">
      <c r="A7120" s="508">
        <v>45160</v>
      </c>
      <c r="B7120" s="398" t="s">
        <v>10766</v>
      </c>
      <c r="C7120" s="5" t="s">
        <v>10815</v>
      </c>
      <c r="D7120" s="5" t="s">
        <v>12017</v>
      </c>
      <c r="E7120" s="43">
        <v>30000</v>
      </c>
      <c r="F7120" s="43"/>
      <c r="G7120" s="48">
        <f t="shared" si="177"/>
        <v>2277.0161290320102</v>
      </c>
      <c r="H7120" s="390" t="s">
        <v>9568</v>
      </c>
    </row>
    <row r="7121" spans="1:9" x14ac:dyDescent="0.3">
      <c r="A7121" s="508">
        <v>45160</v>
      </c>
      <c r="B7121" s="398" t="s">
        <v>12091</v>
      </c>
      <c r="C7121" s="5" t="s">
        <v>10815</v>
      </c>
      <c r="D7121" s="5" t="s">
        <v>12018</v>
      </c>
      <c r="E7121" s="43">
        <v>1800</v>
      </c>
      <c r="F7121" s="43"/>
      <c r="G7121" s="48">
        <f t="shared" si="177"/>
        <v>477.01612903201021</v>
      </c>
      <c r="H7121" s="390" t="s">
        <v>9568</v>
      </c>
    </row>
    <row r="7122" spans="1:9" x14ac:dyDescent="0.3">
      <c r="A7122" s="508">
        <v>45161</v>
      </c>
      <c r="B7122" s="585"/>
      <c r="C7122" s="485"/>
      <c r="D7122" s="496" t="s">
        <v>12019</v>
      </c>
      <c r="E7122" s="485"/>
      <c r="F7122" s="43">
        <v>200000</v>
      </c>
      <c r="G7122" s="48">
        <f t="shared" ref="G7122" si="178">G7121+F7122-E7122</f>
        <v>200477.01612903201</v>
      </c>
      <c r="H7122" s="390" t="s">
        <v>9568</v>
      </c>
      <c r="I7122" s="548"/>
    </row>
    <row r="7123" spans="1:9" x14ac:dyDescent="0.3">
      <c r="A7123" s="508">
        <v>45161</v>
      </c>
      <c r="B7123" s="398" t="s">
        <v>12089</v>
      </c>
      <c r="C7123" s="5" t="s">
        <v>5288</v>
      </c>
      <c r="D7123" s="5" t="s">
        <v>12020</v>
      </c>
      <c r="E7123" s="43">
        <v>18000</v>
      </c>
      <c r="F7123" s="43"/>
      <c r="G7123" s="48">
        <f t="shared" si="177"/>
        <v>182477.01612903201</v>
      </c>
      <c r="H7123" s="390" t="s">
        <v>9568</v>
      </c>
    </row>
    <row r="7124" spans="1:9" x14ac:dyDescent="0.3">
      <c r="A7124" s="508">
        <v>45161</v>
      </c>
      <c r="B7124" s="398" t="s">
        <v>12089</v>
      </c>
      <c r="C7124" s="5" t="s">
        <v>5288</v>
      </c>
      <c r="D7124" s="5" t="s">
        <v>12021</v>
      </c>
      <c r="E7124" s="43">
        <v>25000</v>
      </c>
      <c r="F7124" s="43"/>
      <c r="G7124" s="48">
        <f t="shared" si="177"/>
        <v>157477.01612903201</v>
      </c>
      <c r="H7124" s="390" t="s">
        <v>9568</v>
      </c>
    </row>
    <row r="7125" spans="1:9" x14ac:dyDescent="0.3">
      <c r="A7125" s="508">
        <v>45161</v>
      </c>
      <c r="B7125" s="585"/>
      <c r="C7125" s="485"/>
      <c r="D7125" s="496" t="s">
        <v>12022</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11856</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12090</v>
      </c>
      <c r="C7129" s="5" t="s">
        <v>10709</v>
      </c>
      <c r="D7129" s="5" t="s">
        <v>12025</v>
      </c>
      <c r="E7129" s="43">
        <v>1000</v>
      </c>
      <c r="F7129" s="43"/>
      <c r="G7129" s="48">
        <f t="shared" si="177"/>
        <v>149977.01612903201</v>
      </c>
      <c r="H7129" s="390" t="s">
        <v>9568</v>
      </c>
    </row>
    <row r="7130" spans="1:9" x14ac:dyDescent="0.3">
      <c r="A7130" s="508">
        <v>45161</v>
      </c>
      <c r="B7130" s="398" t="s">
        <v>12087</v>
      </c>
      <c r="C7130" s="5" t="s">
        <v>9756</v>
      </c>
      <c r="D7130" s="5" t="s">
        <v>12026</v>
      </c>
      <c r="E7130" s="43">
        <v>1500</v>
      </c>
      <c r="F7130" s="43"/>
      <c r="G7130" s="48">
        <f t="shared" si="177"/>
        <v>148477.01612903201</v>
      </c>
      <c r="H7130" s="390" t="s">
        <v>9568</v>
      </c>
    </row>
    <row r="7131" spans="1:9" x14ac:dyDescent="0.3">
      <c r="A7131" s="508">
        <v>45161</v>
      </c>
      <c r="B7131" s="398" t="s">
        <v>12086</v>
      </c>
      <c r="C7131" s="5" t="s">
        <v>9756</v>
      </c>
      <c r="D7131" s="5" t="s">
        <v>12006</v>
      </c>
      <c r="E7131" s="43">
        <v>9640</v>
      </c>
      <c r="F7131" s="43"/>
      <c r="G7131" s="48">
        <f t="shared" si="177"/>
        <v>138837.01612903201</v>
      </c>
      <c r="H7131" s="390" t="s">
        <v>9568</v>
      </c>
    </row>
    <row r="7132" spans="1:9" x14ac:dyDescent="0.3">
      <c r="A7132" s="508">
        <v>45161</v>
      </c>
      <c r="B7132" s="585"/>
      <c r="C7132" s="485"/>
      <c r="D7132" s="496" t="s">
        <v>12010</v>
      </c>
      <c r="E7132" s="485"/>
      <c r="F7132" s="43">
        <v>70000</v>
      </c>
      <c r="G7132" s="48">
        <f t="shared" si="177"/>
        <v>208837.01612903201</v>
      </c>
      <c r="H7132" s="390" t="s">
        <v>9568</v>
      </c>
      <c r="I7132" s="548"/>
    </row>
    <row r="7133" spans="1:9" x14ac:dyDescent="0.3">
      <c r="A7133" s="508">
        <v>45161</v>
      </c>
      <c r="B7133" s="398" t="s">
        <v>12088</v>
      </c>
      <c r="C7133" s="5" t="s">
        <v>12029</v>
      </c>
      <c r="D7133" s="5" t="s">
        <v>12030</v>
      </c>
      <c r="E7133" s="43">
        <v>3000</v>
      </c>
      <c r="F7133" s="43"/>
      <c r="G7133" s="48">
        <f t="shared" si="177"/>
        <v>205837.01612903201</v>
      </c>
      <c r="H7133" s="390" t="s">
        <v>9568</v>
      </c>
    </row>
    <row r="7134" spans="1:9" x14ac:dyDescent="0.3">
      <c r="A7134" s="508">
        <v>45161</v>
      </c>
      <c r="B7134" s="398" t="s">
        <v>12086</v>
      </c>
      <c r="C7134" s="5" t="s">
        <v>9452</v>
      </c>
      <c r="D7134" s="5" t="s">
        <v>12032</v>
      </c>
      <c r="E7134" s="43">
        <v>8000</v>
      </c>
      <c r="F7134" s="43"/>
      <c r="G7134" s="48">
        <f t="shared" si="177"/>
        <v>197837.01612903201</v>
      </c>
      <c r="H7134" s="390" t="s">
        <v>9568</v>
      </c>
    </row>
    <row r="7135" spans="1:9" x14ac:dyDescent="0.3">
      <c r="A7135" s="508">
        <v>45161</v>
      </c>
      <c r="B7135" s="398" t="s">
        <v>11772</v>
      </c>
      <c r="C7135" s="5" t="s">
        <v>11236</v>
      </c>
      <c r="D7135" s="5" t="s">
        <v>11879</v>
      </c>
      <c r="E7135" s="43">
        <v>10616</v>
      </c>
      <c r="F7135" s="43"/>
      <c r="G7135" s="48">
        <f t="shared" si="177"/>
        <v>187221.01612903201</v>
      </c>
      <c r="H7135" s="390" t="s">
        <v>9568</v>
      </c>
    </row>
    <row r="7136" spans="1:9" x14ac:dyDescent="0.3">
      <c r="A7136" s="508">
        <v>45161</v>
      </c>
      <c r="B7136" s="398" t="s">
        <v>12087</v>
      </c>
      <c r="C7136" s="5" t="s">
        <v>11236</v>
      </c>
      <c r="D7136" s="5" t="s">
        <v>11879</v>
      </c>
      <c r="E7136" s="43">
        <v>9986</v>
      </c>
      <c r="F7136" s="43"/>
      <c r="G7136" s="48">
        <f t="shared" si="177"/>
        <v>177235.01612903201</v>
      </c>
      <c r="H7136" s="390" t="s">
        <v>9568</v>
      </c>
    </row>
    <row r="7137" spans="1:8" x14ac:dyDescent="0.3">
      <c r="A7137" s="508">
        <v>45161</v>
      </c>
      <c r="B7137" s="398" t="s">
        <v>12088</v>
      </c>
      <c r="C7137" s="5" t="s">
        <v>84</v>
      </c>
      <c r="D7137" s="5" t="s">
        <v>12033</v>
      </c>
      <c r="E7137" s="43">
        <v>22000</v>
      </c>
      <c r="F7137" s="43"/>
      <c r="G7137" s="48">
        <f t="shared" si="177"/>
        <v>155235.01612903201</v>
      </c>
      <c r="H7137" s="390" t="s">
        <v>9568</v>
      </c>
    </row>
    <row r="7138" spans="1:8" x14ac:dyDescent="0.3">
      <c r="A7138" s="508">
        <v>45161</v>
      </c>
      <c r="B7138" s="398"/>
      <c r="C7138" s="5" t="s">
        <v>84</v>
      </c>
      <c r="D7138" s="5" t="s">
        <v>12034</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12089</v>
      </c>
      <c r="C7141" s="5" t="s">
        <v>10815</v>
      </c>
      <c r="D7141" s="5" t="s">
        <v>12035</v>
      </c>
      <c r="E7141" s="43">
        <v>44000</v>
      </c>
      <c r="F7141" s="43"/>
      <c r="G7141" s="48">
        <f t="shared" si="177"/>
        <v>81035.01612903201</v>
      </c>
      <c r="H7141" s="390" t="s">
        <v>9568</v>
      </c>
    </row>
    <row r="7142" spans="1:8" x14ac:dyDescent="0.3">
      <c r="A7142" s="508">
        <v>45161</v>
      </c>
      <c r="B7142" s="398" t="s">
        <v>12089</v>
      </c>
      <c r="C7142" s="5" t="s">
        <v>5793</v>
      </c>
      <c r="D7142" s="5" t="s">
        <v>8924</v>
      </c>
      <c r="E7142" s="43">
        <v>200</v>
      </c>
      <c r="F7142" s="43"/>
      <c r="G7142" s="48">
        <f t="shared" si="177"/>
        <v>80835.01612903201</v>
      </c>
      <c r="H7142" s="390" t="s">
        <v>9568</v>
      </c>
    </row>
    <row r="7143" spans="1:8" x14ac:dyDescent="0.3">
      <c r="A7143" s="508">
        <v>45162</v>
      </c>
      <c r="B7143" s="344" t="s">
        <v>12095</v>
      </c>
      <c r="C7143" s="5" t="s">
        <v>9756</v>
      </c>
      <c r="D7143" s="5" t="s">
        <v>12038</v>
      </c>
      <c r="E7143" s="43">
        <v>450</v>
      </c>
      <c r="F7143" s="43"/>
      <c r="G7143" s="48">
        <f t="shared" si="177"/>
        <v>80385.01612903201</v>
      </c>
      <c r="H7143" s="390" t="s">
        <v>9568</v>
      </c>
    </row>
    <row r="7144" spans="1:8" x14ac:dyDescent="0.3">
      <c r="A7144" s="508">
        <v>45162</v>
      </c>
      <c r="B7144" s="398" t="s">
        <v>11528</v>
      </c>
      <c r="C7144" s="5" t="s">
        <v>9756</v>
      </c>
      <c r="D7144" s="5" t="s">
        <v>12039</v>
      </c>
      <c r="E7144" s="43">
        <v>26000</v>
      </c>
      <c r="F7144" s="43"/>
      <c r="G7144" s="48">
        <f t="shared" si="177"/>
        <v>54385.01612903201</v>
      </c>
      <c r="H7144" s="390" t="s">
        <v>9568</v>
      </c>
    </row>
    <row r="7145" spans="1:8" x14ac:dyDescent="0.3">
      <c r="A7145" s="508">
        <v>45162</v>
      </c>
      <c r="B7145" s="398" t="s">
        <v>12086</v>
      </c>
      <c r="C7145" s="5" t="s">
        <v>9756</v>
      </c>
      <c r="D7145" s="5" t="s">
        <v>12040</v>
      </c>
      <c r="E7145" s="43">
        <v>3100</v>
      </c>
      <c r="F7145" s="43"/>
      <c r="G7145" s="48">
        <f t="shared" si="177"/>
        <v>51285.01612903201</v>
      </c>
      <c r="H7145" s="390" t="s">
        <v>9568</v>
      </c>
    </row>
    <row r="7146" spans="1:8" x14ac:dyDescent="0.3">
      <c r="A7146" s="508">
        <v>45163</v>
      </c>
      <c r="B7146" s="398" t="s">
        <v>10615</v>
      </c>
      <c r="C7146" s="5" t="s">
        <v>84</v>
      </c>
      <c r="D7146" s="5" t="s">
        <v>12036</v>
      </c>
      <c r="E7146" s="43">
        <v>5000</v>
      </c>
      <c r="F7146" s="43"/>
      <c r="G7146" s="48">
        <f t="shared" si="177"/>
        <v>46285.01612903201</v>
      </c>
      <c r="H7146" s="390" t="s">
        <v>9568</v>
      </c>
    </row>
    <row r="7147" spans="1:8" x14ac:dyDescent="0.3">
      <c r="A7147" s="508">
        <v>45163</v>
      </c>
      <c r="B7147" s="398" t="s">
        <v>10615</v>
      </c>
      <c r="C7147" s="5" t="s">
        <v>84</v>
      </c>
      <c r="D7147" s="5" t="s">
        <v>12037</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12089</v>
      </c>
      <c r="C7150" s="5" t="s">
        <v>9756</v>
      </c>
      <c r="D7150" s="5" t="s">
        <v>12041</v>
      </c>
      <c r="E7150" s="43">
        <v>1100</v>
      </c>
      <c r="F7150" s="43"/>
      <c r="G7150" s="48">
        <f t="shared" si="177"/>
        <v>31185.01612903201</v>
      </c>
      <c r="H7150" s="390" t="s">
        <v>9568</v>
      </c>
    </row>
    <row r="7151" spans="1:8" x14ac:dyDescent="0.3">
      <c r="A7151" s="508">
        <v>45163</v>
      </c>
      <c r="B7151" s="398" t="s">
        <v>12089</v>
      </c>
      <c r="C7151" s="5" t="s">
        <v>5793</v>
      </c>
      <c r="D7151" s="5" t="s">
        <v>40</v>
      </c>
      <c r="E7151" s="43">
        <f>250+300+300</f>
        <v>850</v>
      </c>
      <c r="F7151" s="43"/>
      <c r="G7151" s="48">
        <f t="shared" si="177"/>
        <v>30335.01612903201</v>
      </c>
      <c r="H7151" s="390" t="s">
        <v>9568</v>
      </c>
    </row>
    <row r="7152" spans="1:8" x14ac:dyDescent="0.3">
      <c r="A7152" s="508">
        <v>45163</v>
      </c>
      <c r="B7152" s="398" t="s">
        <v>12086</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12088</v>
      </c>
      <c r="C7154" s="5" t="s">
        <v>5162</v>
      </c>
      <c r="D7154" s="5" t="s">
        <v>12042</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85"/>
      <c r="C7156" s="485"/>
      <c r="D7156" s="496" t="s">
        <v>12019</v>
      </c>
      <c r="E7156" s="485"/>
      <c r="F7156" s="43">
        <v>398500</v>
      </c>
      <c r="G7156" s="48">
        <f t="shared" si="177"/>
        <v>406835.01612903201</v>
      </c>
      <c r="H7156" s="390" t="s">
        <v>9568</v>
      </c>
      <c r="I7156" s="548"/>
    </row>
    <row r="7157" spans="1:9" x14ac:dyDescent="0.3">
      <c r="A7157" s="508">
        <v>45164</v>
      </c>
      <c r="B7157" s="398" t="s">
        <v>11821</v>
      </c>
      <c r="C7157" s="5" t="s">
        <v>12044</v>
      </c>
      <c r="D7157" s="5" t="s">
        <v>12045</v>
      </c>
      <c r="E7157" s="43">
        <v>100000</v>
      </c>
      <c r="F7157" s="43"/>
      <c r="G7157" s="48">
        <f t="shared" si="177"/>
        <v>306835.01612903201</v>
      </c>
      <c r="H7157" s="390" t="s">
        <v>9568</v>
      </c>
    </row>
    <row r="7158" spans="1:9" x14ac:dyDescent="0.3">
      <c r="A7158" s="508">
        <v>45164</v>
      </c>
      <c r="B7158" s="398" t="s">
        <v>12086</v>
      </c>
      <c r="C7158" s="5" t="s">
        <v>9756</v>
      </c>
      <c r="D7158" s="5" t="s">
        <v>12046</v>
      </c>
      <c r="E7158" s="43">
        <v>133700</v>
      </c>
      <c r="F7158" s="43"/>
      <c r="G7158" s="48">
        <f t="shared" si="177"/>
        <v>173135.01612903201</v>
      </c>
      <c r="H7158" s="390" t="s">
        <v>9568</v>
      </c>
    </row>
    <row r="7159" spans="1:9" x14ac:dyDescent="0.3">
      <c r="A7159" s="508">
        <v>45164</v>
      </c>
      <c r="B7159" s="398"/>
      <c r="C7159" s="5" t="s">
        <v>541</v>
      </c>
      <c r="D7159" s="5" t="s">
        <v>12047</v>
      </c>
      <c r="E7159" s="43">
        <v>4000</v>
      </c>
      <c r="F7159" s="43"/>
      <c r="G7159" s="48">
        <f t="shared" si="177"/>
        <v>169135.01612903201</v>
      </c>
      <c r="H7159" s="390" t="s">
        <v>9568</v>
      </c>
    </row>
    <row r="7160" spans="1:9" x14ac:dyDescent="0.3">
      <c r="A7160" s="508">
        <v>45164</v>
      </c>
      <c r="B7160" s="398" t="s">
        <v>12089</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12054</v>
      </c>
      <c r="E7161" s="43">
        <v>1000</v>
      </c>
      <c r="F7161" s="43"/>
      <c r="G7161" s="48">
        <f t="shared" si="177"/>
        <v>166435.01612903201</v>
      </c>
      <c r="H7161" s="390" t="s">
        <v>9568</v>
      </c>
    </row>
    <row r="7162" spans="1:9" x14ac:dyDescent="0.3">
      <c r="A7162" s="508">
        <v>45164</v>
      </c>
      <c r="B7162" s="398" t="s">
        <v>25</v>
      </c>
      <c r="C7162" s="5" t="s">
        <v>84</v>
      </c>
      <c r="D7162" s="5" t="s">
        <v>12055</v>
      </c>
      <c r="E7162" s="43">
        <v>5000</v>
      </c>
      <c r="F7162" s="43"/>
      <c r="G7162" s="48">
        <f t="shared" si="177"/>
        <v>161435.01612903201</v>
      </c>
      <c r="H7162" s="390" t="s">
        <v>9568</v>
      </c>
    </row>
    <row r="7163" spans="1:9" x14ac:dyDescent="0.3">
      <c r="A7163" s="508">
        <v>45166</v>
      </c>
      <c r="B7163" s="398" t="s">
        <v>12189</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85"/>
      <c r="C7165" s="485"/>
      <c r="D7165" s="496" t="s">
        <v>4106</v>
      </c>
      <c r="E7165" s="485"/>
      <c r="F7165" s="43">
        <v>200000</v>
      </c>
      <c r="G7165" s="48">
        <f t="shared" si="177"/>
        <v>200865.01612903201</v>
      </c>
      <c r="H7165" s="390" t="s">
        <v>9568</v>
      </c>
      <c r="I7165" s="548"/>
    </row>
    <row r="7166" spans="1:9" x14ac:dyDescent="0.3">
      <c r="A7166" s="508">
        <v>45166</v>
      </c>
      <c r="B7166" s="398" t="s">
        <v>11772</v>
      </c>
      <c r="C7166" s="5" t="s">
        <v>10709</v>
      </c>
      <c r="D7166" s="5" t="s">
        <v>12057</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12086</v>
      </c>
      <c r="C7168" s="5" t="s">
        <v>10815</v>
      </c>
      <c r="D7168" s="5" t="s">
        <v>4342</v>
      </c>
      <c r="E7168" s="43">
        <v>10000</v>
      </c>
      <c r="F7168" s="43"/>
      <c r="G7168" s="48">
        <f t="shared" si="177"/>
        <v>162865.01612903201</v>
      </c>
      <c r="H7168" s="390" t="s">
        <v>9568</v>
      </c>
    </row>
    <row r="7169" spans="1:9" x14ac:dyDescent="0.3">
      <c r="A7169" s="508">
        <v>45166</v>
      </c>
      <c r="B7169" s="398" t="s">
        <v>12086</v>
      </c>
      <c r="C7169" s="5" t="s">
        <v>10815</v>
      </c>
      <c r="D7169" s="5" t="s">
        <v>12058</v>
      </c>
      <c r="E7169" s="43">
        <v>51000</v>
      </c>
      <c r="F7169" s="43"/>
      <c r="G7169" s="48">
        <f t="shared" si="177"/>
        <v>111865.01612903201</v>
      </c>
      <c r="H7169" s="390" t="s">
        <v>9568</v>
      </c>
    </row>
    <row r="7170" spans="1:9" x14ac:dyDescent="0.3">
      <c r="A7170" s="508">
        <v>45166</v>
      </c>
      <c r="B7170" s="398" t="s">
        <v>12088</v>
      </c>
      <c r="C7170" s="5" t="s">
        <v>5793</v>
      </c>
      <c r="D7170" s="5" t="s">
        <v>8924</v>
      </c>
      <c r="E7170" s="43">
        <v>500</v>
      </c>
      <c r="F7170" s="43"/>
      <c r="G7170" s="48">
        <f t="shared" si="177"/>
        <v>111365.01612903201</v>
      </c>
      <c r="H7170" s="390" t="s">
        <v>9568</v>
      </c>
    </row>
    <row r="7171" spans="1:9" x14ac:dyDescent="0.3">
      <c r="A7171" s="508">
        <v>45166</v>
      </c>
      <c r="B7171" s="398" t="s">
        <v>12089</v>
      </c>
      <c r="C7171" s="5" t="s">
        <v>5793</v>
      </c>
      <c r="D7171" s="5" t="s">
        <v>40</v>
      </c>
      <c r="E7171" s="43">
        <v>1800</v>
      </c>
      <c r="F7171" s="43"/>
      <c r="G7171" s="48">
        <f t="shared" ref="G7171:G7179" si="179">G7170+F7171-E7171</f>
        <v>109565.01612903201</v>
      </c>
      <c r="H7171" s="390" t="s">
        <v>9568</v>
      </c>
    </row>
    <row r="7172" spans="1:9" x14ac:dyDescent="0.3">
      <c r="A7172" s="508">
        <v>45166</v>
      </c>
      <c r="B7172" s="398" t="s">
        <v>12089</v>
      </c>
      <c r="C7172" s="5" t="s">
        <v>10815</v>
      </c>
      <c r="D7172" s="5" t="s">
        <v>4342</v>
      </c>
      <c r="E7172" s="65">
        <v>22830</v>
      </c>
      <c r="F7172" s="65"/>
      <c r="G7172" s="48">
        <f t="shared" si="179"/>
        <v>86735.01612903201</v>
      </c>
      <c r="H7172" s="390" t="s">
        <v>9568</v>
      </c>
    </row>
    <row r="7173" spans="1:9" x14ac:dyDescent="0.3">
      <c r="A7173" s="508">
        <v>45166</v>
      </c>
      <c r="B7173" s="398" t="s">
        <v>12088</v>
      </c>
      <c r="C7173" s="5" t="s">
        <v>10815</v>
      </c>
      <c r="D7173" s="5" t="s">
        <v>12059</v>
      </c>
      <c r="E7173" s="43">
        <v>69000</v>
      </c>
      <c r="F7173" s="43"/>
      <c r="G7173" s="48">
        <f t="shared" si="179"/>
        <v>17735.01612903201</v>
      </c>
      <c r="H7173" s="390" t="s">
        <v>9568</v>
      </c>
    </row>
    <row r="7174" spans="1:9" x14ac:dyDescent="0.3">
      <c r="A7174" s="508">
        <v>45166</v>
      </c>
      <c r="B7174" s="398" t="s">
        <v>12086</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85"/>
      <c r="C7177" s="485"/>
      <c r="D7177" s="496" t="s">
        <v>12019</v>
      </c>
      <c r="E7177" s="485"/>
      <c r="F7177" s="43">
        <v>100000</v>
      </c>
      <c r="G7177" s="48">
        <f t="shared" si="179"/>
        <v>102735.01612903201</v>
      </c>
      <c r="H7177" s="390" t="s">
        <v>9568</v>
      </c>
      <c r="I7177" s="548"/>
    </row>
    <row r="7178" spans="1:9" x14ac:dyDescent="0.3">
      <c r="A7178" s="508">
        <v>45167</v>
      </c>
      <c r="B7178" s="398"/>
      <c r="C7178" s="5" t="s">
        <v>5162</v>
      </c>
      <c r="D7178" s="5" t="s">
        <v>3910</v>
      </c>
      <c r="E7178" s="43">
        <v>5000</v>
      </c>
      <c r="F7178" s="43"/>
      <c r="G7178" s="48">
        <f t="shared" si="179"/>
        <v>97735.01612903201</v>
      </c>
      <c r="H7178" s="390" t="s">
        <v>9568</v>
      </c>
      <c r="I7178" s="548"/>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12092</v>
      </c>
      <c r="C7180" s="61" t="s">
        <v>10815</v>
      </c>
      <c r="D7180" s="61" t="s">
        <v>12067</v>
      </c>
      <c r="E7180" s="62">
        <v>17400</v>
      </c>
      <c r="F7180" s="43"/>
      <c r="G7180" s="48">
        <f t="shared" ref="G7180:G7244" si="180">G7179+F7180-E7180</f>
        <v>72335.01612903201</v>
      </c>
      <c r="H7180" s="390" t="s">
        <v>9568</v>
      </c>
    </row>
    <row r="7181" spans="1:9" x14ac:dyDescent="0.3">
      <c r="A7181" s="508">
        <v>45167</v>
      </c>
      <c r="B7181" s="398" t="s">
        <v>12086</v>
      </c>
      <c r="C7181" s="5" t="s">
        <v>10815</v>
      </c>
      <c r="D7181" s="5" t="s">
        <v>12068</v>
      </c>
      <c r="E7181" s="43">
        <v>6924</v>
      </c>
      <c r="F7181" s="43"/>
      <c r="G7181" s="48">
        <f t="shared" si="180"/>
        <v>65411.01612903201</v>
      </c>
      <c r="H7181" s="390" t="s">
        <v>9568</v>
      </c>
    </row>
    <row r="7182" spans="1:9" x14ac:dyDescent="0.3">
      <c r="A7182" s="508">
        <v>45167</v>
      </c>
      <c r="B7182" s="398" t="s">
        <v>12087</v>
      </c>
      <c r="C7182" s="5" t="s">
        <v>10815</v>
      </c>
      <c r="D7182" s="5" t="s">
        <v>12069</v>
      </c>
      <c r="E7182" s="43">
        <v>480</v>
      </c>
      <c r="F7182" s="43"/>
      <c r="G7182" s="48">
        <f t="shared" si="180"/>
        <v>64931.01612903201</v>
      </c>
      <c r="H7182" s="390" t="s">
        <v>9568</v>
      </c>
    </row>
    <row r="7183" spans="1:9" x14ac:dyDescent="0.3">
      <c r="A7183" s="508">
        <v>45167</v>
      </c>
      <c r="B7183" s="398" t="s">
        <v>12087</v>
      </c>
      <c r="C7183" s="5" t="s">
        <v>9452</v>
      </c>
      <c r="D7183" s="5" t="s">
        <v>12070</v>
      </c>
      <c r="E7183" s="43">
        <v>7000</v>
      </c>
      <c r="F7183" s="43"/>
      <c r="G7183" s="48">
        <f t="shared" si="180"/>
        <v>57931.01612903201</v>
      </c>
      <c r="H7183" s="390" t="s">
        <v>9568</v>
      </c>
    </row>
    <row r="7184" spans="1:9" x14ac:dyDescent="0.3">
      <c r="A7184" s="508">
        <v>45167</v>
      </c>
      <c r="B7184" s="398" t="s">
        <v>12087</v>
      </c>
      <c r="C7184" s="5" t="s">
        <v>5793</v>
      </c>
      <c r="D7184" s="5" t="s">
        <v>40</v>
      </c>
      <c r="E7184" s="43">
        <v>1600</v>
      </c>
      <c r="F7184" s="43"/>
      <c r="G7184" s="48">
        <f t="shared" si="180"/>
        <v>56331.01612903201</v>
      </c>
      <c r="H7184" s="390" t="s">
        <v>9568</v>
      </c>
    </row>
    <row r="7185" spans="1:9" x14ac:dyDescent="0.3">
      <c r="A7185" s="508">
        <v>45167</v>
      </c>
      <c r="B7185" s="398" t="s">
        <v>12092</v>
      </c>
      <c r="C7185" s="5" t="s">
        <v>5793</v>
      </c>
      <c r="D7185" s="5" t="s">
        <v>40</v>
      </c>
      <c r="E7185" s="43">
        <v>3000</v>
      </c>
      <c r="F7185" s="43"/>
      <c r="G7185" s="48">
        <f t="shared" si="180"/>
        <v>53331.01612903201</v>
      </c>
      <c r="H7185" s="390" t="s">
        <v>9568</v>
      </c>
    </row>
    <row r="7186" spans="1:9" x14ac:dyDescent="0.3">
      <c r="A7186" s="508">
        <v>45167</v>
      </c>
      <c r="B7186" s="398" t="s">
        <v>12087</v>
      </c>
      <c r="C7186" s="5" t="s">
        <v>5793</v>
      </c>
      <c r="D7186" s="5" t="s">
        <v>40</v>
      </c>
      <c r="E7186" s="43">
        <v>1600</v>
      </c>
      <c r="F7186" s="43"/>
      <c r="G7186" s="48">
        <f t="shared" si="180"/>
        <v>51731.01612903201</v>
      </c>
      <c r="H7186" s="390" t="s">
        <v>9568</v>
      </c>
    </row>
    <row r="7187" spans="1:9" x14ac:dyDescent="0.3">
      <c r="A7187" s="508">
        <v>45167</v>
      </c>
      <c r="B7187" s="398" t="s">
        <v>12089</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12071</v>
      </c>
      <c r="D7192" s="5" t="s">
        <v>12072</v>
      </c>
      <c r="E7192" s="43">
        <v>1500</v>
      </c>
      <c r="F7192" s="43"/>
      <c r="G7192" s="48">
        <f t="shared" si="180"/>
        <v>29231.01612903201</v>
      </c>
      <c r="H7192" s="390" t="s">
        <v>9568</v>
      </c>
    </row>
    <row r="7193" spans="1:9" x14ac:dyDescent="0.3">
      <c r="A7193" s="508">
        <v>45168</v>
      </c>
      <c r="B7193" s="585"/>
      <c r="C7193" s="485"/>
      <c r="D7193" s="496" t="s">
        <v>12073</v>
      </c>
      <c r="E7193" s="485"/>
      <c r="F7193" s="43">
        <v>30000</v>
      </c>
      <c r="G7193" s="48">
        <f t="shared" si="180"/>
        <v>59231.01612903201</v>
      </c>
      <c r="H7193" s="390" t="s">
        <v>9568</v>
      </c>
      <c r="I7193" s="548"/>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12086</v>
      </c>
      <c r="C7195" s="5" t="s">
        <v>9756</v>
      </c>
      <c r="D7195" s="5" t="s">
        <v>12075</v>
      </c>
      <c r="E7195" s="43">
        <v>20000</v>
      </c>
      <c r="F7195" s="43"/>
      <c r="G7195" s="48">
        <f t="shared" si="180"/>
        <v>34231.01612903201</v>
      </c>
      <c r="H7195" s="390" t="s">
        <v>9568</v>
      </c>
    </row>
    <row r="7196" spans="1:9" x14ac:dyDescent="0.3">
      <c r="A7196" s="508">
        <v>45168</v>
      </c>
      <c r="B7196" s="398" t="s">
        <v>12087</v>
      </c>
      <c r="C7196" s="5" t="s">
        <v>5793</v>
      </c>
      <c r="D7196" s="5" t="s">
        <v>40</v>
      </c>
      <c r="E7196" s="43">
        <v>1500</v>
      </c>
      <c r="F7196" s="43"/>
      <c r="G7196" s="48">
        <f t="shared" si="180"/>
        <v>32731.01612903201</v>
      </c>
      <c r="H7196" s="390" t="s">
        <v>9568</v>
      </c>
    </row>
    <row r="7197" spans="1:9" x14ac:dyDescent="0.3">
      <c r="A7197" s="508">
        <v>45168</v>
      </c>
      <c r="B7197" s="398"/>
      <c r="C7197" s="5" t="s">
        <v>84</v>
      </c>
      <c r="D7197" s="5" t="s">
        <v>12080</v>
      </c>
      <c r="E7197" s="43">
        <v>1000</v>
      </c>
      <c r="F7197" s="43"/>
      <c r="G7197" s="48">
        <f t="shared" si="180"/>
        <v>31731.01612903201</v>
      </c>
      <c r="H7197" s="390" t="s">
        <v>9568</v>
      </c>
    </row>
    <row r="7198" spans="1:9" x14ac:dyDescent="0.3">
      <c r="A7198" s="508">
        <v>45169</v>
      </c>
      <c r="B7198" s="398" t="s">
        <v>12086</v>
      </c>
      <c r="C7198" s="5" t="s">
        <v>541</v>
      </c>
      <c r="D7198" s="5" t="s">
        <v>11856</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12078</v>
      </c>
      <c r="E7200" s="43">
        <v>15000</v>
      </c>
      <c r="F7200" s="43"/>
      <c r="G7200" s="48">
        <f t="shared" si="180"/>
        <v>8231.0161290320102</v>
      </c>
      <c r="H7200" s="390" t="s">
        <v>9568</v>
      </c>
    </row>
    <row r="7201" spans="1:9" x14ac:dyDescent="0.3">
      <c r="A7201" s="508">
        <v>45169</v>
      </c>
      <c r="B7201" s="398"/>
      <c r="C7201" s="5" t="s">
        <v>4550</v>
      </c>
      <c r="D7201" s="5" t="s">
        <v>12079</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85"/>
      <c r="C7203" s="485"/>
      <c r="D7203" s="496" t="s">
        <v>4106</v>
      </c>
      <c r="E7203" s="485"/>
      <c r="F7203" s="43">
        <v>150000</v>
      </c>
      <c r="G7203" s="48">
        <f t="shared" si="180"/>
        <v>152881.01612903201</v>
      </c>
      <c r="H7203" s="390" t="s">
        <v>9568</v>
      </c>
      <c r="I7203" s="548"/>
    </row>
    <row r="7204" spans="1:9" x14ac:dyDescent="0.3">
      <c r="A7204" s="508">
        <v>45170</v>
      </c>
      <c r="B7204" s="398" t="s">
        <v>12089</v>
      </c>
      <c r="C7204" s="5" t="s">
        <v>6430</v>
      </c>
      <c r="D7204" s="5" t="s">
        <v>12085</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11989</v>
      </c>
      <c r="E7206" s="43">
        <v>3000</v>
      </c>
      <c r="F7206" s="43"/>
      <c r="G7206" s="48">
        <f t="shared" si="180"/>
        <v>139481.01612903201</v>
      </c>
      <c r="H7206" s="390" t="s">
        <v>9568</v>
      </c>
    </row>
    <row r="7207" spans="1:9" x14ac:dyDescent="0.3">
      <c r="A7207" s="508">
        <v>45170</v>
      </c>
      <c r="B7207" s="398" t="s">
        <v>12092</v>
      </c>
      <c r="C7207" s="5" t="s">
        <v>12109</v>
      </c>
      <c r="D7207" s="5" t="s">
        <v>12110</v>
      </c>
      <c r="E7207" s="43">
        <v>39000</v>
      </c>
      <c r="F7207" s="43"/>
      <c r="G7207" s="48">
        <f t="shared" si="180"/>
        <v>100481.01612903201</v>
      </c>
      <c r="H7207" s="390" t="s">
        <v>9568</v>
      </c>
    </row>
    <row r="7208" spans="1:9" x14ac:dyDescent="0.3">
      <c r="A7208" s="508">
        <v>45170</v>
      </c>
      <c r="B7208" s="398" t="s">
        <v>12092</v>
      </c>
      <c r="C7208" s="5" t="s">
        <v>10815</v>
      </c>
      <c r="D7208" s="5" t="s">
        <v>12111</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12099</v>
      </c>
      <c r="E7211" s="43">
        <v>4000</v>
      </c>
      <c r="F7211" s="43"/>
      <c r="G7211" s="48">
        <f t="shared" si="180"/>
        <v>81841.01612903201</v>
      </c>
      <c r="H7211" s="390" t="s">
        <v>9568</v>
      </c>
    </row>
    <row r="7212" spans="1:9" x14ac:dyDescent="0.3">
      <c r="A7212" s="508">
        <v>45171</v>
      </c>
      <c r="B7212" s="398" t="s">
        <v>12088</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12189</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12088</v>
      </c>
      <c r="C7220" s="5"/>
      <c r="D7220" s="5" t="s">
        <v>12108</v>
      </c>
      <c r="E7220" s="43">
        <v>5000</v>
      </c>
      <c r="F7220" s="43"/>
      <c r="G7220" s="48">
        <f t="shared" si="180"/>
        <v>46901.01612903201</v>
      </c>
      <c r="H7220" s="390" t="s">
        <v>9568</v>
      </c>
    </row>
    <row r="7221" spans="1:8" x14ac:dyDescent="0.3">
      <c r="A7221" s="508">
        <v>45173</v>
      </c>
      <c r="B7221" s="398" t="s">
        <v>12086</v>
      </c>
      <c r="C7221" s="5"/>
      <c r="D7221" s="5" t="s">
        <v>12112</v>
      </c>
      <c r="E7221" s="43">
        <v>34000</v>
      </c>
      <c r="F7221" s="43"/>
      <c r="G7221" s="48">
        <f t="shared" si="180"/>
        <v>12901.01612903201</v>
      </c>
      <c r="H7221" s="390" t="s">
        <v>9568</v>
      </c>
    </row>
    <row r="7222" spans="1:8" x14ac:dyDescent="0.3">
      <c r="A7222" s="508">
        <v>45173</v>
      </c>
      <c r="B7222" s="398" t="s">
        <v>12089</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85"/>
      <c r="C7224" s="485"/>
      <c r="D7224" s="496" t="s">
        <v>4106</v>
      </c>
      <c r="E7224" s="485"/>
      <c r="F7224" s="43">
        <v>150000</v>
      </c>
      <c r="G7224" s="48">
        <f t="shared" si="180"/>
        <v>154201.01612903201</v>
      </c>
      <c r="H7224" s="390" t="s">
        <v>9568</v>
      </c>
    </row>
    <row r="7225" spans="1:8" x14ac:dyDescent="0.3">
      <c r="A7225" s="508">
        <v>45173</v>
      </c>
      <c r="B7225" s="398" t="s">
        <v>12096</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12113</v>
      </c>
      <c r="E7226" s="43">
        <v>10000</v>
      </c>
      <c r="F7226" s="43"/>
      <c r="G7226" s="48">
        <f t="shared" si="180"/>
        <v>114201.01612903201</v>
      </c>
      <c r="H7226" s="390" t="s">
        <v>9568</v>
      </c>
    </row>
    <row r="7227" spans="1:8" x14ac:dyDescent="0.3">
      <c r="A7227" s="508">
        <v>45173</v>
      </c>
      <c r="B7227" s="398" t="s">
        <v>12089</v>
      </c>
      <c r="C7227" s="5" t="s">
        <v>6430</v>
      </c>
      <c r="D7227" s="5" t="s">
        <v>294</v>
      </c>
      <c r="E7227" s="43">
        <v>20000</v>
      </c>
      <c r="F7227" s="43"/>
      <c r="G7227" s="48">
        <f t="shared" si="180"/>
        <v>94201.01612903201</v>
      </c>
      <c r="H7227" s="390" t="s">
        <v>9568</v>
      </c>
    </row>
    <row r="7228" spans="1:8" x14ac:dyDescent="0.3">
      <c r="A7228" s="508">
        <v>45173</v>
      </c>
      <c r="B7228" s="398" t="s">
        <v>12092</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12114</v>
      </c>
      <c r="E7229" s="43">
        <v>23000</v>
      </c>
      <c r="F7229" s="43"/>
      <c r="G7229" s="48">
        <f t="shared" si="180"/>
        <v>21201.01612903201</v>
      </c>
      <c r="H7229" s="390" t="s">
        <v>9568</v>
      </c>
    </row>
    <row r="7230" spans="1:8" x14ac:dyDescent="0.3">
      <c r="A7230" s="508">
        <v>45173</v>
      </c>
      <c r="B7230" s="398" t="s">
        <v>12088</v>
      </c>
      <c r="C7230" s="5" t="s">
        <v>5162</v>
      </c>
      <c r="D7230" s="5" t="s">
        <v>5813</v>
      </c>
      <c r="E7230" s="43">
        <v>2000</v>
      </c>
      <c r="F7230" s="43"/>
      <c r="G7230" s="48">
        <f t="shared" si="180"/>
        <v>19201.01612903201</v>
      </c>
      <c r="H7230" s="390" t="s">
        <v>9568</v>
      </c>
    </row>
    <row r="7231" spans="1:8" x14ac:dyDescent="0.3">
      <c r="A7231" s="508">
        <v>45174</v>
      </c>
      <c r="B7231" s="398" t="s">
        <v>12088</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12115</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85"/>
      <c r="C7234" s="485"/>
      <c r="D7234" s="496" t="s">
        <v>4364</v>
      </c>
      <c r="E7234" s="485"/>
      <c r="F7234" s="43">
        <v>100000</v>
      </c>
      <c r="G7234" s="48">
        <f t="shared" si="180"/>
        <v>104801.01612903201</v>
      </c>
      <c r="H7234" s="390" t="s">
        <v>9568</v>
      </c>
    </row>
    <row r="7235" spans="1:8" x14ac:dyDescent="0.3">
      <c r="A7235" s="508">
        <v>45174</v>
      </c>
      <c r="B7235" s="398" t="s">
        <v>12087</v>
      </c>
      <c r="C7235" s="5" t="s">
        <v>9756</v>
      </c>
      <c r="D7235" s="5" t="s">
        <v>4342</v>
      </c>
      <c r="E7235" s="43">
        <v>62965</v>
      </c>
      <c r="F7235" s="43"/>
      <c r="G7235" s="48">
        <f t="shared" si="180"/>
        <v>41836.01612903201</v>
      </c>
      <c r="H7235" s="390" t="s">
        <v>9568</v>
      </c>
    </row>
    <row r="7236" spans="1:8" x14ac:dyDescent="0.3">
      <c r="A7236" s="508">
        <v>45174</v>
      </c>
      <c r="B7236" s="398" t="s">
        <v>12090</v>
      </c>
      <c r="C7236" s="5" t="s">
        <v>9756</v>
      </c>
      <c r="D7236" s="5" t="s">
        <v>4342</v>
      </c>
      <c r="E7236" s="43">
        <v>2800</v>
      </c>
      <c r="F7236" s="43"/>
      <c r="G7236" s="48">
        <f t="shared" si="180"/>
        <v>39036.01612903201</v>
      </c>
      <c r="H7236" s="390" t="s">
        <v>9568</v>
      </c>
    </row>
    <row r="7237" spans="1:8" x14ac:dyDescent="0.3">
      <c r="A7237" s="508">
        <v>45174</v>
      </c>
      <c r="B7237" s="398" t="s">
        <v>12086</v>
      </c>
      <c r="C7237" s="5" t="s">
        <v>9756</v>
      </c>
      <c r="D7237" s="5" t="s">
        <v>12119</v>
      </c>
      <c r="E7237" s="43">
        <v>2950</v>
      </c>
      <c r="F7237" s="43"/>
      <c r="G7237" s="48">
        <f t="shared" si="180"/>
        <v>36086.01612903201</v>
      </c>
      <c r="H7237" s="390" t="s">
        <v>9568</v>
      </c>
    </row>
    <row r="7238" spans="1:8" x14ac:dyDescent="0.3">
      <c r="A7238" s="508">
        <v>45174</v>
      </c>
      <c r="B7238" s="398" t="s">
        <v>12087</v>
      </c>
      <c r="C7238" s="5" t="s">
        <v>9756</v>
      </c>
      <c r="D7238" s="5" t="s">
        <v>12120</v>
      </c>
      <c r="E7238" s="43">
        <v>16500</v>
      </c>
      <c r="F7238" s="43"/>
      <c r="G7238" s="48">
        <f t="shared" si="180"/>
        <v>19586.01612903201</v>
      </c>
      <c r="H7238" s="390" t="s">
        <v>9568</v>
      </c>
    </row>
    <row r="7239" spans="1:8" x14ac:dyDescent="0.3">
      <c r="A7239" s="508">
        <v>45174</v>
      </c>
      <c r="B7239" s="398" t="s">
        <v>12087</v>
      </c>
      <c r="C7239" s="5" t="s">
        <v>5793</v>
      </c>
      <c r="D7239" s="5" t="s">
        <v>40</v>
      </c>
      <c r="E7239" s="43">
        <v>700</v>
      </c>
      <c r="F7239" s="43"/>
      <c r="G7239" s="48">
        <f t="shared" si="180"/>
        <v>18886.01612903201</v>
      </c>
      <c r="H7239" s="390" t="s">
        <v>9568</v>
      </c>
    </row>
    <row r="7240" spans="1:8" x14ac:dyDescent="0.3">
      <c r="A7240" s="508">
        <v>45174</v>
      </c>
      <c r="B7240" s="398" t="s">
        <v>12087</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85"/>
      <c r="C7242" s="485"/>
      <c r="D7242" s="496" t="s">
        <v>4364</v>
      </c>
      <c r="E7242" s="485"/>
      <c r="F7242" s="43">
        <v>1300000</v>
      </c>
      <c r="G7242" s="48">
        <f t="shared" si="180"/>
        <v>1314056.016129032</v>
      </c>
      <c r="H7242" s="390" t="s">
        <v>9568</v>
      </c>
    </row>
    <row r="7243" spans="1:8" x14ac:dyDescent="0.3">
      <c r="A7243" s="508">
        <v>45175</v>
      </c>
      <c r="B7243" s="408"/>
      <c r="C7243" s="61" t="s">
        <v>54</v>
      </c>
      <c r="D7243" s="61" t="s">
        <v>12134</v>
      </c>
      <c r="E7243" s="62">
        <v>47120</v>
      </c>
      <c r="F7243" s="43"/>
      <c r="G7243" s="48">
        <f t="shared" si="180"/>
        <v>1266936.016129032</v>
      </c>
      <c r="H7243" s="390" t="s">
        <v>9568</v>
      </c>
    </row>
    <row r="7244" spans="1:8" x14ac:dyDescent="0.3">
      <c r="A7244" s="508">
        <v>45175</v>
      </c>
      <c r="B7244" s="398" t="s">
        <v>12089</v>
      </c>
      <c r="C7244" s="5" t="s">
        <v>6430</v>
      </c>
      <c r="D7244" s="5" t="s">
        <v>294</v>
      </c>
      <c r="E7244" s="43">
        <v>20000</v>
      </c>
      <c r="F7244" s="43"/>
      <c r="G7244" s="48">
        <f t="shared" si="180"/>
        <v>1246936.016129032</v>
      </c>
      <c r="H7244" s="390" t="s">
        <v>9568</v>
      </c>
    </row>
    <row r="7245" spans="1:8" x14ac:dyDescent="0.3">
      <c r="A7245" s="508">
        <v>45175</v>
      </c>
      <c r="B7245" s="398" t="s">
        <v>12190</v>
      </c>
      <c r="C7245" s="5" t="s">
        <v>5979</v>
      </c>
      <c r="D7245" s="5" t="s">
        <v>438</v>
      </c>
      <c r="E7245" s="43">
        <v>25000</v>
      </c>
      <c r="F7245" s="43"/>
      <c r="G7245" s="48">
        <f t="shared" ref="G7245:G7308" si="181">G7244+F7245-E7245</f>
        <v>1221936.016129032</v>
      </c>
      <c r="H7245" s="390" t="s">
        <v>9568</v>
      </c>
    </row>
    <row r="7246" spans="1:8" x14ac:dyDescent="0.3">
      <c r="A7246" s="508">
        <v>45175</v>
      </c>
      <c r="B7246" s="576" t="s">
        <v>12088</v>
      </c>
      <c r="C7246" s="5" t="s">
        <v>12126</v>
      </c>
      <c r="D7246" s="5" t="s">
        <v>438</v>
      </c>
      <c r="E7246" s="43">
        <v>25000</v>
      </c>
      <c r="F7246" s="43"/>
      <c r="G7246" s="48">
        <f t="shared" si="181"/>
        <v>1196936.016129032</v>
      </c>
      <c r="H7246" s="390" t="s">
        <v>9568</v>
      </c>
    </row>
    <row r="7247" spans="1:8" x14ac:dyDescent="0.3">
      <c r="A7247" s="508">
        <v>45175</v>
      </c>
      <c r="B7247" s="576" t="s">
        <v>12088</v>
      </c>
      <c r="C7247" s="5" t="s">
        <v>12127</v>
      </c>
      <c r="D7247" s="5" t="s">
        <v>12128</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12095</v>
      </c>
      <c r="C7249" s="5" t="s">
        <v>5134</v>
      </c>
      <c r="D7249" s="5" t="s">
        <v>12129</v>
      </c>
      <c r="E7249" s="43">
        <v>28950</v>
      </c>
      <c r="F7249" s="43"/>
      <c r="G7249" s="48">
        <f t="shared" si="181"/>
        <v>1009857.016129032</v>
      </c>
      <c r="H7249" s="390" t="s">
        <v>9568</v>
      </c>
    </row>
    <row r="7250" spans="1:8" x14ac:dyDescent="0.3">
      <c r="A7250" s="508">
        <v>45175</v>
      </c>
      <c r="B7250" s="408"/>
      <c r="C7250" s="61" t="s">
        <v>54</v>
      </c>
      <c r="D7250" s="61" t="s">
        <v>12144</v>
      </c>
      <c r="E7250" s="62">
        <f>38000+42100+44950+44000+60000</f>
        <v>229050</v>
      </c>
      <c r="F7250" s="43"/>
      <c r="G7250" s="48">
        <f t="shared" si="181"/>
        <v>780807.01612903201</v>
      </c>
      <c r="H7250" s="390" t="s">
        <v>9568</v>
      </c>
    </row>
    <row r="7251" spans="1:8" x14ac:dyDescent="0.3">
      <c r="A7251" s="508">
        <v>45175</v>
      </c>
      <c r="B7251" s="577" t="s">
        <v>12097</v>
      </c>
      <c r="C7251" s="61" t="s">
        <v>54</v>
      </c>
      <c r="D7251" s="61" t="s">
        <v>12133</v>
      </c>
      <c r="E7251" s="62">
        <f>129794+20000</f>
        <v>149794</v>
      </c>
      <c r="F7251" s="43"/>
      <c r="G7251" s="48">
        <f t="shared" si="181"/>
        <v>631013.01612903201</v>
      </c>
      <c r="H7251" s="390" t="s">
        <v>9568</v>
      </c>
    </row>
    <row r="7252" spans="1:8" x14ac:dyDescent="0.3">
      <c r="A7252" s="508">
        <v>45175</v>
      </c>
      <c r="B7252" s="577" t="s">
        <v>12131</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6" t="s">
        <v>12131</v>
      </c>
      <c r="C7254" s="5" t="s">
        <v>26</v>
      </c>
      <c r="D7254" s="5" t="s">
        <v>11372</v>
      </c>
      <c r="E7254" s="43">
        <v>3000</v>
      </c>
      <c r="F7254" s="43"/>
      <c r="G7254" s="48">
        <f t="shared" si="181"/>
        <v>495888.82258064492</v>
      </c>
      <c r="H7254" s="390" t="s">
        <v>9568</v>
      </c>
    </row>
    <row r="7255" spans="1:8" x14ac:dyDescent="0.3">
      <c r="A7255" s="508">
        <v>45175</v>
      </c>
      <c r="B7255" s="576" t="s">
        <v>12131</v>
      </c>
      <c r="C7255" s="5" t="s">
        <v>30</v>
      </c>
      <c r="D7255" s="5" t="s">
        <v>12132</v>
      </c>
      <c r="E7255" s="43">
        <v>500</v>
      </c>
      <c r="F7255" s="43"/>
      <c r="G7255" s="48">
        <f t="shared" si="181"/>
        <v>495388.82258064492</v>
      </c>
      <c r="H7255" s="390" t="s">
        <v>9568</v>
      </c>
    </row>
    <row r="7256" spans="1:8" x14ac:dyDescent="0.3">
      <c r="A7256" s="508">
        <v>45175</v>
      </c>
      <c r="B7256" s="576" t="s">
        <v>12131</v>
      </c>
      <c r="C7256" s="5"/>
      <c r="D7256" s="5" t="s">
        <v>12140</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7" t="s">
        <v>12096</v>
      </c>
      <c r="C7258" s="61" t="s">
        <v>54</v>
      </c>
      <c r="D7258" s="61" t="s">
        <v>12135</v>
      </c>
      <c r="E7258" s="62">
        <f>19350+31450+56935</f>
        <v>107735</v>
      </c>
      <c r="F7258" s="43"/>
      <c r="G7258" s="48">
        <f t="shared" si="181"/>
        <v>383153.82258064492</v>
      </c>
      <c r="H7258" s="390" t="s">
        <v>9568</v>
      </c>
    </row>
    <row r="7259" spans="1:8" x14ac:dyDescent="0.3">
      <c r="A7259" s="508">
        <v>45175</v>
      </c>
      <c r="B7259" s="398"/>
      <c r="C7259" s="5" t="s">
        <v>14</v>
      </c>
      <c r="D7259" s="5" t="s">
        <v>12136</v>
      </c>
      <c r="E7259" s="43">
        <v>5000</v>
      </c>
      <c r="F7259" s="43"/>
      <c r="G7259" s="48">
        <f t="shared" si="181"/>
        <v>378153.82258064492</v>
      </c>
      <c r="H7259" s="390" t="s">
        <v>9568</v>
      </c>
    </row>
    <row r="7260" spans="1:8" x14ac:dyDescent="0.3">
      <c r="A7260" s="508">
        <v>45175</v>
      </c>
      <c r="B7260" s="408" t="s">
        <v>12137</v>
      </c>
      <c r="C7260" s="61" t="s">
        <v>54</v>
      </c>
      <c r="D7260" s="61" t="s">
        <v>12138</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7" t="s">
        <v>12130</v>
      </c>
      <c r="C7262" s="61" t="s">
        <v>54</v>
      </c>
      <c r="D7262" s="61" t="s">
        <v>12139</v>
      </c>
      <c r="E7262" s="62">
        <v>126000</v>
      </c>
      <c r="F7262" s="43"/>
      <c r="G7262" s="48">
        <f t="shared" si="181"/>
        <v>99088.822580644919</v>
      </c>
      <c r="H7262" s="390" t="s">
        <v>9568</v>
      </c>
    </row>
    <row r="7263" spans="1:8" x14ac:dyDescent="0.3">
      <c r="A7263" s="508">
        <v>45175</v>
      </c>
      <c r="B7263" s="398" t="s">
        <v>12089</v>
      </c>
      <c r="C7263" s="5" t="s">
        <v>30</v>
      </c>
      <c r="D7263" s="5" t="s">
        <v>12009</v>
      </c>
      <c r="E7263" s="43">
        <v>500</v>
      </c>
      <c r="F7263" s="43"/>
      <c r="G7263" s="48">
        <f t="shared" si="181"/>
        <v>98588.822580644919</v>
      </c>
      <c r="H7263" s="390" t="s">
        <v>9568</v>
      </c>
    </row>
    <row r="7264" spans="1:8" x14ac:dyDescent="0.3">
      <c r="A7264" s="508">
        <v>45175</v>
      </c>
      <c r="B7264" s="576" t="s">
        <v>25</v>
      </c>
      <c r="C7264" s="5"/>
      <c r="D7264" s="5" t="s">
        <v>6543</v>
      </c>
      <c r="E7264" s="43">
        <v>2500</v>
      </c>
      <c r="F7264" s="43"/>
      <c r="G7264" s="48">
        <f t="shared" si="181"/>
        <v>96088.822580644919</v>
      </c>
      <c r="H7264" s="390" t="s">
        <v>9568</v>
      </c>
    </row>
    <row r="7265" spans="1:9" x14ac:dyDescent="0.3">
      <c r="A7265" s="508">
        <v>45175</v>
      </c>
      <c r="B7265" s="576" t="s">
        <v>12130</v>
      </c>
      <c r="C7265" s="5"/>
      <c r="D7265" s="5" t="s">
        <v>11583</v>
      </c>
      <c r="E7265" s="43">
        <v>300</v>
      </c>
      <c r="F7265" s="43"/>
      <c r="G7265" s="48">
        <f t="shared" si="181"/>
        <v>95788.822580644919</v>
      </c>
      <c r="H7265" s="390" t="s">
        <v>9568</v>
      </c>
    </row>
    <row r="7266" spans="1:9" x14ac:dyDescent="0.3">
      <c r="A7266" s="508">
        <v>45175</v>
      </c>
      <c r="B7266" s="398" t="s">
        <v>12091</v>
      </c>
      <c r="C7266" s="5" t="s">
        <v>5793</v>
      </c>
      <c r="D7266" s="5" t="s">
        <v>40</v>
      </c>
      <c r="E7266" s="43">
        <v>500</v>
      </c>
      <c r="F7266" s="43"/>
      <c r="G7266" s="48">
        <f t="shared" si="181"/>
        <v>95288.822580644919</v>
      </c>
      <c r="H7266" s="390" t="s">
        <v>9568</v>
      </c>
    </row>
    <row r="7267" spans="1:9" x14ac:dyDescent="0.3">
      <c r="A7267" s="508">
        <v>45176</v>
      </c>
      <c r="B7267" s="398" t="s">
        <v>12088</v>
      </c>
      <c r="C7267" s="61" t="s">
        <v>54</v>
      </c>
      <c r="D7267" s="61" t="s">
        <v>12143</v>
      </c>
      <c r="E7267" s="62">
        <v>46150</v>
      </c>
      <c r="F7267" s="43"/>
      <c r="G7267" s="48">
        <f t="shared" si="181"/>
        <v>49138.822580644919</v>
      </c>
      <c r="H7267" s="390" t="s">
        <v>9568</v>
      </c>
    </row>
    <row r="7268" spans="1:9" x14ac:dyDescent="0.3">
      <c r="A7268" s="508">
        <v>45176</v>
      </c>
      <c r="B7268" s="344" t="s">
        <v>12094</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85"/>
      <c r="C7270" s="485"/>
      <c r="D7270" s="496" t="s">
        <v>4106</v>
      </c>
      <c r="E7270" s="485"/>
      <c r="F7270" s="43">
        <v>180000</v>
      </c>
      <c r="G7270" s="48">
        <f t="shared" si="181"/>
        <v>203138.82258064492</v>
      </c>
      <c r="H7270" s="390" t="s">
        <v>9568</v>
      </c>
    </row>
    <row r="7271" spans="1:9" x14ac:dyDescent="0.3">
      <c r="A7271" s="508">
        <v>45176</v>
      </c>
      <c r="B7271" s="398" t="s">
        <v>12190</v>
      </c>
      <c r="C7271" s="61" t="s">
        <v>54</v>
      </c>
      <c r="D7271" s="61" t="s">
        <v>12145</v>
      </c>
      <c r="E7271" s="62">
        <f>18180+5860</f>
        <v>24040</v>
      </c>
      <c r="F7271" s="43"/>
      <c r="G7271" s="48">
        <f t="shared" si="181"/>
        <v>179098.82258064492</v>
      </c>
      <c r="H7271" s="390" t="s">
        <v>9568</v>
      </c>
      <c r="I7271" s="548"/>
    </row>
    <row r="7272" spans="1:9" x14ac:dyDescent="0.3">
      <c r="A7272" s="508">
        <v>45176</v>
      </c>
      <c r="B7272" s="578"/>
      <c r="C7272" s="61" t="s">
        <v>54</v>
      </c>
      <c r="D7272" s="61" t="s">
        <v>12146</v>
      </c>
      <c r="E7272" s="62">
        <f>14530+55450+37000</f>
        <v>106980</v>
      </c>
      <c r="F7272" s="43"/>
      <c r="G7272" s="48">
        <f t="shared" si="181"/>
        <v>72118.822580644919</v>
      </c>
      <c r="H7272" s="390" t="s">
        <v>9568</v>
      </c>
    </row>
    <row r="7273" spans="1:9" x14ac:dyDescent="0.3">
      <c r="A7273" s="508">
        <v>45177</v>
      </c>
      <c r="B7273" s="398"/>
      <c r="C7273" s="5" t="s">
        <v>84</v>
      </c>
      <c r="D7273" s="5" t="s">
        <v>12147</v>
      </c>
      <c r="E7273" s="43">
        <v>3000</v>
      </c>
      <c r="F7273" s="43"/>
      <c r="G7273" s="48">
        <f t="shared" si="181"/>
        <v>69118.822580644919</v>
      </c>
      <c r="H7273" s="390" t="s">
        <v>9568</v>
      </c>
    </row>
    <row r="7274" spans="1:9" x14ac:dyDescent="0.3">
      <c r="A7274" s="508">
        <v>45177</v>
      </c>
      <c r="B7274" s="398" t="s">
        <v>12091</v>
      </c>
      <c r="C7274" s="5" t="s">
        <v>11194</v>
      </c>
      <c r="D7274" s="5" t="s">
        <v>12040</v>
      </c>
      <c r="E7274" s="43">
        <v>1860</v>
      </c>
      <c r="F7274" s="43"/>
      <c r="G7274" s="48">
        <f t="shared" si="181"/>
        <v>67258.822580644919</v>
      </c>
      <c r="H7274" s="390" t="s">
        <v>9568</v>
      </c>
    </row>
    <row r="7275" spans="1:9" x14ac:dyDescent="0.3">
      <c r="A7275" s="508">
        <v>45177</v>
      </c>
      <c r="B7275" s="398" t="s">
        <v>12086</v>
      </c>
      <c r="C7275" s="5" t="s">
        <v>26</v>
      </c>
      <c r="D7275" s="5" t="s">
        <v>12150</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12153</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85"/>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8" t="s">
        <v>10615</v>
      </c>
      <c r="C7282" s="61" t="s">
        <v>1512</v>
      </c>
      <c r="D7282" s="61" t="s">
        <v>12155</v>
      </c>
      <c r="E7282" s="62">
        <v>292919.35483870964</v>
      </c>
      <c r="F7282" s="43"/>
      <c r="G7282" s="48">
        <f t="shared" si="181"/>
        <v>249389.46774193522</v>
      </c>
      <c r="H7282" s="390" t="s">
        <v>9568</v>
      </c>
    </row>
    <row r="7283" spans="1:8" x14ac:dyDescent="0.3">
      <c r="A7283" s="508">
        <v>45178</v>
      </c>
      <c r="B7283" s="398" t="s">
        <v>25</v>
      </c>
      <c r="C7283" s="5"/>
      <c r="D7283" s="5" t="s">
        <v>12156</v>
      </c>
      <c r="E7283" s="43">
        <v>2870</v>
      </c>
      <c r="F7283" s="43"/>
      <c r="G7283" s="48">
        <f t="shared" si="181"/>
        <v>246519.46774193522</v>
      </c>
      <c r="H7283" s="390" t="s">
        <v>9568</v>
      </c>
    </row>
    <row r="7284" spans="1:8" x14ac:dyDescent="0.3">
      <c r="A7284" s="508">
        <v>45178</v>
      </c>
      <c r="B7284" s="398" t="s">
        <v>12086</v>
      </c>
      <c r="C7284" s="5" t="s">
        <v>12157</v>
      </c>
      <c r="D7284" s="5" t="s">
        <v>11563</v>
      </c>
      <c r="E7284" s="43">
        <v>50000</v>
      </c>
      <c r="F7284" s="43"/>
      <c r="G7284" s="48">
        <f t="shared" si="181"/>
        <v>196519.46774193522</v>
      </c>
      <c r="H7284" s="390" t="s">
        <v>9568</v>
      </c>
    </row>
    <row r="7285" spans="1:8" x14ac:dyDescent="0.3">
      <c r="A7285" s="508">
        <v>45178</v>
      </c>
      <c r="B7285" s="398" t="s">
        <v>12088</v>
      </c>
      <c r="C7285" s="5" t="s">
        <v>5793</v>
      </c>
      <c r="D7285" s="5" t="s">
        <v>40</v>
      </c>
      <c r="E7285" s="43">
        <v>1200</v>
      </c>
      <c r="F7285" s="43"/>
      <c r="G7285" s="48">
        <f t="shared" si="181"/>
        <v>195319.46774193522</v>
      </c>
      <c r="H7285" s="390" t="s">
        <v>9568</v>
      </c>
    </row>
    <row r="7286" spans="1:8" x14ac:dyDescent="0.3">
      <c r="A7286" s="508">
        <v>45178</v>
      </c>
      <c r="B7286" s="398" t="s">
        <v>12086</v>
      </c>
      <c r="C7286" s="61" t="s">
        <v>1512</v>
      </c>
      <c r="D7286" s="61" t="s">
        <v>12158</v>
      </c>
      <c r="E7286" s="62">
        <v>24670</v>
      </c>
      <c r="F7286" s="43"/>
      <c r="G7286" s="48">
        <f t="shared" si="181"/>
        <v>170649.46774193522</v>
      </c>
      <c r="H7286" s="390" t="s">
        <v>9568</v>
      </c>
    </row>
    <row r="7287" spans="1:8" x14ac:dyDescent="0.3">
      <c r="A7287" s="508">
        <v>45180</v>
      </c>
      <c r="B7287" s="398"/>
      <c r="C7287" s="5"/>
      <c r="D7287" s="5" t="s">
        <v>12162</v>
      </c>
      <c r="E7287" s="43">
        <f>7240-300</f>
        <v>6940</v>
      </c>
      <c r="F7287" s="43"/>
      <c r="G7287" s="48">
        <f t="shared" si="181"/>
        <v>163709.46774193522</v>
      </c>
      <c r="H7287" s="390" t="s">
        <v>9568</v>
      </c>
    </row>
    <row r="7288" spans="1:8" x14ac:dyDescent="0.3">
      <c r="A7288" s="508">
        <v>45180</v>
      </c>
      <c r="B7288" s="398" t="s">
        <v>10615</v>
      </c>
      <c r="C7288" s="5" t="s">
        <v>6430</v>
      </c>
      <c r="D7288" s="5" t="s">
        <v>12163</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8" t="s">
        <v>12089</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12088</v>
      </c>
      <c r="C7292" s="5" t="s">
        <v>5162</v>
      </c>
      <c r="D7292" s="5" t="s">
        <v>294</v>
      </c>
      <c r="E7292" s="43">
        <v>5000</v>
      </c>
      <c r="F7292" s="43"/>
      <c r="G7292" s="48">
        <f t="shared" si="181"/>
        <v>113059.46774193522</v>
      </c>
      <c r="H7292" s="390" t="s">
        <v>9568</v>
      </c>
    </row>
    <row r="7293" spans="1:8" x14ac:dyDescent="0.3">
      <c r="A7293" s="508">
        <v>45180</v>
      </c>
      <c r="B7293" s="398" t="s">
        <v>12088</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12089</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12167</v>
      </c>
      <c r="E7296" s="43">
        <v>5000</v>
      </c>
      <c r="F7296" s="43"/>
      <c r="G7296" s="48">
        <f t="shared" si="181"/>
        <v>100759.46774193522</v>
      </c>
      <c r="H7296" s="390" t="s">
        <v>9568</v>
      </c>
    </row>
    <row r="7297" spans="1:8" x14ac:dyDescent="0.3">
      <c r="A7297" s="508">
        <v>45180</v>
      </c>
      <c r="B7297" s="400"/>
      <c r="C7297" s="73" t="s">
        <v>9756</v>
      </c>
      <c r="D7297" s="73" t="s">
        <v>12168</v>
      </c>
      <c r="E7297" s="183">
        <v>14400</v>
      </c>
      <c r="F7297" s="43"/>
      <c r="G7297" s="48">
        <f t="shared" si="181"/>
        <v>86359.467741935223</v>
      </c>
      <c r="H7297" s="390" t="s">
        <v>9568</v>
      </c>
    </row>
    <row r="7298" spans="1:8" x14ac:dyDescent="0.3">
      <c r="A7298" s="508">
        <v>45180</v>
      </c>
      <c r="B7298" s="398" t="s">
        <v>12087</v>
      </c>
      <c r="C7298" s="5" t="s">
        <v>10709</v>
      </c>
      <c r="D7298" s="5" t="s">
        <v>12171</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12087</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12172</v>
      </c>
      <c r="E7301" s="43">
        <v>1960</v>
      </c>
      <c r="F7301" s="43"/>
      <c r="G7301" s="48">
        <f t="shared" si="181"/>
        <v>75699.467741935223</v>
      </c>
      <c r="H7301" s="390" t="s">
        <v>9568</v>
      </c>
    </row>
    <row r="7302" spans="1:8" x14ac:dyDescent="0.3">
      <c r="A7302" s="508">
        <v>45181</v>
      </c>
      <c r="B7302" s="398" t="s">
        <v>10615</v>
      </c>
      <c r="C7302" s="5" t="s">
        <v>6430</v>
      </c>
      <c r="D7302" s="5" t="s">
        <v>12173</v>
      </c>
      <c r="E7302" s="43">
        <v>10000</v>
      </c>
      <c r="F7302" s="43"/>
      <c r="G7302" s="48">
        <f t="shared" si="181"/>
        <v>65699.467741935223</v>
      </c>
      <c r="H7302" s="390" t="s">
        <v>9568</v>
      </c>
    </row>
    <row r="7303" spans="1:8" x14ac:dyDescent="0.3">
      <c r="A7303" s="508">
        <v>45181</v>
      </c>
      <c r="B7303" s="398"/>
      <c r="C7303" s="5" t="s">
        <v>84</v>
      </c>
      <c r="D7303" s="5" t="s">
        <v>12174</v>
      </c>
      <c r="E7303" s="43">
        <v>3000</v>
      </c>
      <c r="F7303" s="43"/>
      <c r="G7303" s="48">
        <f t="shared" si="181"/>
        <v>62699.467741935223</v>
      </c>
      <c r="H7303" s="390" t="s">
        <v>9568</v>
      </c>
    </row>
    <row r="7304" spans="1:8" x14ac:dyDescent="0.3">
      <c r="A7304" s="508">
        <v>45181</v>
      </c>
      <c r="B7304" s="400"/>
      <c r="C7304" s="73" t="s">
        <v>9756</v>
      </c>
      <c r="D7304" s="73" t="s">
        <v>12168</v>
      </c>
      <c r="E7304" s="183">
        <v>600</v>
      </c>
      <c r="F7304" s="43"/>
      <c r="G7304" s="48">
        <f t="shared" si="181"/>
        <v>62099.467741935223</v>
      </c>
      <c r="H7304" s="390" t="s">
        <v>9568</v>
      </c>
    </row>
    <row r="7305" spans="1:8" x14ac:dyDescent="0.3">
      <c r="A7305" s="508">
        <v>45181</v>
      </c>
      <c r="B7305" s="585"/>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12187</v>
      </c>
      <c r="E7306" s="62">
        <v>65000</v>
      </c>
      <c r="F7306" s="43"/>
      <c r="G7306" s="48">
        <f t="shared" si="181"/>
        <v>145099.46774193522</v>
      </c>
      <c r="H7306" s="390" t="s">
        <v>9568</v>
      </c>
    </row>
    <row r="7307" spans="1:8" x14ac:dyDescent="0.3">
      <c r="A7307" s="508">
        <v>45182</v>
      </c>
      <c r="B7307" s="398" t="s">
        <v>12086</v>
      </c>
      <c r="C7307" s="5" t="s">
        <v>12177</v>
      </c>
      <c r="D7307" s="5" t="s">
        <v>12178</v>
      </c>
      <c r="E7307" s="43">
        <v>10000</v>
      </c>
      <c r="F7307" s="43"/>
      <c r="G7307" s="48">
        <f t="shared" si="181"/>
        <v>135099.46774193522</v>
      </c>
      <c r="H7307" s="390" t="s">
        <v>9568</v>
      </c>
    </row>
    <row r="7308" spans="1:8" x14ac:dyDescent="0.3">
      <c r="A7308" s="508">
        <v>45182</v>
      </c>
      <c r="B7308" s="398" t="s">
        <v>12089</v>
      </c>
      <c r="C7308" s="5" t="s">
        <v>5793</v>
      </c>
      <c r="D7308" s="5" t="s">
        <v>12179</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12181</v>
      </c>
      <c r="E7310" s="43">
        <v>15800</v>
      </c>
      <c r="F7310" s="43"/>
      <c r="G7310" s="48">
        <f t="shared" si="182"/>
        <v>115499.46774193522</v>
      </c>
      <c r="H7310" s="390" t="s">
        <v>9568</v>
      </c>
    </row>
    <row r="7311" spans="1:8" x14ac:dyDescent="0.3">
      <c r="A7311" s="508">
        <v>45182</v>
      </c>
      <c r="B7311" s="344" t="s">
        <v>12093</v>
      </c>
      <c r="C7311" s="5" t="s">
        <v>11377</v>
      </c>
      <c r="D7311" s="5" t="s">
        <v>5508</v>
      </c>
      <c r="E7311" s="43">
        <v>10000</v>
      </c>
      <c r="F7311" s="43"/>
      <c r="G7311" s="48">
        <f t="shared" si="182"/>
        <v>105499.46774193522</v>
      </c>
      <c r="H7311" s="390" t="s">
        <v>9568</v>
      </c>
    </row>
    <row r="7312" spans="1:8" x14ac:dyDescent="0.3">
      <c r="A7312" s="508">
        <v>45182</v>
      </c>
      <c r="B7312" s="398" t="s">
        <v>12096</v>
      </c>
      <c r="C7312" s="5" t="s">
        <v>7648</v>
      </c>
      <c r="D7312" s="5" t="s">
        <v>12182</v>
      </c>
      <c r="E7312" s="43">
        <v>17000</v>
      </c>
      <c r="F7312" s="43"/>
      <c r="G7312" s="48">
        <f t="shared" si="182"/>
        <v>88499.467741935223</v>
      </c>
      <c r="H7312" s="390" t="s">
        <v>9568</v>
      </c>
    </row>
    <row r="7313" spans="1:14" x14ac:dyDescent="0.3">
      <c r="A7313" s="508">
        <v>45182</v>
      </c>
      <c r="B7313" s="398" t="s">
        <v>12088</v>
      </c>
      <c r="C7313" s="5" t="s">
        <v>11194</v>
      </c>
      <c r="D7313" s="5" t="s">
        <v>12183</v>
      </c>
      <c r="E7313" s="43">
        <v>3140</v>
      </c>
      <c r="F7313" s="43"/>
      <c r="G7313" s="48">
        <f t="shared" si="182"/>
        <v>85359.467741935223</v>
      </c>
      <c r="H7313" s="390" t="s">
        <v>9568</v>
      </c>
    </row>
    <row r="7314" spans="1:14" x14ac:dyDescent="0.3">
      <c r="A7314" s="508">
        <v>45182</v>
      </c>
      <c r="B7314" s="398" t="s">
        <v>12087</v>
      </c>
      <c r="C7314" s="5" t="s">
        <v>11194</v>
      </c>
      <c r="D7314" s="5" t="s">
        <v>12184</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12088</v>
      </c>
      <c r="C7316" s="5" t="s">
        <v>5793</v>
      </c>
      <c r="D7316" s="5" t="s">
        <v>40</v>
      </c>
      <c r="E7316" s="43">
        <v>1700</v>
      </c>
      <c r="F7316" s="43"/>
      <c r="G7316" s="48">
        <f t="shared" si="182"/>
        <v>62289.467741935223</v>
      </c>
      <c r="H7316" s="390" t="s">
        <v>9568</v>
      </c>
    </row>
    <row r="7317" spans="1:14" x14ac:dyDescent="0.3">
      <c r="A7317" s="508">
        <v>45182</v>
      </c>
      <c r="B7317" s="398" t="s">
        <v>12189</v>
      </c>
      <c r="C7317" s="5" t="s">
        <v>1616</v>
      </c>
      <c r="D7317" s="5" t="s">
        <v>12185</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12089</v>
      </c>
      <c r="C7320" s="5" t="s">
        <v>5793</v>
      </c>
      <c r="D7320" s="5" t="s">
        <v>12186</v>
      </c>
      <c r="E7320" s="43">
        <v>1800</v>
      </c>
      <c r="F7320" s="43"/>
      <c r="G7320" s="48">
        <f t="shared" si="182"/>
        <v>30189.467741935223</v>
      </c>
      <c r="H7320" s="390" t="s">
        <v>9568</v>
      </c>
    </row>
    <row r="7321" spans="1:14" x14ac:dyDescent="0.3">
      <c r="A7321" s="508">
        <v>45182</v>
      </c>
      <c r="B7321" s="398" t="s">
        <v>12087</v>
      </c>
      <c r="C7321" s="5" t="s">
        <v>30</v>
      </c>
      <c r="D7321" s="5" t="s">
        <v>10676</v>
      </c>
      <c r="E7321" s="43">
        <v>1500</v>
      </c>
      <c r="F7321" s="43"/>
      <c r="G7321" s="48">
        <f t="shared" si="182"/>
        <v>28689.467741935223</v>
      </c>
      <c r="H7321" s="390" t="s">
        <v>9568</v>
      </c>
    </row>
    <row r="7322" spans="1:14" x14ac:dyDescent="0.3">
      <c r="A7322" s="508">
        <v>45182</v>
      </c>
      <c r="B7322" s="398" t="s">
        <v>12089</v>
      </c>
      <c r="C7322" s="5" t="s">
        <v>5793</v>
      </c>
      <c r="D7322" s="5" t="s">
        <v>40</v>
      </c>
      <c r="E7322" s="43">
        <v>2700</v>
      </c>
      <c r="F7322" s="43"/>
      <c r="G7322" s="48">
        <f t="shared" si="182"/>
        <v>25989.467741935223</v>
      </c>
      <c r="H7322" s="390" t="s">
        <v>9568</v>
      </c>
    </row>
    <row r="7323" spans="1:14" x14ac:dyDescent="0.3">
      <c r="A7323" s="508">
        <v>45182</v>
      </c>
      <c r="B7323" s="398" t="s">
        <v>12137</v>
      </c>
      <c r="C7323" s="5" t="s">
        <v>12191</v>
      </c>
      <c r="D7323" s="5" t="s">
        <v>12192</v>
      </c>
      <c r="E7323" s="43">
        <v>7000</v>
      </c>
      <c r="F7323" s="43"/>
      <c r="G7323" s="48">
        <f t="shared" si="182"/>
        <v>18989.467741935223</v>
      </c>
      <c r="H7323" s="390" t="s">
        <v>9568</v>
      </c>
    </row>
    <row r="7324" spans="1:14" x14ac:dyDescent="0.3">
      <c r="A7324" s="508">
        <v>45182</v>
      </c>
      <c r="B7324" s="398" t="s">
        <v>12137</v>
      </c>
      <c r="C7324" s="5" t="s">
        <v>5793</v>
      </c>
      <c r="D7324" s="5" t="s">
        <v>12193</v>
      </c>
      <c r="E7324" s="43">
        <v>10000</v>
      </c>
      <c r="F7324" s="43"/>
      <c r="G7324" s="48">
        <f t="shared" si="182"/>
        <v>8989.4677419352229</v>
      </c>
      <c r="H7324" s="390" t="s">
        <v>9568</v>
      </c>
    </row>
    <row r="7325" spans="1:14" x14ac:dyDescent="0.3">
      <c r="A7325" s="508">
        <v>45182</v>
      </c>
      <c r="B7325" s="398" t="s">
        <v>12188</v>
      </c>
      <c r="C7325" s="5" t="s">
        <v>11194</v>
      </c>
      <c r="D7325" s="5" t="s">
        <v>12194</v>
      </c>
      <c r="E7325" s="43">
        <v>1800</v>
      </c>
      <c r="F7325" s="43"/>
      <c r="G7325" s="48">
        <f t="shared" si="182"/>
        <v>7189.4677419352229</v>
      </c>
      <c r="H7325" s="390" t="s">
        <v>9568</v>
      </c>
    </row>
    <row r="7326" spans="1:14" x14ac:dyDescent="0.3">
      <c r="A7326" s="508">
        <v>45182</v>
      </c>
      <c r="B7326" s="398" t="s">
        <v>12137</v>
      </c>
      <c r="C7326" s="5"/>
      <c r="D7326" s="5" t="s">
        <v>12211</v>
      </c>
      <c r="E7326" s="43">
        <v>4700</v>
      </c>
      <c r="F7326" s="43"/>
      <c r="G7326" s="48">
        <f t="shared" si="182"/>
        <v>2489.4677419352229</v>
      </c>
      <c r="H7326" s="390" t="s">
        <v>9568</v>
      </c>
    </row>
    <row r="7327" spans="1:14" x14ac:dyDescent="0.3">
      <c r="A7327" s="508">
        <v>45183</v>
      </c>
      <c r="B7327" s="585"/>
      <c r="C7327" s="485"/>
      <c r="D7327" s="496" t="s">
        <v>4364</v>
      </c>
      <c r="E7327" s="485"/>
      <c r="F7327" s="28">
        <v>1500000</v>
      </c>
      <c r="G7327" s="48">
        <f t="shared" si="182"/>
        <v>1502489.4677419353</v>
      </c>
      <c r="H7327" s="390" t="s">
        <v>9568</v>
      </c>
    </row>
    <row r="7328" spans="1:14" s="389" customFormat="1" x14ac:dyDescent="0.3">
      <c r="A7328" s="508">
        <v>45183</v>
      </c>
      <c r="B7328" s="588" t="s">
        <v>11772</v>
      </c>
      <c r="C7328" s="44" t="s">
        <v>12195</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8" t="s">
        <v>12088</v>
      </c>
      <c r="C7329" s="44" t="s">
        <v>12195</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8" t="s">
        <v>12196</v>
      </c>
      <c r="C7330" s="44" t="s">
        <v>12195</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8" t="s">
        <v>12089</v>
      </c>
      <c r="C7331" s="44" t="s">
        <v>5793</v>
      </c>
      <c r="D7331" s="44" t="s">
        <v>12218</v>
      </c>
      <c r="E7331" s="28">
        <v>1000</v>
      </c>
      <c r="F7331" s="28"/>
      <c r="G7331" s="48">
        <f t="shared" si="182"/>
        <v>1301489.4677419353</v>
      </c>
      <c r="H7331" s="390" t="s">
        <v>9568</v>
      </c>
      <c r="I7331" s="155"/>
      <c r="J7331" s="155"/>
      <c r="K7331" s="155"/>
      <c r="N7331" s="155"/>
    </row>
    <row r="7332" spans="1:14" s="389" customFormat="1" x14ac:dyDescent="0.3">
      <c r="A7332" s="508">
        <v>45184</v>
      </c>
      <c r="B7332" s="588" t="s">
        <v>12189</v>
      </c>
      <c r="C7332" s="44" t="s">
        <v>1074</v>
      </c>
      <c r="D7332" s="44" t="s">
        <v>12219</v>
      </c>
      <c r="E7332" s="28">
        <v>2500</v>
      </c>
      <c r="F7332" s="28"/>
      <c r="G7332" s="48">
        <f t="shared" si="182"/>
        <v>1298989.4677419353</v>
      </c>
      <c r="H7332" s="390" t="s">
        <v>9568</v>
      </c>
      <c r="I7332" s="155"/>
      <c r="J7332" s="155"/>
      <c r="K7332" s="155"/>
      <c r="N7332" s="155"/>
    </row>
    <row r="7333" spans="1:14" s="389" customFormat="1" x14ac:dyDescent="0.3">
      <c r="A7333" s="508">
        <v>45184</v>
      </c>
      <c r="B7333" s="588" t="s">
        <v>25</v>
      </c>
      <c r="C7333" s="44" t="s">
        <v>1074</v>
      </c>
      <c r="D7333" s="44" t="s">
        <v>12219</v>
      </c>
      <c r="E7333" s="28">
        <v>8000</v>
      </c>
      <c r="F7333" s="28"/>
      <c r="G7333" s="48">
        <f t="shared" si="182"/>
        <v>1290989.4677419353</v>
      </c>
      <c r="H7333" s="390" t="s">
        <v>9568</v>
      </c>
      <c r="I7333" s="155"/>
      <c r="J7333" s="155"/>
      <c r="K7333" s="155"/>
      <c r="N7333" s="155"/>
    </row>
    <row r="7334" spans="1:14" s="389" customFormat="1" x14ac:dyDescent="0.3">
      <c r="A7334" s="508">
        <v>45184</v>
      </c>
      <c r="B7334" s="588" t="s">
        <v>12087</v>
      </c>
      <c r="C7334" s="44" t="s">
        <v>11194</v>
      </c>
      <c r="D7334" s="44" t="s">
        <v>12197</v>
      </c>
      <c r="E7334" s="28">
        <v>15200</v>
      </c>
      <c r="F7334" s="28"/>
      <c r="G7334" s="48">
        <f t="shared" si="182"/>
        <v>1275789.4677419353</v>
      </c>
      <c r="H7334" s="390" t="s">
        <v>9568</v>
      </c>
      <c r="I7334" s="155"/>
      <c r="J7334" s="155"/>
      <c r="K7334" s="155"/>
      <c r="N7334" s="155"/>
    </row>
    <row r="7335" spans="1:14" s="389" customFormat="1" x14ac:dyDescent="0.3">
      <c r="A7335" s="508"/>
      <c r="B7335" s="588" t="s">
        <v>12088</v>
      </c>
      <c r="C7335" s="44" t="s">
        <v>11194</v>
      </c>
      <c r="D7335" s="44" t="s">
        <v>12210</v>
      </c>
      <c r="E7335" s="28">
        <v>9400</v>
      </c>
      <c r="F7335" s="28"/>
      <c r="G7335" s="48">
        <f t="shared" si="182"/>
        <v>1266389.4677419353</v>
      </c>
      <c r="H7335" s="390" t="s">
        <v>9568</v>
      </c>
      <c r="I7335" s="155"/>
      <c r="J7335" s="155"/>
      <c r="K7335" s="155"/>
      <c r="N7335" s="155"/>
    </row>
    <row r="7336" spans="1:14" s="389" customFormat="1" x14ac:dyDescent="0.3">
      <c r="A7336" s="508">
        <v>45184</v>
      </c>
      <c r="B7336" s="588" t="s">
        <v>11772</v>
      </c>
      <c r="C7336" s="44" t="s">
        <v>11194</v>
      </c>
      <c r="D7336" s="44" t="s">
        <v>12197</v>
      </c>
      <c r="E7336" s="28">
        <v>780</v>
      </c>
      <c r="F7336" s="28"/>
      <c r="G7336" s="48">
        <f t="shared" si="182"/>
        <v>1265609.4677419353</v>
      </c>
      <c r="H7336" s="390" t="s">
        <v>9568</v>
      </c>
      <c r="I7336" s="155"/>
      <c r="J7336" s="155"/>
      <c r="K7336" s="155"/>
      <c r="N7336" s="155"/>
    </row>
    <row r="7337" spans="1:14" s="389" customFormat="1" x14ac:dyDescent="0.3">
      <c r="A7337" s="508">
        <v>45184</v>
      </c>
      <c r="B7337" s="588" t="s">
        <v>12086</v>
      </c>
      <c r="C7337" s="44" t="s">
        <v>12195</v>
      </c>
      <c r="D7337" s="44" t="s">
        <v>11833</v>
      </c>
      <c r="E7337" s="28">
        <v>150000</v>
      </c>
      <c r="F7337" s="28"/>
      <c r="G7337" s="48">
        <f t="shared" si="182"/>
        <v>1115609.4677419353</v>
      </c>
      <c r="H7337" s="390" t="s">
        <v>9568</v>
      </c>
      <c r="I7337" s="155"/>
      <c r="J7337" s="155"/>
      <c r="K7337" s="155"/>
      <c r="N7337" s="155"/>
    </row>
    <row r="7338" spans="1:14" s="389" customFormat="1" x14ac:dyDescent="0.3">
      <c r="A7338" s="508">
        <v>45184</v>
      </c>
      <c r="B7338" s="588" t="s">
        <v>12196</v>
      </c>
      <c r="C7338" s="44" t="s">
        <v>12195</v>
      </c>
      <c r="D7338" s="44" t="s">
        <v>12200</v>
      </c>
      <c r="E7338" s="28">
        <v>5500</v>
      </c>
      <c r="F7338" s="28"/>
      <c r="G7338" s="48">
        <f t="shared" si="182"/>
        <v>1110109.4677419353</v>
      </c>
      <c r="H7338" s="390" t="s">
        <v>9568</v>
      </c>
      <c r="I7338" s="155"/>
      <c r="J7338" s="155"/>
      <c r="K7338" s="155"/>
      <c r="N7338" s="155"/>
    </row>
    <row r="7339" spans="1:14" s="389" customFormat="1" x14ac:dyDescent="0.3">
      <c r="A7339" s="508">
        <v>45184</v>
      </c>
      <c r="B7339" s="588" t="s">
        <v>12090</v>
      </c>
      <c r="C7339" s="44"/>
      <c r="D7339" s="44" t="s">
        <v>12201</v>
      </c>
      <c r="E7339" s="28">
        <v>500</v>
      </c>
      <c r="F7339" s="28"/>
      <c r="G7339" s="48">
        <f t="shared" si="182"/>
        <v>1109609.4677419353</v>
      </c>
      <c r="H7339" s="390" t="s">
        <v>9568</v>
      </c>
      <c r="I7339" s="155"/>
      <c r="J7339" s="155"/>
      <c r="K7339" s="155"/>
      <c r="N7339" s="155"/>
    </row>
    <row r="7340" spans="1:14" s="389" customFormat="1" x14ac:dyDescent="0.3">
      <c r="A7340" s="508">
        <v>45184</v>
      </c>
      <c r="B7340" s="588"/>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8"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8" t="s">
        <v>12196</v>
      </c>
      <c r="C7342" s="44" t="s">
        <v>9647</v>
      </c>
      <c r="D7342" s="44" t="s">
        <v>12202</v>
      </c>
      <c r="E7342" s="28">
        <v>35000</v>
      </c>
      <c r="F7342" s="28"/>
      <c r="G7342" s="48">
        <f t="shared" si="182"/>
        <v>1066609.4677419353</v>
      </c>
      <c r="H7342" s="390" t="s">
        <v>9568</v>
      </c>
      <c r="I7342" s="155"/>
      <c r="J7342" s="155"/>
      <c r="K7342" s="155"/>
      <c r="N7342" s="155"/>
    </row>
    <row r="7343" spans="1:14" s="389" customFormat="1" x14ac:dyDescent="0.3">
      <c r="A7343" s="508">
        <v>45184</v>
      </c>
      <c r="B7343" s="588" t="s">
        <v>12203</v>
      </c>
      <c r="C7343" s="44" t="s">
        <v>9647</v>
      </c>
      <c r="D7343" s="44" t="s">
        <v>12202</v>
      </c>
      <c r="E7343" s="28">
        <v>25000</v>
      </c>
      <c r="F7343" s="28"/>
      <c r="G7343" s="48">
        <f t="shared" si="182"/>
        <v>1041609.4677419353</v>
      </c>
      <c r="H7343" s="390" t="s">
        <v>9568</v>
      </c>
      <c r="I7343" s="155"/>
      <c r="J7343" s="155"/>
      <c r="K7343" s="155"/>
      <c r="N7343" s="155"/>
    </row>
    <row r="7344" spans="1:14" s="389" customFormat="1" x14ac:dyDescent="0.3">
      <c r="A7344" s="508">
        <v>45184</v>
      </c>
      <c r="B7344" s="588" t="s">
        <v>12088</v>
      </c>
      <c r="C7344" s="44" t="s">
        <v>11194</v>
      </c>
      <c r="D7344" s="44" t="s">
        <v>12213</v>
      </c>
      <c r="E7344" s="28">
        <v>16000</v>
      </c>
      <c r="F7344" s="28"/>
      <c r="G7344" s="48">
        <f t="shared" si="182"/>
        <v>1025609.4677419353</v>
      </c>
      <c r="H7344" s="390" t="s">
        <v>9568</v>
      </c>
      <c r="I7344" s="155"/>
      <c r="J7344" s="155"/>
      <c r="K7344" s="155"/>
      <c r="N7344" s="155"/>
    </row>
    <row r="7345" spans="1:14" s="389" customFormat="1" x14ac:dyDescent="0.3">
      <c r="A7345" s="508">
        <v>45184</v>
      </c>
      <c r="B7345" s="588" t="s">
        <v>12196</v>
      </c>
      <c r="C7345" s="44" t="s">
        <v>11194</v>
      </c>
      <c r="D7345" s="44" t="s">
        <v>12214</v>
      </c>
      <c r="E7345" s="28">
        <v>850</v>
      </c>
      <c r="F7345" s="28"/>
      <c r="G7345" s="48">
        <f t="shared" si="182"/>
        <v>1024759.4677419353</v>
      </c>
      <c r="H7345" s="390" t="s">
        <v>9568</v>
      </c>
      <c r="I7345" s="155"/>
      <c r="J7345" s="155"/>
      <c r="K7345" s="155"/>
      <c r="N7345" s="155"/>
    </row>
    <row r="7346" spans="1:14" s="389" customFormat="1" x14ac:dyDescent="0.3">
      <c r="A7346" s="508">
        <v>45184</v>
      </c>
      <c r="B7346" s="588"/>
      <c r="C7346" s="44" t="s">
        <v>84</v>
      </c>
      <c r="D7346" s="44" t="s">
        <v>12204</v>
      </c>
      <c r="E7346" s="28">
        <v>10000</v>
      </c>
      <c r="F7346" s="28"/>
      <c r="G7346" s="48">
        <f t="shared" si="182"/>
        <v>1014759.4677419353</v>
      </c>
      <c r="H7346" s="390" t="s">
        <v>9568</v>
      </c>
      <c r="I7346" s="155"/>
      <c r="J7346" s="155"/>
      <c r="K7346" s="155"/>
      <c r="N7346" s="155"/>
    </row>
    <row r="7347" spans="1:14" s="389" customFormat="1" x14ac:dyDescent="0.3">
      <c r="A7347" s="508">
        <v>45184</v>
      </c>
      <c r="B7347" s="588"/>
      <c r="C7347" s="44" t="s">
        <v>84</v>
      </c>
      <c r="D7347" s="44" t="s">
        <v>12205</v>
      </c>
      <c r="E7347" s="28">
        <v>10000</v>
      </c>
      <c r="F7347" s="28"/>
      <c r="G7347" s="48">
        <f t="shared" si="182"/>
        <v>1004759.4677419353</v>
      </c>
      <c r="H7347" s="390" t="s">
        <v>9568</v>
      </c>
      <c r="I7347" s="155"/>
      <c r="J7347" s="155"/>
      <c r="K7347" s="155"/>
      <c r="N7347" s="155"/>
    </row>
    <row r="7348" spans="1:14" s="389" customFormat="1" x14ac:dyDescent="0.3">
      <c r="A7348" s="508">
        <v>45184</v>
      </c>
      <c r="B7348" s="588" t="s">
        <v>12097</v>
      </c>
      <c r="C7348" s="44" t="s">
        <v>12044</v>
      </c>
      <c r="D7348" s="44" t="s">
        <v>12207</v>
      </c>
      <c r="E7348" s="28">
        <v>100000</v>
      </c>
      <c r="F7348" s="28"/>
      <c r="G7348" s="48">
        <f t="shared" si="182"/>
        <v>904759.46774193528</v>
      </c>
      <c r="H7348" s="390" t="s">
        <v>9568</v>
      </c>
      <c r="I7348" s="155"/>
      <c r="J7348" s="155"/>
      <c r="K7348" s="155"/>
      <c r="N7348" s="155"/>
    </row>
    <row r="7349" spans="1:14" s="389" customFormat="1" x14ac:dyDescent="0.3">
      <c r="A7349" s="508">
        <v>45184</v>
      </c>
      <c r="B7349" s="588"/>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8"/>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8" t="s">
        <v>12089</v>
      </c>
      <c r="C7351" s="44" t="s">
        <v>12209</v>
      </c>
      <c r="D7351" s="124" t="s">
        <v>12202</v>
      </c>
      <c r="E7351" s="28">
        <v>40000</v>
      </c>
      <c r="F7351" s="28"/>
      <c r="G7351" s="48">
        <f t="shared" si="182"/>
        <v>804759.46774193528</v>
      </c>
      <c r="H7351" s="390" t="s">
        <v>9568</v>
      </c>
      <c r="I7351" s="155"/>
      <c r="J7351" s="155"/>
      <c r="K7351" s="155"/>
      <c r="N7351" s="155"/>
    </row>
    <row r="7352" spans="1:14" s="389" customFormat="1" x14ac:dyDescent="0.3">
      <c r="A7352" s="508">
        <v>45184</v>
      </c>
      <c r="B7352" s="588" t="s">
        <v>12212</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8" t="s">
        <v>12087</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8" t="s">
        <v>12188</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8" t="s">
        <v>12086</v>
      </c>
      <c r="C7355" s="44" t="s">
        <v>12153</v>
      </c>
      <c r="D7355" s="124" t="s">
        <v>12217</v>
      </c>
      <c r="E7355" s="28">
        <v>9500</v>
      </c>
      <c r="F7355" s="28"/>
      <c r="G7355" s="48">
        <f t="shared" si="182"/>
        <v>772559.46774193528</v>
      </c>
      <c r="H7355" s="390" t="s">
        <v>9568</v>
      </c>
      <c r="I7355" s="155"/>
      <c r="J7355" s="155"/>
      <c r="K7355" s="155"/>
      <c r="N7355" s="155"/>
    </row>
    <row r="7356" spans="1:14" s="389" customFormat="1" x14ac:dyDescent="0.25">
      <c r="A7356" s="508">
        <v>45185</v>
      </c>
      <c r="B7356" s="588"/>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8" t="s">
        <v>12088</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8" t="s">
        <v>12087</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8" t="s">
        <v>12137</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8" t="s">
        <v>12137</v>
      </c>
      <c r="C7360" s="44" t="s">
        <v>11194</v>
      </c>
      <c r="D7360" s="124" t="s">
        <v>12220</v>
      </c>
      <c r="E7360" s="28">
        <v>16350</v>
      </c>
      <c r="F7360" s="28"/>
      <c r="G7360" s="48">
        <f t="shared" si="182"/>
        <v>743299.46774193528</v>
      </c>
      <c r="H7360" s="399" t="s">
        <v>9568</v>
      </c>
      <c r="I7360" s="155"/>
      <c r="J7360" s="155"/>
      <c r="K7360" s="155"/>
      <c r="N7360" s="155"/>
    </row>
    <row r="7361" spans="1:14" s="389" customFormat="1" x14ac:dyDescent="0.25">
      <c r="A7361" s="508">
        <v>45185</v>
      </c>
      <c r="B7361" s="588"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8" t="s">
        <v>25</v>
      </c>
      <c r="C7362" s="44" t="s">
        <v>26</v>
      </c>
      <c r="D7362" s="124" t="s">
        <v>12224</v>
      </c>
      <c r="E7362" s="28">
        <v>1100</v>
      </c>
      <c r="F7362" s="28"/>
      <c r="G7362" s="48">
        <f t="shared" si="182"/>
        <v>737529.46774193528</v>
      </c>
      <c r="H7362" s="399" t="s">
        <v>9568</v>
      </c>
    </row>
    <row r="7363" spans="1:14" x14ac:dyDescent="0.3">
      <c r="A7363" s="508">
        <v>45187</v>
      </c>
      <c r="B7363" s="588"/>
      <c r="C7363" s="44" t="s">
        <v>57</v>
      </c>
      <c r="D7363" s="124" t="s">
        <v>12225</v>
      </c>
      <c r="E7363" s="28">
        <v>5560</v>
      </c>
      <c r="F7363" s="28"/>
      <c r="G7363" s="48">
        <f t="shared" si="182"/>
        <v>731969.46774193528</v>
      </c>
      <c r="H7363" s="390" t="s">
        <v>9568</v>
      </c>
    </row>
    <row r="7364" spans="1:14" s="389" customFormat="1" x14ac:dyDescent="0.3">
      <c r="A7364" s="508">
        <v>45187</v>
      </c>
      <c r="B7364" s="588" t="s">
        <v>12087</v>
      </c>
      <c r="C7364" s="44" t="s">
        <v>11194</v>
      </c>
      <c r="D7364" s="124" t="s">
        <v>12227</v>
      </c>
      <c r="E7364" s="28">
        <v>8450</v>
      </c>
      <c r="F7364" s="28"/>
      <c r="G7364" s="48">
        <f t="shared" si="182"/>
        <v>723519.46774193528</v>
      </c>
      <c r="H7364" s="390" t="s">
        <v>9568</v>
      </c>
      <c r="I7364" s="155"/>
      <c r="J7364" s="155"/>
      <c r="K7364" s="155"/>
      <c r="N7364" s="155"/>
    </row>
    <row r="7365" spans="1:14" s="389" customFormat="1" x14ac:dyDescent="0.3">
      <c r="A7365" s="508">
        <v>45187</v>
      </c>
      <c r="B7365" s="588" t="s">
        <v>12137</v>
      </c>
      <c r="C7365" s="44" t="s">
        <v>11194</v>
      </c>
      <c r="D7365" s="124" t="s">
        <v>12229</v>
      </c>
      <c r="E7365" s="28">
        <v>62125</v>
      </c>
      <c r="F7365" s="28"/>
      <c r="G7365" s="48">
        <f t="shared" si="182"/>
        <v>661394.46774193528</v>
      </c>
      <c r="H7365" s="390" t="s">
        <v>9568</v>
      </c>
      <c r="I7365" s="155"/>
      <c r="J7365" s="155"/>
      <c r="K7365" s="155"/>
      <c r="N7365" s="155"/>
    </row>
    <row r="7366" spans="1:14" s="389" customFormat="1" x14ac:dyDescent="0.3">
      <c r="A7366" s="508">
        <v>45187</v>
      </c>
      <c r="B7366" s="588" t="s">
        <v>12091</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8" t="s">
        <v>12230</v>
      </c>
      <c r="C7367" s="44" t="s">
        <v>11194</v>
      </c>
      <c r="D7367" s="124" t="s">
        <v>12231</v>
      </c>
      <c r="E7367" s="28">
        <v>6500</v>
      </c>
      <c r="F7367" s="28"/>
      <c r="G7367" s="48">
        <f t="shared" si="182"/>
        <v>653009.46774193528</v>
      </c>
      <c r="H7367" s="390" t="s">
        <v>9568</v>
      </c>
      <c r="I7367" s="155"/>
      <c r="J7367" s="155"/>
      <c r="K7367" s="155"/>
      <c r="N7367" s="155"/>
    </row>
    <row r="7368" spans="1:14" s="389" customFormat="1" x14ac:dyDescent="0.3">
      <c r="A7368" s="508">
        <v>45187</v>
      </c>
      <c r="B7368" s="588" t="s">
        <v>12137</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8" t="s">
        <v>12091</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8"/>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8" t="s">
        <v>12088</v>
      </c>
      <c r="C7371" s="44" t="s">
        <v>11194</v>
      </c>
      <c r="D7371" s="124" t="s">
        <v>12241</v>
      </c>
      <c r="E7371" s="28">
        <v>5080</v>
      </c>
      <c r="F7371" s="28"/>
      <c r="G7371" s="48">
        <f t="shared" si="182"/>
        <v>629129.46774193528</v>
      </c>
      <c r="H7371" s="390" t="s">
        <v>9568</v>
      </c>
      <c r="I7371" s="155"/>
      <c r="J7371" s="155"/>
      <c r="K7371" s="155"/>
      <c r="N7371" s="155"/>
    </row>
    <row r="7372" spans="1:14" s="389" customFormat="1" x14ac:dyDescent="0.3">
      <c r="A7372" s="508">
        <v>45188</v>
      </c>
      <c r="B7372" s="588"/>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8"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8"/>
      <c r="C7374" s="44" t="s">
        <v>57</v>
      </c>
      <c r="D7374" s="124" t="s">
        <v>12233</v>
      </c>
      <c r="E7374" s="28">
        <v>30000</v>
      </c>
      <c r="F7374" s="28"/>
      <c r="G7374" s="48">
        <f t="shared" si="182"/>
        <v>591129.46774193528</v>
      </c>
      <c r="H7374" s="390" t="s">
        <v>9568</v>
      </c>
    </row>
    <row r="7375" spans="1:14" ht="37.5" x14ac:dyDescent="0.3">
      <c r="A7375" s="508">
        <v>45188</v>
      </c>
      <c r="B7375" s="588" t="s">
        <v>10333</v>
      </c>
      <c r="C7375" s="44" t="s">
        <v>11194</v>
      </c>
      <c r="D7375" s="124" t="s">
        <v>12242</v>
      </c>
      <c r="E7375" s="28">
        <f>28000+250</f>
        <v>28250</v>
      </c>
      <c r="F7375" s="28"/>
      <c r="G7375" s="48">
        <f t="shared" si="182"/>
        <v>562879.46774193528</v>
      </c>
      <c r="H7375" s="390" t="s">
        <v>9568</v>
      </c>
    </row>
    <row r="7376" spans="1:14" x14ac:dyDescent="0.3">
      <c r="A7376" s="508">
        <v>45188</v>
      </c>
      <c r="B7376" s="588" t="s">
        <v>12088</v>
      </c>
      <c r="C7376" s="44" t="s">
        <v>11194</v>
      </c>
      <c r="D7376" s="124" t="s">
        <v>12236</v>
      </c>
      <c r="E7376" s="28">
        <v>161000</v>
      </c>
      <c r="F7376" s="28"/>
      <c r="G7376" s="48">
        <f t="shared" si="182"/>
        <v>401879.46774193528</v>
      </c>
      <c r="H7376" s="390" t="s">
        <v>9568</v>
      </c>
    </row>
    <row r="7377" spans="1:10" x14ac:dyDescent="0.3">
      <c r="A7377" s="45">
        <v>45188</v>
      </c>
      <c r="B7377" s="588" t="s">
        <v>12088</v>
      </c>
      <c r="C7377" s="44" t="s">
        <v>9044</v>
      </c>
      <c r="D7377" s="124" t="s">
        <v>12238</v>
      </c>
      <c r="E7377" s="28">
        <v>42300</v>
      </c>
      <c r="F7377" s="28"/>
      <c r="G7377" s="48">
        <f t="shared" ref="G7377:G7444" si="183">G7376+F7377-E7377</f>
        <v>359579.46774193528</v>
      </c>
      <c r="H7377" s="390" t="s">
        <v>9568</v>
      </c>
    </row>
    <row r="7378" spans="1:10" x14ac:dyDescent="0.3">
      <c r="A7378" s="45">
        <v>45188</v>
      </c>
      <c r="B7378" s="588" t="s">
        <v>12137</v>
      </c>
      <c r="C7378" s="44" t="s">
        <v>5793</v>
      </c>
      <c r="D7378" s="124" t="s">
        <v>40</v>
      </c>
      <c r="E7378" s="28">
        <v>800</v>
      </c>
      <c r="F7378" s="28"/>
      <c r="G7378" s="48">
        <f t="shared" si="183"/>
        <v>358779.46774193528</v>
      </c>
      <c r="H7378" s="390" t="s">
        <v>9568</v>
      </c>
    </row>
    <row r="7379" spans="1:10" x14ac:dyDescent="0.3">
      <c r="A7379" s="45">
        <v>45188</v>
      </c>
      <c r="B7379" s="588" t="s">
        <v>12137</v>
      </c>
      <c r="C7379" s="44" t="s">
        <v>6430</v>
      </c>
      <c r="D7379" s="124" t="s">
        <v>12240</v>
      </c>
      <c r="E7379" s="28">
        <v>5000</v>
      </c>
      <c r="F7379" s="28"/>
      <c r="G7379" s="48">
        <f t="shared" si="183"/>
        <v>353779.46774193528</v>
      </c>
      <c r="H7379" s="390" t="s">
        <v>9568</v>
      </c>
    </row>
    <row r="7380" spans="1:10" x14ac:dyDescent="0.3">
      <c r="A7380" s="45">
        <v>45188</v>
      </c>
      <c r="B7380" s="588" t="s">
        <v>12088</v>
      </c>
      <c r="C7380" s="44" t="s">
        <v>11194</v>
      </c>
      <c r="D7380" s="124" t="s">
        <v>12243</v>
      </c>
      <c r="E7380" s="28">
        <v>1800</v>
      </c>
      <c r="F7380" s="28"/>
      <c r="G7380" s="48">
        <f t="shared" si="183"/>
        <v>351979.46774193528</v>
      </c>
      <c r="H7380" s="390" t="s">
        <v>9568</v>
      </c>
    </row>
    <row r="7381" spans="1:10" x14ac:dyDescent="0.3">
      <c r="A7381" s="45">
        <v>45188</v>
      </c>
      <c r="B7381" s="588" t="s">
        <v>12091</v>
      </c>
      <c r="C7381" s="44" t="s">
        <v>5979</v>
      </c>
      <c r="D7381" s="124" t="s">
        <v>12238</v>
      </c>
      <c r="E7381" s="28">
        <v>45000</v>
      </c>
      <c r="F7381" s="28"/>
      <c r="G7381" s="48">
        <f t="shared" si="183"/>
        <v>306979.46774193528</v>
      </c>
      <c r="H7381" s="390" t="s">
        <v>9568</v>
      </c>
    </row>
    <row r="7382" spans="1:10" x14ac:dyDescent="0.3">
      <c r="A7382" s="45">
        <v>45188</v>
      </c>
      <c r="B7382" s="588" t="s">
        <v>12190</v>
      </c>
      <c r="C7382" s="44" t="s">
        <v>5979</v>
      </c>
      <c r="D7382" s="124" t="s">
        <v>12238</v>
      </c>
      <c r="E7382" s="28">
        <v>5000</v>
      </c>
      <c r="F7382" s="28"/>
      <c r="G7382" s="48">
        <f t="shared" si="183"/>
        <v>301979.46774193528</v>
      </c>
      <c r="H7382" s="390" t="s">
        <v>9568</v>
      </c>
    </row>
    <row r="7383" spans="1:10" x14ac:dyDescent="0.3">
      <c r="A7383" s="45">
        <v>45189</v>
      </c>
      <c r="B7383" s="588" t="s">
        <v>10333</v>
      </c>
      <c r="C7383" s="44" t="s">
        <v>11194</v>
      </c>
      <c r="D7383" s="124" t="s">
        <v>12245</v>
      </c>
      <c r="E7383" s="28">
        <v>76555</v>
      </c>
      <c r="F7383" s="28"/>
      <c r="G7383" s="48">
        <f t="shared" si="183"/>
        <v>225424.46774193528</v>
      </c>
      <c r="H7383" s="390" t="s">
        <v>9568</v>
      </c>
    </row>
    <row r="7384" spans="1:10" x14ac:dyDescent="0.3">
      <c r="A7384" s="45">
        <v>45189</v>
      </c>
      <c r="B7384" s="588" t="s">
        <v>10333</v>
      </c>
      <c r="C7384" s="44" t="s">
        <v>11194</v>
      </c>
      <c r="D7384" s="124" t="s">
        <v>12246</v>
      </c>
      <c r="E7384" s="28">
        <v>35165</v>
      </c>
      <c r="F7384" s="28"/>
      <c r="G7384" s="48">
        <f t="shared" si="183"/>
        <v>190259.46774193528</v>
      </c>
      <c r="H7384" s="390" t="s">
        <v>9568</v>
      </c>
    </row>
    <row r="7385" spans="1:10" x14ac:dyDescent="0.3">
      <c r="A7385" s="45">
        <v>45189</v>
      </c>
      <c r="B7385" s="588" t="s">
        <v>12086</v>
      </c>
      <c r="C7385" s="44" t="s">
        <v>11194</v>
      </c>
      <c r="D7385" s="124" t="s">
        <v>12247</v>
      </c>
      <c r="E7385" s="28">
        <v>913</v>
      </c>
      <c r="F7385" s="28"/>
      <c r="G7385" s="48">
        <f t="shared" si="183"/>
        <v>189346.46774193528</v>
      </c>
      <c r="H7385" s="390" t="s">
        <v>9568</v>
      </c>
    </row>
    <row r="7386" spans="1:10" x14ac:dyDescent="0.3">
      <c r="A7386" s="45">
        <v>45189</v>
      </c>
      <c r="B7386" s="588"/>
      <c r="C7386" s="44" t="s">
        <v>18</v>
      </c>
      <c r="D7386" s="124" t="s">
        <v>12244</v>
      </c>
      <c r="E7386" s="28">
        <v>1500</v>
      </c>
      <c r="F7386" s="28"/>
      <c r="G7386" s="48">
        <f t="shared" si="183"/>
        <v>187846.46774193528</v>
      </c>
      <c r="H7386" s="390" t="s">
        <v>9568</v>
      </c>
    </row>
    <row r="7387" spans="1:10" x14ac:dyDescent="0.3">
      <c r="A7387" s="45">
        <v>45189</v>
      </c>
      <c r="B7387" s="588" t="s">
        <v>10333</v>
      </c>
      <c r="C7387" s="44" t="s">
        <v>5793</v>
      </c>
      <c r="D7387" s="124" t="s">
        <v>40</v>
      </c>
      <c r="E7387" s="28">
        <v>1500</v>
      </c>
      <c r="F7387" s="28"/>
      <c r="G7387" s="48">
        <f t="shared" si="183"/>
        <v>186346.46774193528</v>
      </c>
      <c r="H7387" s="390" t="s">
        <v>9568</v>
      </c>
    </row>
    <row r="7388" spans="1:10" x14ac:dyDescent="0.3">
      <c r="A7388" s="45">
        <v>45189</v>
      </c>
      <c r="B7388" s="588"/>
      <c r="C7388" s="44" t="s">
        <v>84</v>
      </c>
      <c r="D7388" s="124" t="s">
        <v>12248</v>
      </c>
      <c r="E7388" s="28">
        <v>100000</v>
      </c>
      <c r="F7388" s="28"/>
      <c r="G7388" s="48">
        <f t="shared" si="183"/>
        <v>86346.467741935281</v>
      </c>
      <c r="H7388" s="390" t="s">
        <v>9568</v>
      </c>
    </row>
    <row r="7389" spans="1:10" x14ac:dyDescent="0.3">
      <c r="A7389" s="45">
        <v>45189</v>
      </c>
      <c r="B7389" s="588" t="s">
        <v>12087</v>
      </c>
      <c r="C7389" s="44" t="s">
        <v>5793</v>
      </c>
      <c r="D7389" s="124" t="s">
        <v>40</v>
      </c>
      <c r="E7389" s="28">
        <v>300</v>
      </c>
      <c r="F7389" s="28"/>
      <c r="G7389" s="48">
        <f t="shared" si="183"/>
        <v>86046.467741935281</v>
      </c>
      <c r="H7389" s="390" t="s">
        <v>9568</v>
      </c>
      <c r="J7389" s="52" t="s">
        <v>12252</v>
      </c>
    </row>
    <row r="7390" spans="1:10" x14ac:dyDescent="0.3">
      <c r="A7390" s="45">
        <v>45189</v>
      </c>
      <c r="B7390" s="588" t="s">
        <v>11772</v>
      </c>
      <c r="C7390" s="44" t="s">
        <v>11194</v>
      </c>
      <c r="D7390" s="124" t="s">
        <v>12249</v>
      </c>
      <c r="E7390" s="28">
        <v>18950</v>
      </c>
      <c r="F7390" s="28"/>
      <c r="G7390" s="48">
        <f t="shared" si="183"/>
        <v>67096.467741935281</v>
      </c>
      <c r="H7390" s="390" t="s">
        <v>9568</v>
      </c>
      <c r="J7390" s="52">
        <v>20000</v>
      </c>
    </row>
    <row r="7391" spans="1:10" x14ac:dyDescent="0.3">
      <c r="A7391" s="45">
        <v>45190</v>
      </c>
      <c r="B7391" s="588" t="s">
        <v>12088</v>
      </c>
      <c r="C7391" s="44" t="s">
        <v>5162</v>
      </c>
      <c r="D7391" s="124" t="s">
        <v>5813</v>
      </c>
      <c r="E7391" s="28">
        <v>5000</v>
      </c>
      <c r="F7391" s="43"/>
      <c r="G7391" s="48">
        <f t="shared" si="183"/>
        <v>62096.467741935281</v>
      </c>
      <c r="H7391" s="390" t="s">
        <v>9568</v>
      </c>
      <c r="J7391" s="52">
        <v>18950</v>
      </c>
    </row>
    <row r="7392" spans="1:10" x14ac:dyDescent="0.3">
      <c r="A7392" s="45">
        <v>45190</v>
      </c>
      <c r="B7392" s="588"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8" t="s">
        <v>25</v>
      </c>
      <c r="C7393" s="44" t="s">
        <v>25</v>
      </c>
      <c r="D7393" s="44" t="s">
        <v>11455</v>
      </c>
      <c r="E7393" s="28">
        <v>3500</v>
      </c>
      <c r="F7393" s="43"/>
      <c r="G7393" s="48">
        <f t="shared" si="183"/>
        <v>55696.467741935281</v>
      </c>
      <c r="H7393" s="390" t="s">
        <v>9568</v>
      </c>
      <c r="J7393" s="52">
        <v>612</v>
      </c>
    </row>
    <row r="7394" spans="1:10" x14ac:dyDescent="0.3">
      <c r="A7394" s="45">
        <v>45190</v>
      </c>
      <c r="B7394" s="588" t="s">
        <v>12088</v>
      </c>
      <c r="C7394" s="44" t="s">
        <v>11194</v>
      </c>
      <c r="D7394" s="124" t="s">
        <v>12250</v>
      </c>
      <c r="E7394" s="28">
        <v>5612</v>
      </c>
      <c r="F7394" s="43"/>
      <c r="G7394" s="48">
        <f t="shared" si="183"/>
        <v>50084.467741935281</v>
      </c>
      <c r="H7394" s="390" t="s">
        <v>9568</v>
      </c>
      <c r="J7394" s="52">
        <f>J7392-J7393</f>
        <v>438</v>
      </c>
    </row>
    <row r="7395" spans="1:10" x14ac:dyDescent="0.3">
      <c r="A7395" s="45">
        <v>45190</v>
      </c>
      <c r="B7395" s="588"/>
      <c r="C7395" s="44" t="s">
        <v>30</v>
      </c>
      <c r="D7395" s="124" t="s">
        <v>10651</v>
      </c>
      <c r="E7395" s="28">
        <v>1000</v>
      </c>
      <c r="F7395" s="43"/>
      <c r="G7395" s="48">
        <f t="shared" si="183"/>
        <v>49084.467741935281</v>
      </c>
      <c r="H7395" s="390" t="s">
        <v>9568</v>
      </c>
      <c r="J7395" s="52">
        <v>300</v>
      </c>
    </row>
    <row r="7396" spans="1:10" x14ac:dyDescent="0.3">
      <c r="A7396" s="45">
        <v>45190</v>
      </c>
      <c r="B7396" s="588" t="s">
        <v>12188</v>
      </c>
      <c r="C7396" s="44" t="s">
        <v>9452</v>
      </c>
      <c r="D7396" s="124" t="s">
        <v>40</v>
      </c>
      <c r="E7396" s="28">
        <v>6000</v>
      </c>
      <c r="F7396" s="43"/>
      <c r="G7396" s="48">
        <f t="shared" si="183"/>
        <v>43084.467741935281</v>
      </c>
      <c r="H7396" s="390" t="s">
        <v>9568</v>
      </c>
      <c r="J7396" s="52">
        <f>J7394-J7395</f>
        <v>138</v>
      </c>
    </row>
    <row r="7397" spans="1:10" x14ac:dyDescent="0.3">
      <c r="A7397" s="45">
        <v>45190</v>
      </c>
      <c r="B7397" s="588"/>
      <c r="C7397" s="44" t="s">
        <v>30</v>
      </c>
      <c r="D7397" s="124" t="s">
        <v>7561</v>
      </c>
      <c r="E7397" s="28">
        <v>750</v>
      </c>
      <c r="F7397" s="43"/>
      <c r="G7397" s="48">
        <f t="shared" si="183"/>
        <v>42334.467741935281</v>
      </c>
      <c r="H7397" s="390" t="s">
        <v>9568</v>
      </c>
      <c r="J7397" s="52">
        <v>100</v>
      </c>
    </row>
    <row r="7398" spans="1:10" x14ac:dyDescent="0.3">
      <c r="A7398" s="45">
        <v>45191</v>
      </c>
      <c r="B7398" s="588"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8" t="s">
        <v>25</v>
      </c>
      <c r="C7399" s="44" t="s">
        <v>25</v>
      </c>
      <c r="D7399" s="44" t="s">
        <v>11455</v>
      </c>
      <c r="E7399" s="28">
        <v>3500</v>
      </c>
      <c r="F7399" s="43"/>
      <c r="G7399" s="48">
        <f t="shared" si="183"/>
        <v>37234.467741935281</v>
      </c>
      <c r="H7399" s="390" t="s">
        <v>9568</v>
      </c>
      <c r="J7399" s="52">
        <v>100</v>
      </c>
    </row>
    <row r="7400" spans="1:10" x14ac:dyDescent="0.3">
      <c r="A7400" s="45">
        <v>45191</v>
      </c>
      <c r="B7400" s="588"/>
      <c r="C7400" s="44" t="s">
        <v>30</v>
      </c>
      <c r="D7400" s="124" t="s">
        <v>10651</v>
      </c>
      <c r="E7400" s="28">
        <v>300</v>
      </c>
      <c r="F7400" s="43"/>
      <c r="G7400" s="48">
        <f t="shared" si="183"/>
        <v>36934.467741935281</v>
      </c>
      <c r="H7400" s="390" t="s">
        <v>9568</v>
      </c>
      <c r="J7400" s="52">
        <f>J7398-J7399</f>
        <v>138</v>
      </c>
    </row>
    <row r="7401" spans="1:10" x14ac:dyDescent="0.3">
      <c r="A7401" s="45">
        <v>45191</v>
      </c>
      <c r="B7401" s="588"/>
      <c r="C7401" s="5" t="s">
        <v>6430</v>
      </c>
      <c r="D7401" s="124" t="s">
        <v>294</v>
      </c>
      <c r="E7401" s="43">
        <v>10000</v>
      </c>
      <c r="F7401" s="43"/>
      <c r="G7401" s="48">
        <f t="shared" si="183"/>
        <v>26934.467741935281</v>
      </c>
      <c r="H7401" s="390" t="s">
        <v>9568</v>
      </c>
    </row>
    <row r="7402" spans="1:10" x14ac:dyDescent="0.3">
      <c r="A7402" s="45">
        <v>45191</v>
      </c>
      <c r="B7402" s="588"/>
      <c r="C7402" s="5" t="s">
        <v>5288</v>
      </c>
      <c r="D7402" s="124" t="s">
        <v>12254</v>
      </c>
      <c r="E7402" s="43">
        <v>2000</v>
      </c>
      <c r="F7402" s="43"/>
      <c r="G7402" s="48">
        <f t="shared" si="183"/>
        <v>24934.467741935281</v>
      </c>
      <c r="H7402" s="390" t="s">
        <v>9568</v>
      </c>
    </row>
    <row r="7403" spans="1:10" x14ac:dyDescent="0.3">
      <c r="A7403" s="45">
        <v>45191</v>
      </c>
      <c r="B7403" s="588" t="s">
        <v>11772</v>
      </c>
      <c r="C7403" s="5" t="s">
        <v>9525</v>
      </c>
      <c r="D7403" s="124" t="s">
        <v>12255</v>
      </c>
      <c r="E7403" s="43">
        <v>1000</v>
      </c>
      <c r="F7403" s="43"/>
      <c r="G7403" s="48">
        <f t="shared" si="183"/>
        <v>23934.467741935281</v>
      </c>
      <c r="H7403" s="390" t="s">
        <v>9568</v>
      </c>
    </row>
    <row r="7404" spans="1:10" x14ac:dyDescent="0.3">
      <c r="A7404" s="45">
        <v>45191</v>
      </c>
      <c r="B7404" s="588" t="s">
        <v>11772</v>
      </c>
      <c r="C7404" s="5" t="s">
        <v>9525</v>
      </c>
      <c r="D7404" s="124" t="s">
        <v>12256</v>
      </c>
      <c r="E7404" s="43">
        <v>1500</v>
      </c>
      <c r="F7404" s="43"/>
      <c r="G7404" s="48">
        <f t="shared" si="183"/>
        <v>22434.467741935281</v>
      </c>
      <c r="H7404" s="390" t="s">
        <v>9568</v>
      </c>
    </row>
    <row r="7405" spans="1:10" x14ac:dyDescent="0.3">
      <c r="A7405" s="45">
        <v>45191</v>
      </c>
      <c r="B7405" s="588" t="s">
        <v>12087</v>
      </c>
      <c r="C7405" s="5" t="s">
        <v>5793</v>
      </c>
      <c r="D7405" s="124" t="s">
        <v>8924</v>
      </c>
      <c r="E7405" s="43">
        <v>300</v>
      </c>
      <c r="F7405" s="43"/>
      <c r="G7405" s="48">
        <f t="shared" si="183"/>
        <v>22134.467741935281</v>
      </c>
      <c r="H7405" s="390" t="s">
        <v>9568</v>
      </c>
      <c r="J7405" s="52">
        <v>26190</v>
      </c>
    </row>
    <row r="7406" spans="1:10" x14ac:dyDescent="0.3">
      <c r="A7406" s="45">
        <v>45191</v>
      </c>
      <c r="B7406" s="585"/>
      <c r="C7406" s="485"/>
      <c r="D7406" s="496" t="s">
        <v>4364</v>
      </c>
      <c r="E7406" s="485"/>
      <c r="F7406" s="28">
        <v>100000</v>
      </c>
      <c r="G7406" s="48">
        <f t="shared" si="183"/>
        <v>122134.46774193528</v>
      </c>
      <c r="H7406" s="390" t="s">
        <v>9568</v>
      </c>
      <c r="J7406" s="52">
        <v>22000</v>
      </c>
    </row>
    <row r="7407" spans="1:10" x14ac:dyDescent="0.3">
      <c r="A7407" s="45">
        <v>45191</v>
      </c>
      <c r="B7407" s="588" t="s">
        <v>12092</v>
      </c>
      <c r="C7407" s="5" t="s">
        <v>11194</v>
      </c>
      <c r="D7407" s="124" t="s">
        <v>12258</v>
      </c>
      <c r="E7407" s="43">
        <v>57600</v>
      </c>
      <c r="F7407" s="43"/>
      <c r="G7407" s="48">
        <f t="shared" si="183"/>
        <v>64534.467741935281</v>
      </c>
      <c r="H7407" s="390" t="s">
        <v>9568</v>
      </c>
      <c r="J7407" s="52">
        <f>J7405-J7406</f>
        <v>4190</v>
      </c>
    </row>
    <row r="7408" spans="1:10" x14ac:dyDescent="0.3">
      <c r="A7408" s="45">
        <v>45191</v>
      </c>
      <c r="B7408" s="588"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85"/>
      <c r="C7409" s="485"/>
      <c r="D7409" s="496" t="s">
        <v>4364</v>
      </c>
      <c r="E7409" s="485"/>
      <c r="F7409" s="28">
        <v>50000</v>
      </c>
      <c r="G7409" s="48">
        <f t="shared" si="183"/>
        <v>74534.467741935281</v>
      </c>
      <c r="H7409" s="390" t="s">
        <v>9568</v>
      </c>
    </row>
    <row r="7410" spans="1:11" x14ac:dyDescent="0.3">
      <c r="A7410" s="45">
        <v>45191</v>
      </c>
      <c r="B7410" s="588"/>
      <c r="C7410" s="5" t="s">
        <v>9756</v>
      </c>
      <c r="D7410" s="124" t="s">
        <v>12259</v>
      </c>
      <c r="E7410" s="43">
        <v>26190</v>
      </c>
      <c r="F7410" s="43"/>
      <c r="G7410" s="48">
        <f t="shared" si="183"/>
        <v>48344.467741935281</v>
      </c>
      <c r="H7410" s="390" t="s">
        <v>9568</v>
      </c>
    </row>
    <row r="7411" spans="1:11" x14ac:dyDescent="0.3">
      <c r="A7411" s="45">
        <v>45192</v>
      </c>
      <c r="B7411" s="588" t="s">
        <v>12088</v>
      </c>
      <c r="C7411" s="5" t="s">
        <v>5162</v>
      </c>
      <c r="D7411" s="124" t="s">
        <v>294</v>
      </c>
      <c r="E7411" s="43">
        <v>5000</v>
      </c>
      <c r="F7411" s="43"/>
      <c r="G7411" s="48">
        <f t="shared" si="183"/>
        <v>43344.467741935281</v>
      </c>
      <c r="H7411" s="390" t="s">
        <v>9568</v>
      </c>
    </row>
    <row r="7412" spans="1:11" x14ac:dyDescent="0.3">
      <c r="A7412" s="45">
        <v>45192</v>
      </c>
      <c r="B7412" s="588" t="s">
        <v>10333</v>
      </c>
      <c r="C7412" s="5" t="s">
        <v>5793</v>
      </c>
      <c r="D7412" s="124" t="s">
        <v>40</v>
      </c>
      <c r="E7412" s="43">
        <v>1850</v>
      </c>
      <c r="F7412" s="43"/>
      <c r="G7412" s="48">
        <f t="shared" si="183"/>
        <v>41494.467741935281</v>
      </c>
      <c r="H7412" s="390" t="s">
        <v>9568</v>
      </c>
    </row>
    <row r="7413" spans="1:11" x14ac:dyDescent="0.3">
      <c r="A7413" s="45">
        <v>45194</v>
      </c>
      <c r="B7413" s="585"/>
      <c r="C7413" s="485"/>
      <c r="D7413" s="496" t="s">
        <v>12337</v>
      </c>
      <c r="E7413" s="485"/>
      <c r="F7413" s="28">
        <v>1000000</v>
      </c>
      <c r="G7413" s="48">
        <f t="shared" si="183"/>
        <v>1041494.4677419353</v>
      </c>
      <c r="H7413" s="390" t="s">
        <v>9568</v>
      </c>
    </row>
    <row r="7414" spans="1:11" x14ac:dyDescent="0.3">
      <c r="A7414" s="45">
        <v>45194</v>
      </c>
      <c r="B7414" s="588" t="s">
        <v>12090</v>
      </c>
      <c r="C7414" s="5" t="s">
        <v>30</v>
      </c>
      <c r="D7414" s="124" t="s">
        <v>12260</v>
      </c>
      <c r="E7414" s="43">
        <v>1000</v>
      </c>
      <c r="F7414" s="43"/>
      <c r="G7414" s="48">
        <f t="shared" si="183"/>
        <v>1040494.4677419353</v>
      </c>
      <c r="H7414" s="390" t="s">
        <v>9568</v>
      </c>
    </row>
    <row r="7415" spans="1:11" x14ac:dyDescent="0.3">
      <c r="A7415" s="45">
        <v>45194</v>
      </c>
      <c r="B7415" s="589" t="s">
        <v>12261</v>
      </c>
      <c r="C7415" s="590" t="s">
        <v>14</v>
      </c>
      <c r="D7415" s="591" t="s">
        <v>12262</v>
      </c>
      <c r="E7415" s="592">
        <v>500000</v>
      </c>
      <c r="F7415" s="43"/>
      <c r="G7415" s="48">
        <f t="shared" si="183"/>
        <v>540494.46774193528</v>
      </c>
      <c r="H7415" s="390" t="s">
        <v>9568</v>
      </c>
    </row>
    <row r="7416" spans="1:11" x14ac:dyDescent="0.3">
      <c r="A7416" s="45">
        <v>45194</v>
      </c>
      <c r="B7416" s="588" t="s">
        <v>25</v>
      </c>
      <c r="C7416" s="44" t="s">
        <v>25</v>
      </c>
      <c r="D7416" s="44" t="s">
        <v>11455</v>
      </c>
      <c r="E7416" s="28">
        <v>3000</v>
      </c>
      <c r="F7416" s="43"/>
      <c r="G7416" s="48">
        <f t="shared" si="183"/>
        <v>537494.46774193528</v>
      </c>
      <c r="H7416" s="390" t="s">
        <v>9568</v>
      </c>
    </row>
    <row r="7417" spans="1:11" x14ac:dyDescent="0.3">
      <c r="A7417" s="45">
        <v>45194</v>
      </c>
      <c r="B7417" s="588" t="s">
        <v>12086</v>
      </c>
      <c r="C7417" s="5" t="s">
        <v>12157</v>
      </c>
      <c r="D7417" s="124" t="s">
        <v>294</v>
      </c>
      <c r="E7417" s="43">
        <v>100000</v>
      </c>
      <c r="F7417" s="43"/>
      <c r="G7417" s="48">
        <f t="shared" si="183"/>
        <v>437494.46774193528</v>
      </c>
      <c r="H7417" s="390" t="s">
        <v>9568</v>
      </c>
      <c r="J7417" s="52">
        <v>900</v>
      </c>
    </row>
    <row r="7418" spans="1:11" x14ac:dyDescent="0.3">
      <c r="A7418" s="45">
        <v>45194</v>
      </c>
      <c r="B7418" s="588" t="s">
        <v>12088</v>
      </c>
      <c r="C7418" s="5" t="s">
        <v>11194</v>
      </c>
      <c r="D7418" s="124" t="s">
        <v>12263</v>
      </c>
      <c r="E7418" s="43">
        <v>850</v>
      </c>
      <c r="F7418" s="43"/>
      <c r="G7418" s="48">
        <f t="shared" si="183"/>
        <v>436644.46774193528</v>
      </c>
      <c r="H7418" s="390" t="s">
        <v>9568</v>
      </c>
      <c r="I7418" s="52" t="s">
        <v>8924</v>
      </c>
      <c r="J7418" s="52">
        <v>150</v>
      </c>
    </row>
    <row r="7419" spans="1:11" x14ac:dyDescent="0.3">
      <c r="A7419" s="45">
        <v>45194</v>
      </c>
      <c r="B7419" s="588" t="s">
        <v>12212</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8" t="s">
        <v>12086</v>
      </c>
      <c r="C7420" s="5" t="s">
        <v>11194</v>
      </c>
      <c r="D7420" s="124" t="s">
        <v>12257</v>
      </c>
      <c r="E7420" s="43">
        <v>1000</v>
      </c>
      <c r="F7420" s="43"/>
      <c r="G7420" s="48">
        <f t="shared" si="183"/>
        <v>434144.46774193528</v>
      </c>
      <c r="H7420" s="390" t="s">
        <v>9568</v>
      </c>
      <c r="J7420" s="52">
        <v>1000</v>
      </c>
      <c r="K7420" s="52">
        <v>1200</v>
      </c>
    </row>
    <row r="7421" spans="1:11" x14ac:dyDescent="0.3">
      <c r="A7421" s="45">
        <v>45194</v>
      </c>
      <c r="B7421" s="588"/>
      <c r="C7421" s="5" t="s">
        <v>84</v>
      </c>
      <c r="D7421" s="124" t="s">
        <v>12267</v>
      </c>
      <c r="E7421" s="43">
        <v>3000</v>
      </c>
      <c r="F7421" s="43"/>
      <c r="G7421" s="48">
        <f t="shared" si="183"/>
        <v>431144.46774193528</v>
      </c>
      <c r="H7421" s="390" t="s">
        <v>9568</v>
      </c>
      <c r="J7421" s="52">
        <v>46590</v>
      </c>
      <c r="K7421" s="52">
        <v>50000</v>
      </c>
    </row>
    <row r="7422" spans="1:11" x14ac:dyDescent="0.3">
      <c r="A7422" s="45">
        <v>45194</v>
      </c>
      <c r="B7422" s="588" t="s">
        <v>12086</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8"/>
      <c r="C7423" s="5" t="s">
        <v>84</v>
      </c>
      <c r="D7423" s="124" t="s">
        <v>12268</v>
      </c>
      <c r="E7423" s="43">
        <v>6000</v>
      </c>
      <c r="F7423" s="43"/>
      <c r="G7423" s="48">
        <f t="shared" si="183"/>
        <v>423144.46774193528</v>
      </c>
      <c r="H7423" s="390" t="s">
        <v>9568</v>
      </c>
      <c r="J7423" s="52">
        <f>SUM(J7417:J7422)</f>
        <v>71310</v>
      </c>
      <c r="K7423" s="52">
        <f>SUM(K7419:K7422)</f>
        <v>77200</v>
      </c>
    </row>
    <row r="7424" spans="1:11" x14ac:dyDescent="0.3">
      <c r="A7424" s="45">
        <v>45195</v>
      </c>
      <c r="B7424" s="588" t="s">
        <v>12089</v>
      </c>
      <c r="C7424" s="5" t="s">
        <v>3554</v>
      </c>
      <c r="D7424" s="124" t="s">
        <v>294</v>
      </c>
      <c r="E7424" s="43">
        <v>30000</v>
      </c>
      <c r="F7424" s="43"/>
      <c r="G7424" s="48">
        <f t="shared" si="183"/>
        <v>393144.46774193528</v>
      </c>
      <c r="H7424" s="390" t="s">
        <v>9568</v>
      </c>
      <c r="K7424" s="52">
        <f>K7423-J7423</f>
        <v>5890</v>
      </c>
    </row>
    <row r="7425" spans="1:11" x14ac:dyDescent="0.3">
      <c r="A7425" s="45">
        <v>45195</v>
      </c>
      <c r="B7425" s="588" t="s">
        <v>12137</v>
      </c>
      <c r="C7425" s="5" t="s">
        <v>11194</v>
      </c>
      <c r="D7425" s="124" t="s">
        <v>12283</v>
      </c>
      <c r="E7425" s="43">
        <v>46590</v>
      </c>
      <c r="F7425" s="43"/>
      <c r="G7425" s="48">
        <f t="shared" si="183"/>
        <v>346554.46774193528</v>
      </c>
      <c r="H7425" s="390" t="s">
        <v>9568</v>
      </c>
      <c r="K7425" s="52">
        <v>6000</v>
      </c>
    </row>
    <row r="7426" spans="1:11" x14ac:dyDescent="0.3">
      <c r="A7426" s="45">
        <v>45195</v>
      </c>
      <c r="B7426" s="588" t="s">
        <v>25</v>
      </c>
      <c r="C7426" s="5"/>
      <c r="D7426" s="124" t="s">
        <v>12279</v>
      </c>
      <c r="E7426" s="43">
        <v>21820</v>
      </c>
      <c r="F7426" s="43"/>
      <c r="G7426" s="48">
        <f t="shared" si="183"/>
        <v>324734.46774193528</v>
      </c>
      <c r="H7426" s="390" t="s">
        <v>9568</v>
      </c>
    </row>
    <row r="7427" spans="1:11" x14ac:dyDescent="0.3">
      <c r="A7427" s="45">
        <v>45195</v>
      </c>
      <c r="B7427" s="588" t="s">
        <v>12137</v>
      </c>
      <c r="C7427" s="5" t="s">
        <v>5793</v>
      </c>
      <c r="D7427" s="124" t="s">
        <v>40</v>
      </c>
      <c r="E7427" s="43">
        <v>900</v>
      </c>
      <c r="F7427" s="43"/>
      <c r="G7427" s="48">
        <f t="shared" si="183"/>
        <v>323834.46774193528</v>
      </c>
      <c r="H7427" s="390" t="s">
        <v>9568</v>
      </c>
    </row>
    <row r="7428" spans="1:11" x14ac:dyDescent="0.3">
      <c r="A7428" s="45">
        <v>45195</v>
      </c>
      <c r="B7428" s="588" t="s">
        <v>12137</v>
      </c>
      <c r="C7428" s="5" t="s">
        <v>5793</v>
      </c>
      <c r="D7428" s="124" t="s">
        <v>8924</v>
      </c>
      <c r="E7428" s="43">
        <v>150</v>
      </c>
      <c r="F7428" s="43"/>
      <c r="G7428" s="48">
        <f t="shared" si="183"/>
        <v>323684.46774193528</v>
      </c>
      <c r="H7428" s="390" t="s">
        <v>9568</v>
      </c>
    </row>
    <row r="7429" spans="1:11" x14ac:dyDescent="0.3">
      <c r="A7429" s="45">
        <v>45195</v>
      </c>
      <c r="B7429" s="588" t="s">
        <v>25</v>
      </c>
      <c r="C7429" s="5" t="s">
        <v>5793</v>
      </c>
      <c r="D7429" s="124" t="s">
        <v>12285</v>
      </c>
      <c r="E7429" s="43">
        <v>530</v>
      </c>
      <c r="F7429" s="43"/>
      <c r="G7429" s="48">
        <f t="shared" si="183"/>
        <v>323154.46774193528</v>
      </c>
      <c r="H7429" s="390" t="s">
        <v>9568</v>
      </c>
    </row>
    <row r="7430" spans="1:11" x14ac:dyDescent="0.3">
      <c r="A7430" s="45">
        <v>45195</v>
      </c>
      <c r="B7430" s="588"/>
      <c r="C7430" s="5" t="s">
        <v>5162</v>
      </c>
      <c r="D7430" s="124" t="s">
        <v>294</v>
      </c>
      <c r="E7430" s="43">
        <v>5000</v>
      </c>
      <c r="F7430" s="43"/>
      <c r="G7430" s="48">
        <f t="shared" si="183"/>
        <v>318154.46774193528</v>
      </c>
      <c r="H7430" s="390" t="s">
        <v>9568</v>
      </c>
    </row>
    <row r="7431" spans="1:11" x14ac:dyDescent="0.3">
      <c r="A7431" s="45">
        <v>45195</v>
      </c>
      <c r="B7431" s="588" t="s">
        <v>10333</v>
      </c>
      <c r="C7431" s="5" t="s">
        <v>11194</v>
      </c>
      <c r="D7431" s="124" t="s">
        <v>12282</v>
      </c>
      <c r="E7431" s="43">
        <v>24000</v>
      </c>
      <c r="F7431" s="43"/>
      <c r="G7431" s="48">
        <f t="shared" si="183"/>
        <v>294154.46774193528</v>
      </c>
      <c r="H7431" s="390" t="s">
        <v>9568</v>
      </c>
      <c r="K7431" s="52">
        <v>180</v>
      </c>
    </row>
    <row r="7432" spans="1:11" x14ac:dyDescent="0.3">
      <c r="A7432" s="45">
        <v>45195</v>
      </c>
      <c r="B7432" s="588" t="s">
        <v>10333</v>
      </c>
      <c r="C7432" s="5" t="s">
        <v>11194</v>
      </c>
      <c r="D7432" s="124" t="s">
        <v>12281</v>
      </c>
      <c r="E7432" s="43">
        <v>27000</v>
      </c>
      <c r="F7432" s="43"/>
      <c r="G7432" s="48">
        <f t="shared" si="183"/>
        <v>267154.46774193528</v>
      </c>
      <c r="H7432" s="390" t="s">
        <v>9568</v>
      </c>
      <c r="K7432" s="52">
        <v>350</v>
      </c>
    </row>
    <row r="7433" spans="1:11" x14ac:dyDescent="0.3">
      <c r="A7433" s="45">
        <v>45195</v>
      </c>
      <c r="B7433" s="588" t="s">
        <v>10333</v>
      </c>
      <c r="C7433" s="5" t="s">
        <v>11194</v>
      </c>
      <c r="D7433" s="124" t="s">
        <v>12280</v>
      </c>
      <c r="E7433" s="43">
        <v>11000</v>
      </c>
      <c r="F7433" s="43"/>
      <c r="G7433" s="48">
        <f t="shared" si="183"/>
        <v>256154.46774193528</v>
      </c>
      <c r="H7433" s="390" t="s">
        <v>9568</v>
      </c>
      <c r="K7433" s="52">
        <f>SUM(K7431:K7432)</f>
        <v>530</v>
      </c>
    </row>
    <row r="7434" spans="1:11" x14ac:dyDescent="0.3">
      <c r="A7434" s="45">
        <v>45195</v>
      </c>
      <c r="B7434" s="588" t="s">
        <v>12196</v>
      </c>
      <c r="C7434" s="5" t="s">
        <v>9647</v>
      </c>
      <c r="D7434" s="124" t="s">
        <v>12269</v>
      </c>
      <c r="E7434" s="43">
        <v>15000</v>
      </c>
      <c r="F7434" s="43"/>
      <c r="G7434" s="48">
        <f t="shared" si="183"/>
        <v>241154.46774193528</v>
      </c>
      <c r="H7434" s="390" t="s">
        <v>9568</v>
      </c>
      <c r="K7434" s="52" t="s">
        <v>12284</v>
      </c>
    </row>
    <row r="7435" spans="1:11" x14ac:dyDescent="0.3">
      <c r="A7435" s="45">
        <v>45195</v>
      </c>
      <c r="B7435" s="588" t="s">
        <v>12286</v>
      </c>
      <c r="C7435" s="5" t="s">
        <v>1074</v>
      </c>
      <c r="D7435" s="124" t="s">
        <v>4601</v>
      </c>
      <c r="E7435" s="43">
        <v>210</v>
      </c>
      <c r="F7435" s="43"/>
      <c r="G7435" s="48">
        <f t="shared" si="183"/>
        <v>240944.46774193528</v>
      </c>
      <c r="H7435" s="390" t="s">
        <v>9568</v>
      </c>
    </row>
    <row r="7436" spans="1:11" x14ac:dyDescent="0.3">
      <c r="A7436" s="45">
        <v>45195</v>
      </c>
      <c r="B7436" s="588" t="s">
        <v>25</v>
      </c>
      <c r="C7436" s="5" t="s">
        <v>7214</v>
      </c>
      <c r="D7436" s="124" t="s">
        <v>12272</v>
      </c>
      <c r="E7436" s="43">
        <v>7500</v>
      </c>
      <c r="F7436" s="43"/>
      <c r="G7436" s="48">
        <f t="shared" si="183"/>
        <v>233444.46774193528</v>
      </c>
      <c r="H7436" s="390" t="s">
        <v>9568</v>
      </c>
    </row>
    <row r="7437" spans="1:11" x14ac:dyDescent="0.3">
      <c r="A7437" s="45">
        <v>45195</v>
      </c>
      <c r="B7437" s="588" t="s">
        <v>25</v>
      </c>
      <c r="C7437" s="44" t="s">
        <v>25</v>
      </c>
      <c r="D7437" s="44" t="s">
        <v>11455</v>
      </c>
      <c r="E7437" s="28">
        <v>3500</v>
      </c>
      <c r="F7437" s="43"/>
      <c r="G7437" s="48">
        <f t="shared" si="183"/>
        <v>229944.46774193528</v>
      </c>
      <c r="H7437" s="390" t="s">
        <v>9568</v>
      </c>
    </row>
    <row r="7438" spans="1:11" x14ac:dyDescent="0.3">
      <c r="A7438" s="45">
        <v>45195</v>
      </c>
      <c r="B7438" s="398" t="s">
        <v>12137</v>
      </c>
      <c r="C7438" s="5" t="s">
        <v>11194</v>
      </c>
      <c r="D7438" s="5" t="s">
        <v>12273</v>
      </c>
      <c r="E7438" s="43">
        <v>68500</v>
      </c>
      <c r="F7438" s="43"/>
      <c r="G7438" s="48">
        <f t="shared" si="183"/>
        <v>161444.46774193528</v>
      </c>
      <c r="H7438" s="390" t="s">
        <v>9568</v>
      </c>
    </row>
    <row r="7439" spans="1:11" x14ac:dyDescent="0.3">
      <c r="A7439" s="45">
        <v>45195</v>
      </c>
      <c r="B7439" s="398" t="s">
        <v>12137</v>
      </c>
      <c r="C7439" s="5" t="s">
        <v>5793</v>
      </c>
      <c r="D7439" s="124" t="s">
        <v>40</v>
      </c>
      <c r="E7439" s="43">
        <v>1700</v>
      </c>
      <c r="F7439" s="43"/>
      <c r="G7439" s="48">
        <f t="shared" si="183"/>
        <v>159744.46774193528</v>
      </c>
      <c r="H7439" s="390" t="s">
        <v>9568</v>
      </c>
    </row>
    <row r="7440" spans="1:11" ht="37.5" x14ac:dyDescent="0.3">
      <c r="A7440" s="45">
        <v>45195</v>
      </c>
      <c r="B7440" s="588" t="s">
        <v>12188</v>
      </c>
      <c r="C7440" s="44" t="s">
        <v>4156</v>
      </c>
      <c r="D7440" s="124" t="s">
        <v>12297</v>
      </c>
      <c r="E7440" s="43">
        <v>10000</v>
      </c>
      <c r="F7440" s="43"/>
      <c r="G7440" s="48">
        <f t="shared" si="183"/>
        <v>149744.46774193528</v>
      </c>
      <c r="H7440" s="390" t="s">
        <v>9568</v>
      </c>
    </row>
    <row r="7441" spans="1:8" x14ac:dyDescent="0.3">
      <c r="A7441" s="45">
        <v>45195</v>
      </c>
      <c r="B7441" s="588" t="s">
        <v>12196</v>
      </c>
      <c r="C7441" s="5" t="s">
        <v>5288</v>
      </c>
      <c r="D7441" s="124" t="s">
        <v>12274</v>
      </c>
      <c r="E7441" s="43">
        <v>10000</v>
      </c>
      <c r="F7441" s="43"/>
      <c r="G7441" s="48">
        <f t="shared" si="183"/>
        <v>139744.46774193528</v>
      </c>
      <c r="H7441" s="390" t="s">
        <v>9568</v>
      </c>
    </row>
    <row r="7442" spans="1:8" x14ac:dyDescent="0.3">
      <c r="A7442" s="45">
        <v>45195</v>
      </c>
      <c r="B7442" s="588"/>
      <c r="C7442" s="5" t="s">
        <v>84</v>
      </c>
      <c r="D7442" s="124" t="s">
        <v>12278</v>
      </c>
      <c r="E7442" s="43">
        <v>5000</v>
      </c>
      <c r="F7442" s="43"/>
      <c r="G7442" s="48">
        <f t="shared" si="183"/>
        <v>134744.46774193528</v>
      </c>
      <c r="H7442" s="390" t="s">
        <v>9568</v>
      </c>
    </row>
    <row r="7443" spans="1:8" x14ac:dyDescent="0.3">
      <c r="A7443" s="45">
        <v>45195</v>
      </c>
      <c r="B7443" s="588" t="s">
        <v>10333</v>
      </c>
      <c r="C7443" s="5" t="s">
        <v>5793</v>
      </c>
      <c r="D7443" s="124" t="s">
        <v>3332</v>
      </c>
      <c r="E7443" s="43">
        <v>4800</v>
      </c>
      <c r="F7443" s="43"/>
      <c r="G7443" s="48">
        <f t="shared" si="183"/>
        <v>129944.46774193528</v>
      </c>
      <c r="H7443" s="390" t="s">
        <v>9568</v>
      </c>
    </row>
    <row r="7444" spans="1:8" x14ac:dyDescent="0.3">
      <c r="A7444" s="45">
        <v>45195</v>
      </c>
      <c r="B7444" s="588" t="s">
        <v>25</v>
      </c>
      <c r="C7444" s="5" t="s">
        <v>4400</v>
      </c>
      <c r="D7444" s="124" t="s">
        <v>40</v>
      </c>
      <c r="E7444" s="43">
        <v>5360</v>
      </c>
      <c r="F7444" s="43"/>
      <c r="G7444" s="48">
        <f t="shared" si="183"/>
        <v>124584.46774193528</v>
      </c>
      <c r="H7444" s="390" t="s">
        <v>9568</v>
      </c>
    </row>
    <row r="7445" spans="1:8" x14ac:dyDescent="0.3">
      <c r="A7445" s="45">
        <v>45195</v>
      </c>
      <c r="B7445" s="588" t="s">
        <v>25</v>
      </c>
      <c r="C7445" s="5" t="s">
        <v>1074</v>
      </c>
      <c r="D7445" s="124" t="s">
        <v>12271</v>
      </c>
      <c r="E7445" s="43">
        <f>2618+33641</f>
        <v>36259</v>
      </c>
      <c r="F7445" s="43"/>
      <c r="G7445" s="48">
        <f t="shared" ref="G7445:G7452" si="184">G7444+F7445-E7445</f>
        <v>88325.467741935281</v>
      </c>
      <c r="H7445" s="390" t="s">
        <v>9568</v>
      </c>
    </row>
    <row r="7446" spans="1:8" x14ac:dyDescent="0.3">
      <c r="A7446" s="45">
        <v>45195</v>
      </c>
      <c r="B7446" s="588" t="s">
        <v>12286</v>
      </c>
      <c r="C7446" s="5" t="s">
        <v>1074</v>
      </c>
      <c r="D7446" s="124" t="s">
        <v>12271</v>
      </c>
      <c r="E7446" s="43">
        <v>16436</v>
      </c>
      <c r="F7446" s="43"/>
      <c r="G7446" s="48">
        <f t="shared" si="184"/>
        <v>71889.467741935281</v>
      </c>
      <c r="H7446" s="390" t="s">
        <v>9568</v>
      </c>
    </row>
    <row r="7447" spans="1:8" x14ac:dyDescent="0.3">
      <c r="A7447" s="45">
        <v>45195</v>
      </c>
      <c r="B7447" s="588" t="s">
        <v>12286</v>
      </c>
      <c r="C7447" s="5" t="s">
        <v>25</v>
      </c>
      <c r="D7447" s="124" t="s">
        <v>12277</v>
      </c>
      <c r="E7447" s="43">
        <v>46501</v>
      </c>
      <c r="F7447" s="43"/>
      <c r="G7447" s="48">
        <f t="shared" si="184"/>
        <v>25388.467741935281</v>
      </c>
      <c r="H7447" s="390" t="s">
        <v>9568</v>
      </c>
    </row>
    <row r="7448" spans="1:8" x14ac:dyDescent="0.3">
      <c r="A7448" s="45">
        <v>45195</v>
      </c>
      <c r="B7448" s="588" t="s">
        <v>12287</v>
      </c>
      <c r="C7448" s="5" t="s">
        <v>5793</v>
      </c>
      <c r="D7448" s="124" t="s">
        <v>8924</v>
      </c>
      <c r="E7448" s="43">
        <v>250</v>
      </c>
      <c r="F7448" s="43"/>
      <c r="G7448" s="48">
        <f t="shared" si="184"/>
        <v>25138.467741935281</v>
      </c>
      <c r="H7448" s="390" t="s">
        <v>9568</v>
      </c>
    </row>
    <row r="7449" spans="1:8" x14ac:dyDescent="0.3">
      <c r="A7449" s="45">
        <v>45195</v>
      </c>
      <c r="B7449" s="588" t="s">
        <v>12088</v>
      </c>
      <c r="C7449" s="5" t="s">
        <v>11194</v>
      </c>
      <c r="D7449" s="124" t="s">
        <v>12288</v>
      </c>
      <c r="E7449" s="43">
        <v>10300</v>
      </c>
      <c r="F7449" s="43"/>
      <c r="G7449" s="48">
        <f t="shared" si="184"/>
        <v>14838.467741935281</v>
      </c>
      <c r="H7449" s="390" t="s">
        <v>9568</v>
      </c>
    </row>
    <row r="7450" spans="1:8" ht="37.5" x14ac:dyDescent="0.3">
      <c r="A7450" s="45">
        <v>45196</v>
      </c>
      <c r="B7450" s="588" t="s">
        <v>25</v>
      </c>
      <c r="C7450" s="5"/>
      <c r="D7450" s="124" t="s">
        <v>12296</v>
      </c>
      <c r="E7450" s="28">
        <v>8000</v>
      </c>
      <c r="F7450" s="43"/>
      <c r="G7450" s="48">
        <f t="shared" si="184"/>
        <v>6838.4677419352811</v>
      </c>
      <c r="H7450" s="390" t="s">
        <v>9568</v>
      </c>
    </row>
    <row r="7451" spans="1:8" x14ac:dyDescent="0.3">
      <c r="A7451" s="45">
        <v>45196</v>
      </c>
      <c r="B7451" s="588" t="s">
        <v>12086</v>
      </c>
      <c r="C7451" s="5" t="s">
        <v>5793</v>
      </c>
      <c r="D7451" s="124" t="s">
        <v>8924</v>
      </c>
      <c r="E7451" s="43">
        <v>210</v>
      </c>
      <c r="F7451" s="43"/>
      <c r="G7451" s="48">
        <f t="shared" si="184"/>
        <v>6628.4677419352811</v>
      </c>
      <c r="H7451" s="390" t="s">
        <v>9568</v>
      </c>
    </row>
    <row r="7452" spans="1:8" x14ac:dyDescent="0.3">
      <c r="A7452" s="45">
        <v>45196</v>
      </c>
      <c r="B7452" s="588" t="s">
        <v>12096</v>
      </c>
      <c r="C7452" s="5" t="s">
        <v>25</v>
      </c>
      <c r="D7452" s="124" t="s">
        <v>8924</v>
      </c>
      <c r="E7452" s="43">
        <v>250</v>
      </c>
      <c r="F7452" s="43"/>
      <c r="G7452" s="48">
        <f t="shared" si="184"/>
        <v>6378.4677419352811</v>
      </c>
      <c r="H7452" s="390" t="s">
        <v>9568</v>
      </c>
    </row>
    <row r="7453" spans="1:8" x14ac:dyDescent="0.3">
      <c r="A7453" s="45">
        <v>45196</v>
      </c>
      <c r="B7453" s="588" t="s">
        <v>12086</v>
      </c>
      <c r="C7453" s="5" t="s">
        <v>5793</v>
      </c>
      <c r="D7453" s="124" t="s">
        <v>8924</v>
      </c>
      <c r="E7453" s="43">
        <v>550</v>
      </c>
      <c r="F7453" s="43"/>
      <c r="G7453" s="48">
        <f t="shared" ref="G7453:G7523" si="185">G7452+F7453-E7453</f>
        <v>5828.4677419352811</v>
      </c>
      <c r="H7453" s="390" t="s">
        <v>9568</v>
      </c>
    </row>
    <row r="7454" spans="1:8" x14ac:dyDescent="0.3">
      <c r="A7454" s="45">
        <v>45197</v>
      </c>
      <c r="B7454" s="585"/>
      <c r="C7454" s="485"/>
      <c r="D7454" s="496" t="s">
        <v>4364</v>
      </c>
      <c r="E7454" s="485"/>
      <c r="F7454" s="28">
        <v>100000</v>
      </c>
      <c r="G7454" s="48">
        <f t="shared" si="185"/>
        <v>105828.46774193528</v>
      </c>
      <c r="H7454" s="390" t="s">
        <v>9568</v>
      </c>
    </row>
    <row r="7455" spans="1:8" x14ac:dyDescent="0.3">
      <c r="A7455" s="45">
        <v>45197</v>
      </c>
      <c r="B7455" s="588" t="s">
        <v>12087</v>
      </c>
      <c r="C7455" s="5" t="s">
        <v>11194</v>
      </c>
      <c r="D7455" s="124" t="s">
        <v>12300</v>
      </c>
      <c r="E7455" s="43">
        <v>5300</v>
      </c>
      <c r="F7455" s="43"/>
      <c r="G7455" s="48">
        <f t="shared" si="185"/>
        <v>100528.46774193528</v>
      </c>
      <c r="H7455" s="390" t="s">
        <v>9568</v>
      </c>
    </row>
    <row r="7456" spans="1:8" x14ac:dyDescent="0.3">
      <c r="A7456" s="45">
        <v>45197</v>
      </c>
      <c r="B7456" s="588" t="s">
        <v>12087</v>
      </c>
      <c r="C7456" s="5" t="s">
        <v>11194</v>
      </c>
      <c r="D7456" s="124" t="s">
        <v>12301</v>
      </c>
      <c r="E7456" s="43">
        <v>1500</v>
      </c>
      <c r="F7456" s="43"/>
      <c r="G7456" s="48">
        <f t="shared" si="185"/>
        <v>99028.467741935281</v>
      </c>
      <c r="H7456" s="390" t="s">
        <v>9568</v>
      </c>
    </row>
    <row r="7457" spans="1:10" x14ac:dyDescent="0.3">
      <c r="A7457" s="45">
        <v>45197</v>
      </c>
      <c r="B7457" s="588" t="s">
        <v>12086</v>
      </c>
      <c r="C7457" s="5" t="s">
        <v>11194</v>
      </c>
      <c r="D7457" s="124" t="s">
        <v>12302</v>
      </c>
      <c r="E7457" s="43">
        <v>2555</v>
      </c>
      <c r="F7457" s="43"/>
      <c r="G7457" s="48">
        <f t="shared" si="185"/>
        <v>96473.467741935281</v>
      </c>
      <c r="H7457" s="390" t="s">
        <v>9568</v>
      </c>
    </row>
    <row r="7458" spans="1:10" x14ac:dyDescent="0.3">
      <c r="A7458" s="45">
        <v>45197</v>
      </c>
      <c r="B7458" s="588" t="s">
        <v>12086</v>
      </c>
      <c r="C7458" s="5" t="s">
        <v>30</v>
      </c>
      <c r="D7458" s="124" t="s">
        <v>10651</v>
      </c>
      <c r="E7458" s="43">
        <v>1100</v>
      </c>
      <c r="F7458" s="43"/>
      <c r="G7458" s="48">
        <f t="shared" si="185"/>
        <v>95373.467741935281</v>
      </c>
      <c r="H7458" s="390" t="s">
        <v>9568</v>
      </c>
    </row>
    <row r="7459" spans="1:10" x14ac:dyDescent="0.3">
      <c r="A7459" s="45">
        <v>45197</v>
      </c>
      <c r="B7459" s="588" t="s">
        <v>12092</v>
      </c>
      <c r="C7459" s="5" t="s">
        <v>9784</v>
      </c>
      <c r="D7459" s="124" t="s">
        <v>12303</v>
      </c>
      <c r="E7459" s="43">
        <v>20000</v>
      </c>
      <c r="F7459" s="43"/>
      <c r="G7459" s="48">
        <f t="shared" si="185"/>
        <v>75373.467741935281</v>
      </c>
      <c r="H7459" s="390" t="s">
        <v>9568</v>
      </c>
    </row>
    <row r="7460" spans="1:10" x14ac:dyDescent="0.3">
      <c r="A7460" s="45">
        <v>45197</v>
      </c>
      <c r="B7460" s="588" t="s">
        <v>25</v>
      </c>
      <c r="C7460" s="44" t="s">
        <v>25</v>
      </c>
      <c r="D7460" s="44" t="s">
        <v>11455</v>
      </c>
      <c r="E7460" s="28">
        <v>3500</v>
      </c>
      <c r="F7460" s="43"/>
      <c r="G7460" s="48">
        <f t="shared" si="185"/>
        <v>71873.467741935281</v>
      </c>
      <c r="H7460" s="390" t="s">
        <v>9568</v>
      </c>
    </row>
    <row r="7461" spans="1:10" x14ac:dyDescent="0.3">
      <c r="A7461" s="45">
        <v>45197</v>
      </c>
      <c r="B7461" s="588"/>
      <c r="C7461" s="5" t="s">
        <v>84</v>
      </c>
      <c r="D7461" s="124" t="s">
        <v>12304</v>
      </c>
      <c r="E7461" s="43">
        <v>10000</v>
      </c>
      <c r="F7461" s="43"/>
      <c r="G7461" s="48">
        <f t="shared" si="185"/>
        <v>61873.467741935281</v>
      </c>
      <c r="H7461" s="390" t="s">
        <v>9568</v>
      </c>
    </row>
    <row r="7462" spans="1:10" x14ac:dyDescent="0.3">
      <c r="A7462" s="45">
        <v>45197</v>
      </c>
      <c r="B7462" s="588"/>
      <c r="C7462" s="5" t="s">
        <v>6430</v>
      </c>
      <c r="D7462" s="124" t="s">
        <v>12305</v>
      </c>
      <c r="E7462" s="43">
        <v>6000</v>
      </c>
      <c r="F7462" s="43"/>
      <c r="G7462" s="48">
        <f t="shared" si="185"/>
        <v>55873.467741935281</v>
      </c>
      <c r="H7462" s="390" t="s">
        <v>9568</v>
      </c>
      <c r="J7462" s="597"/>
    </row>
    <row r="7463" spans="1:10" x14ac:dyDescent="0.3">
      <c r="A7463" s="45">
        <v>45197</v>
      </c>
      <c r="B7463" s="588" t="s">
        <v>12137</v>
      </c>
      <c r="C7463" s="5" t="s">
        <v>9452</v>
      </c>
      <c r="D7463" s="124" t="s">
        <v>12306</v>
      </c>
      <c r="E7463" s="43">
        <v>12000</v>
      </c>
      <c r="F7463" s="43"/>
      <c r="G7463" s="48">
        <f t="shared" si="185"/>
        <v>43873.467741935281</v>
      </c>
      <c r="H7463" s="390" t="s">
        <v>9568</v>
      </c>
    </row>
    <row r="7464" spans="1:10" x14ac:dyDescent="0.3">
      <c r="A7464" s="45">
        <v>45197</v>
      </c>
      <c r="B7464" s="588" t="s">
        <v>12137</v>
      </c>
      <c r="C7464" s="5" t="s">
        <v>11194</v>
      </c>
      <c r="D7464" s="124" t="s">
        <v>12220</v>
      </c>
      <c r="E7464" s="43">
        <v>8820</v>
      </c>
      <c r="F7464" s="43"/>
      <c r="G7464" s="48">
        <f t="shared" si="185"/>
        <v>35053.467741935281</v>
      </c>
      <c r="H7464" s="390" t="s">
        <v>9568</v>
      </c>
    </row>
    <row r="7465" spans="1:10" x14ac:dyDescent="0.3">
      <c r="A7465" s="45">
        <v>45197</v>
      </c>
      <c r="B7465" s="588"/>
      <c r="C7465" s="5" t="s">
        <v>5162</v>
      </c>
      <c r="D7465" s="124" t="s">
        <v>12307</v>
      </c>
      <c r="E7465" s="43">
        <v>5000</v>
      </c>
      <c r="F7465" s="43"/>
      <c r="G7465" s="48">
        <f t="shared" si="185"/>
        <v>30053.467741935281</v>
      </c>
      <c r="H7465" s="390" t="s">
        <v>9568</v>
      </c>
    </row>
    <row r="7466" spans="1:10" x14ac:dyDescent="0.3">
      <c r="A7466" s="45">
        <v>45197</v>
      </c>
      <c r="B7466" s="585"/>
      <c r="C7466" s="485"/>
      <c r="D7466" s="496" t="s">
        <v>12308</v>
      </c>
      <c r="E7466" s="485"/>
      <c r="F7466" s="28">
        <v>100000</v>
      </c>
      <c r="G7466" s="48">
        <f t="shared" ref="G7466" si="186">G7465+F7466-E7466</f>
        <v>130053.46774193528</v>
      </c>
      <c r="H7466" s="390" t="s">
        <v>9568</v>
      </c>
    </row>
    <row r="7467" spans="1:10" x14ac:dyDescent="0.3">
      <c r="A7467" s="45">
        <v>45197</v>
      </c>
      <c r="B7467" s="588" t="s">
        <v>25</v>
      </c>
      <c r="C7467" s="5" t="s">
        <v>12309</v>
      </c>
      <c r="D7467" s="124" t="s">
        <v>12310</v>
      </c>
      <c r="E7467" s="43">
        <v>25000</v>
      </c>
      <c r="F7467" s="43"/>
      <c r="G7467" s="48">
        <f t="shared" si="185"/>
        <v>105053.46774193528</v>
      </c>
      <c r="H7467" s="390" t="s">
        <v>9568</v>
      </c>
    </row>
    <row r="7468" spans="1:10" x14ac:dyDescent="0.3">
      <c r="A7468" s="45">
        <v>45199</v>
      </c>
      <c r="B7468" s="588"/>
      <c r="C7468" s="5" t="s">
        <v>5162</v>
      </c>
      <c r="D7468" s="124" t="s">
        <v>4187</v>
      </c>
      <c r="E7468" s="43">
        <v>5000</v>
      </c>
      <c r="F7468" s="43"/>
      <c r="G7468" s="48">
        <f t="shared" si="185"/>
        <v>100053.46774193528</v>
      </c>
      <c r="H7468" s="390" t="s">
        <v>9568</v>
      </c>
    </row>
    <row r="7469" spans="1:10" x14ac:dyDescent="0.3">
      <c r="A7469" s="45">
        <v>45199</v>
      </c>
      <c r="B7469" s="588" t="s">
        <v>12286</v>
      </c>
      <c r="C7469" s="5" t="s">
        <v>12312</v>
      </c>
      <c r="D7469" s="124" t="s">
        <v>12313</v>
      </c>
      <c r="E7469" s="43">
        <v>5340</v>
      </c>
      <c r="F7469" s="43"/>
      <c r="G7469" s="48">
        <f t="shared" si="185"/>
        <v>94713.467741935281</v>
      </c>
      <c r="H7469" s="390" t="s">
        <v>9568</v>
      </c>
    </row>
    <row r="7470" spans="1:10" x14ac:dyDescent="0.3">
      <c r="A7470" s="45">
        <v>45199</v>
      </c>
      <c r="B7470" s="588" t="s">
        <v>10333</v>
      </c>
      <c r="C7470" s="5" t="s">
        <v>5793</v>
      </c>
      <c r="D7470" s="124" t="s">
        <v>40</v>
      </c>
      <c r="E7470" s="43">
        <v>1500</v>
      </c>
      <c r="F7470" s="43"/>
      <c r="G7470" s="48">
        <f t="shared" si="185"/>
        <v>93213.467741935281</v>
      </c>
      <c r="H7470" s="390" t="s">
        <v>9568</v>
      </c>
    </row>
    <row r="7471" spans="1:10" x14ac:dyDescent="0.3">
      <c r="A7471" s="45">
        <v>45199</v>
      </c>
      <c r="B7471" s="588" t="s">
        <v>10333</v>
      </c>
      <c r="C7471" s="5" t="s">
        <v>5793</v>
      </c>
      <c r="D7471" s="124" t="s">
        <v>40</v>
      </c>
      <c r="E7471" s="43">
        <v>2700</v>
      </c>
      <c r="F7471" s="43"/>
      <c r="G7471" s="48">
        <f t="shared" si="185"/>
        <v>90513.467741935281</v>
      </c>
      <c r="H7471" s="390" t="s">
        <v>9568</v>
      </c>
    </row>
    <row r="7472" spans="1:10" x14ac:dyDescent="0.3">
      <c r="A7472" s="45">
        <v>45199</v>
      </c>
      <c r="B7472" s="588" t="s">
        <v>12086</v>
      </c>
      <c r="C7472" s="5" t="s">
        <v>11194</v>
      </c>
      <c r="D7472" s="124" t="s">
        <v>12314</v>
      </c>
      <c r="E7472" s="43">
        <v>10000</v>
      </c>
      <c r="F7472" s="43"/>
      <c r="G7472" s="48">
        <f t="shared" si="185"/>
        <v>80513.467741935281</v>
      </c>
      <c r="H7472" s="390" t="s">
        <v>9568</v>
      </c>
    </row>
    <row r="7473" spans="1:14" x14ac:dyDescent="0.3">
      <c r="A7473" s="45">
        <v>45199</v>
      </c>
      <c r="B7473" s="588" t="s">
        <v>12086</v>
      </c>
      <c r="C7473" s="5" t="s">
        <v>84</v>
      </c>
      <c r="D7473" s="124" t="s">
        <v>12315</v>
      </c>
      <c r="E7473" s="43">
        <v>10000</v>
      </c>
      <c r="F7473" s="43"/>
      <c r="G7473" s="48">
        <f t="shared" si="185"/>
        <v>70513.467741935281</v>
      </c>
      <c r="H7473" s="390" t="s">
        <v>9568</v>
      </c>
    </row>
    <row r="7474" spans="1:14" x14ac:dyDescent="0.3">
      <c r="A7474" s="45">
        <v>45199</v>
      </c>
      <c r="B7474" s="588" t="s">
        <v>12088</v>
      </c>
      <c r="C7474" s="5" t="s">
        <v>9044</v>
      </c>
      <c r="D7474" s="124" t="s">
        <v>12317</v>
      </c>
      <c r="E7474" s="43">
        <v>40000</v>
      </c>
      <c r="F7474" s="43"/>
      <c r="G7474" s="48">
        <f t="shared" si="185"/>
        <v>30513.467741935281</v>
      </c>
      <c r="H7474" s="390" t="s">
        <v>9568</v>
      </c>
    </row>
    <row r="7475" spans="1:14" x14ac:dyDescent="0.3">
      <c r="A7475" s="45">
        <v>45199</v>
      </c>
      <c r="B7475" s="588" t="s">
        <v>25</v>
      </c>
      <c r="C7475" s="5" t="s">
        <v>5793</v>
      </c>
      <c r="D7475" s="124" t="s">
        <v>12318</v>
      </c>
      <c r="E7475" s="43">
        <v>250</v>
      </c>
      <c r="F7475" s="43"/>
      <c r="G7475" s="48">
        <f t="shared" si="185"/>
        <v>30263.467741935281</v>
      </c>
      <c r="H7475" s="390" t="s">
        <v>9568</v>
      </c>
    </row>
    <row r="7476" spans="1:14" x14ac:dyDescent="0.3">
      <c r="A7476" s="45">
        <v>45201</v>
      </c>
      <c r="B7476" s="588"/>
      <c r="C7476" s="5" t="s">
        <v>14</v>
      </c>
      <c r="D7476" s="124" t="s">
        <v>12322</v>
      </c>
      <c r="E7476" s="43">
        <f>180+15478</f>
        <v>15658</v>
      </c>
      <c r="F7476" s="43"/>
      <c r="G7476" s="48">
        <f t="shared" si="185"/>
        <v>14605.467741935281</v>
      </c>
      <c r="H7476" s="390" t="s">
        <v>9568</v>
      </c>
    </row>
    <row r="7477" spans="1:14" x14ac:dyDescent="0.3">
      <c r="A7477" s="45">
        <v>45201</v>
      </c>
      <c r="B7477" s="588" t="s">
        <v>25</v>
      </c>
      <c r="C7477" s="5" t="s">
        <v>1074</v>
      </c>
      <c r="D7477" s="124" t="s">
        <v>4601</v>
      </c>
      <c r="E7477" s="43">
        <v>300</v>
      </c>
      <c r="F7477" s="43"/>
      <c r="G7477" s="48">
        <f t="shared" si="185"/>
        <v>14305.467741935281</v>
      </c>
      <c r="H7477" s="390" t="s">
        <v>9568</v>
      </c>
    </row>
    <row r="7478" spans="1:14" x14ac:dyDescent="0.3">
      <c r="A7478" s="45">
        <v>45201</v>
      </c>
      <c r="B7478" s="588" t="s">
        <v>25</v>
      </c>
      <c r="C7478" s="44" t="s">
        <v>25</v>
      </c>
      <c r="D7478" s="44" t="s">
        <v>11455</v>
      </c>
      <c r="E7478" s="28">
        <v>3500</v>
      </c>
      <c r="F7478" s="43"/>
      <c r="G7478" s="48">
        <f t="shared" si="185"/>
        <v>10805.467741935281</v>
      </c>
      <c r="H7478" s="390" t="s">
        <v>9568</v>
      </c>
    </row>
    <row r="7479" spans="1:14" x14ac:dyDescent="0.3">
      <c r="A7479" s="45">
        <v>45201</v>
      </c>
      <c r="B7479" s="588"/>
      <c r="C7479" s="5" t="s">
        <v>5162</v>
      </c>
      <c r="D7479" s="124" t="s">
        <v>12323</v>
      </c>
      <c r="E7479" s="43">
        <v>5000</v>
      </c>
      <c r="F7479" s="43"/>
      <c r="G7479" s="48">
        <f t="shared" si="185"/>
        <v>5805.4677419352811</v>
      </c>
      <c r="H7479" s="390" t="s">
        <v>9568</v>
      </c>
    </row>
    <row r="7480" spans="1:14" x14ac:dyDescent="0.3">
      <c r="A7480" s="45">
        <v>45201</v>
      </c>
      <c r="B7480" s="585"/>
      <c r="C7480" s="485"/>
      <c r="D7480" s="496" t="s">
        <v>4364</v>
      </c>
      <c r="E7480" s="485"/>
      <c r="F7480" s="28">
        <v>100000</v>
      </c>
      <c r="G7480" s="48">
        <f t="shared" si="185"/>
        <v>105805.46774193528</v>
      </c>
      <c r="H7480" s="390" t="s">
        <v>9568</v>
      </c>
    </row>
    <row r="7481" spans="1:14" x14ac:dyDescent="0.3">
      <c r="A7481" s="45">
        <v>45201</v>
      </c>
      <c r="B7481" s="588" t="s">
        <v>12092</v>
      </c>
      <c r="C7481" s="5" t="s">
        <v>9784</v>
      </c>
      <c r="D7481" s="124" t="s">
        <v>12238</v>
      </c>
      <c r="E7481" s="43">
        <v>45000</v>
      </c>
      <c r="F7481" s="43"/>
      <c r="G7481" s="48">
        <f t="shared" si="185"/>
        <v>60805.467741935281</v>
      </c>
      <c r="H7481" s="390" t="s">
        <v>9568</v>
      </c>
    </row>
    <row r="7482" spans="1:14" s="389" customFormat="1" x14ac:dyDescent="0.3">
      <c r="A7482" s="45">
        <v>45201</v>
      </c>
      <c r="B7482" s="588" t="s">
        <v>12091</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8"/>
      <c r="C7483" s="5" t="s">
        <v>4039</v>
      </c>
      <c r="D7483" s="124" t="s">
        <v>294</v>
      </c>
      <c r="E7483" s="43">
        <v>25000</v>
      </c>
      <c r="F7483" s="43"/>
      <c r="G7483" s="48">
        <f t="shared" si="185"/>
        <v>35105.467741935281</v>
      </c>
      <c r="H7483" s="390" t="s">
        <v>9568</v>
      </c>
    </row>
    <row r="7484" spans="1:14" x14ac:dyDescent="0.3">
      <c r="A7484" s="45">
        <v>45201</v>
      </c>
      <c r="B7484" s="588" t="s">
        <v>12087</v>
      </c>
      <c r="C7484" s="5" t="s">
        <v>4550</v>
      </c>
      <c r="D7484" s="124" t="s">
        <v>5813</v>
      </c>
      <c r="E7484" s="43">
        <v>23000</v>
      </c>
      <c r="F7484" s="43"/>
      <c r="G7484" s="48">
        <f t="shared" si="185"/>
        <v>12105.467741935281</v>
      </c>
      <c r="H7484" s="390" t="s">
        <v>9568</v>
      </c>
    </row>
    <row r="7485" spans="1:14" x14ac:dyDescent="0.3">
      <c r="A7485" s="45">
        <v>45202</v>
      </c>
      <c r="B7485" s="585"/>
      <c r="C7485" s="485"/>
      <c r="D7485" s="496" t="s">
        <v>4364</v>
      </c>
      <c r="E7485" s="485"/>
      <c r="F7485" s="28">
        <v>100000</v>
      </c>
      <c r="G7485" s="48">
        <f t="shared" si="185"/>
        <v>112105.46774193528</v>
      </c>
      <c r="H7485" s="390" t="s">
        <v>9568</v>
      </c>
    </row>
    <row r="7486" spans="1:14" x14ac:dyDescent="0.3">
      <c r="A7486" s="45">
        <v>45202</v>
      </c>
      <c r="B7486" s="588" t="s">
        <v>12089</v>
      </c>
      <c r="C7486" s="5" t="s">
        <v>11194</v>
      </c>
      <c r="D7486" s="124" t="s">
        <v>12327</v>
      </c>
      <c r="E7486" s="43">
        <v>10000</v>
      </c>
      <c r="F7486" s="43"/>
      <c r="G7486" s="48">
        <f t="shared" si="185"/>
        <v>102105.46774193528</v>
      </c>
      <c r="H7486" s="390" t="s">
        <v>9568</v>
      </c>
    </row>
    <row r="7487" spans="1:14" x14ac:dyDescent="0.3">
      <c r="A7487" s="45">
        <v>45202</v>
      </c>
      <c r="B7487" s="588" t="s">
        <v>12091</v>
      </c>
      <c r="C7487" s="5" t="s">
        <v>3554</v>
      </c>
      <c r="D7487" s="124" t="s">
        <v>12328</v>
      </c>
      <c r="E7487" s="43">
        <v>40000</v>
      </c>
      <c r="F7487" s="43"/>
      <c r="G7487" s="48">
        <f t="shared" si="185"/>
        <v>62105.467741935281</v>
      </c>
      <c r="H7487" s="390" t="s">
        <v>9568</v>
      </c>
    </row>
    <row r="7488" spans="1:14" x14ac:dyDescent="0.3">
      <c r="A7488" s="45">
        <v>45202</v>
      </c>
      <c r="B7488" s="588"/>
      <c r="C7488" s="5" t="s">
        <v>68</v>
      </c>
      <c r="D7488" s="124" t="s">
        <v>12329</v>
      </c>
      <c r="E7488" s="43">
        <v>5000</v>
      </c>
      <c r="F7488" s="43"/>
      <c r="G7488" s="48">
        <f t="shared" si="185"/>
        <v>57105.467741935281</v>
      </c>
      <c r="H7488" s="390" t="s">
        <v>9568</v>
      </c>
    </row>
    <row r="7489" spans="1:10" x14ac:dyDescent="0.3">
      <c r="A7489" s="45">
        <v>45202</v>
      </c>
      <c r="B7489" s="585"/>
      <c r="C7489" s="485"/>
      <c r="D7489" s="496" t="s">
        <v>12332</v>
      </c>
      <c r="E7489" s="485"/>
      <c r="F7489" s="28">
        <v>50000</v>
      </c>
      <c r="G7489" s="48">
        <f t="shared" si="185"/>
        <v>107105.46774193528</v>
      </c>
      <c r="H7489" s="390" t="s">
        <v>9568</v>
      </c>
    </row>
    <row r="7490" spans="1:10" x14ac:dyDescent="0.3">
      <c r="A7490" s="45">
        <v>45202</v>
      </c>
      <c r="B7490" s="588" t="s">
        <v>12137</v>
      </c>
      <c r="C7490" s="5" t="s">
        <v>11194</v>
      </c>
      <c r="D7490" s="124" t="s">
        <v>12330</v>
      </c>
      <c r="E7490" s="43">
        <v>25200</v>
      </c>
      <c r="F7490" s="43"/>
      <c r="G7490" s="48">
        <f t="shared" si="185"/>
        <v>81905.467741935281</v>
      </c>
      <c r="H7490" s="390" t="s">
        <v>9568</v>
      </c>
    </row>
    <row r="7491" spans="1:10" x14ac:dyDescent="0.3">
      <c r="A7491" s="45">
        <v>45202</v>
      </c>
      <c r="B7491" s="588" t="s">
        <v>12137</v>
      </c>
      <c r="C7491" s="5" t="s">
        <v>11194</v>
      </c>
      <c r="D7491" s="124" t="s">
        <v>12331</v>
      </c>
      <c r="E7491" s="43">
        <v>5000</v>
      </c>
      <c r="F7491" s="43"/>
      <c r="G7491" s="48">
        <f t="shared" si="185"/>
        <v>76905.467741935281</v>
      </c>
      <c r="H7491" s="390" t="s">
        <v>9568</v>
      </c>
    </row>
    <row r="7492" spans="1:10" x14ac:dyDescent="0.3">
      <c r="A7492" s="45">
        <v>45202</v>
      </c>
      <c r="B7492" s="588" t="s">
        <v>12092</v>
      </c>
      <c r="C7492" s="5" t="s">
        <v>6430</v>
      </c>
      <c r="D7492" s="124" t="s">
        <v>11276</v>
      </c>
      <c r="E7492" s="43">
        <v>6000</v>
      </c>
      <c r="F7492" s="43"/>
      <c r="G7492" s="48">
        <f t="shared" si="185"/>
        <v>70905.467741935281</v>
      </c>
      <c r="H7492" s="390" t="s">
        <v>9568</v>
      </c>
    </row>
    <row r="7493" spans="1:10" x14ac:dyDescent="0.3">
      <c r="A7493" s="45">
        <v>45202</v>
      </c>
      <c r="B7493" s="588"/>
      <c r="C7493" s="5" t="s">
        <v>6430</v>
      </c>
      <c r="D7493" s="124" t="s">
        <v>294</v>
      </c>
      <c r="E7493" s="43">
        <v>2000</v>
      </c>
      <c r="F7493" s="43"/>
      <c r="G7493" s="48">
        <f t="shared" si="185"/>
        <v>68905.467741935281</v>
      </c>
      <c r="H7493" s="390" t="s">
        <v>9568</v>
      </c>
    </row>
    <row r="7494" spans="1:10" x14ac:dyDescent="0.3">
      <c r="A7494" s="45">
        <v>45202</v>
      </c>
      <c r="B7494" s="588" t="s">
        <v>12088</v>
      </c>
      <c r="C7494" s="5" t="s">
        <v>57</v>
      </c>
      <c r="D7494" s="124" t="s">
        <v>12163</v>
      </c>
      <c r="E7494" s="43">
        <v>2000</v>
      </c>
      <c r="F7494" s="43"/>
      <c r="G7494" s="48">
        <f t="shared" si="185"/>
        <v>66905.467741935281</v>
      </c>
      <c r="H7494" s="390" t="s">
        <v>9568</v>
      </c>
    </row>
    <row r="7495" spans="1:10" x14ac:dyDescent="0.3">
      <c r="A7495" s="45">
        <v>45202</v>
      </c>
      <c r="B7495" s="588" t="s">
        <v>12087</v>
      </c>
      <c r="C7495" s="5" t="s">
        <v>5793</v>
      </c>
      <c r="D7495" s="124" t="s">
        <v>8924</v>
      </c>
      <c r="E7495" s="43">
        <v>250</v>
      </c>
      <c r="F7495" s="43"/>
      <c r="G7495" s="48">
        <f t="shared" si="185"/>
        <v>66655.467741935281</v>
      </c>
      <c r="H7495" s="390" t="s">
        <v>9568</v>
      </c>
    </row>
    <row r="7496" spans="1:10" x14ac:dyDescent="0.3">
      <c r="A7496" s="45">
        <v>45202</v>
      </c>
      <c r="B7496" s="588" t="s">
        <v>12131</v>
      </c>
      <c r="C7496" s="5" t="s">
        <v>5793</v>
      </c>
      <c r="D7496" s="124" t="s">
        <v>12334</v>
      </c>
      <c r="E7496" s="43">
        <v>250</v>
      </c>
      <c r="F7496" s="43"/>
      <c r="G7496" s="48">
        <f t="shared" si="185"/>
        <v>66405.467741935281</v>
      </c>
      <c r="H7496" s="390" t="s">
        <v>9568</v>
      </c>
    </row>
    <row r="7497" spans="1:10" x14ac:dyDescent="0.3">
      <c r="A7497" s="45">
        <v>45202</v>
      </c>
      <c r="B7497" s="588" t="s">
        <v>25</v>
      </c>
      <c r="C7497" s="44" t="s">
        <v>25</v>
      </c>
      <c r="D7497" s="44" t="s">
        <v>11455</v>
      </c>
      <c r="E7497" s="28">
        <v>4000</v>
      </c>
      <c r="F7497" s="43"/>
      <c r="G7497" s="48">
        <f t="shared" si="185"/>
        <v>62405.467741935281</v>
      </c>
      <c r="H7497" s="390" t="s">
        <v>9568</v>
      </c>
      <c r="I7497" s="52">
        <v>9500000</v>
      </c>
    </row>
    <row r="7498" spans="1:10" x14ac:dyDescent="0.3">
      <c r="A7498" s="45">
        <v>45202</v>
      </c>
      <c r="B7498" s="588"/>
      <c r="C7498" s="5" t="s">
        <v>57</v>
      </c>
      <c r="D7498" s="124" t="s">
        <v>294</v>
      </c>
      <c r="E7498" s="43">
        <v>1000</v>
      </c>
      <c r="F7498" s="43"/>
      <c r="G7498" s="48">
        <f t="shared" si="185"/>
        <v>61405.467741935281</v>
      </c>
      <c r="H7498" s="390" t="s">
        <v>9568</v>
      </c>
      <c r="I7498" s="52">
        <f>I7497*1.8</f>
        <v>17100000</v>
      </c>
    </row>
    <row r="7499" spans="1:10" x14ac:dyDescent="0.3">
      <c r="A7499" s="45">
        <v>45202</v>
      </c>
      <c r="B7499" s="588" t="s">
        <v>12088</v>
      </c>
      <c r="C7499" s="5" t="s">
        <v>11194</v>
      </c>
      <c r="D7499" s="124" t="s">
        <v>12335</v>
      </c>
      <c r="E7499" s="43">
        <v>6500</v>
      </c>
      <c r="F7499" s="43"/>
      <c r="G7499" s="48">
        <f t="shared" si="185"/>
        <v>54905.467741935281</v>
      </c>
      <c r="H7499" s="390" t="s">
        <v>9568</v>
      </c>
    </row>
    <row r="7500" spans="1:10" x14ac:dyDescent="0.3">
      <c r="A7500" s="45">
        <v>45202</v>
      </c>
      <c r="B7500" s="588"/>
      <c r="C7500" s="5" t="s">
        <v>5793</v>
      </c>
      <c r="D7500" s="124" t="s">
        <v>40</v>
      </c>
      <c r="E7500" s="43">
        <v>2200</v>
      </c>
      <c r="F7500" s="43"/>
      <c r="G7500" s="48">
        <f t="shared" si="185"/>
        <v>52705.467741935281</v>
      </c>
      <c r="H7500" s="390" t="s">
        <v>9568</v>
      </c>
    </row>
    <row r="7501" spans="1:10" ht="37.5" x14ac:dyDescent="0.3">
      <c r="A7501" s="45">
        <v>45202</v>
      </c>
      <c r="B7501" s="588" t="s">
        <v>12137</v>
      </c>
      <c r="C7501" s="5" t="s">
        <v>11194</v>
      </c>
      <c r="D7501" s="124" t="s">
        <v>12333</v>
      </c>
      <c r="E7501" s="43">
        <v>36675</v>
      </c>
      <c r="F7501" s="43"/>
      <c r="G7501" s="48">
        <f t="shared" si="185"/>
        <v>16030.467741935281</v>
      </c>
      <c r="H7501" s="390" t="s">
        <v>9568</v>
      </c>
    </row>
    <row r="7502" spans="1:10" x14ac:dyDescent="0.3">
      <c r="A7502" s="45">
        <v>45202</v>
      </c>
      <c r="B7502" s="588" t="s">
        <v>12188</v>
      </c>
      <c r="C7502" s="5" t="s">
        <v>11194</v>
      </c>
      <c r="D7502" s="124" t="s">
        <v>12341</v>
      </c>
      <c r="E7502" s="43">
        <v>3500</v>
      </c>
      <c r="F7502" s="43"/>
      <c r="G7502" s="48">
        <f t="shared" si="185"/>
        <v>12530.467741935281</v>
      </c>
      <c r="H7502" s="390" t="s">
        <v>9568</v>
      </c>
    </row>
    <row r="7503" spans="1:10" x14ac:dyDescent="0.3">
      <c r="A7503" s="45">
        <v>45202</v>
      </c>
      <c r="B7503" s="588" t="s">
        <v>12137</v>
      </c>
      <c r="C7503" s="5" t="s">
        <v>30</v>
      </c>
      <c r="D7503" s="124" t="s">
        <v>10651</v>
      </c>
      <c r="E7503" s="43">
        <v>500</v>
      </c>
      <c r="F7503" s="43"/>
      <c r="G7503" s="48">
        <f t="shared" si="185"/>
        <v>12030.467741935281</v>
      </c>
      <c r="H7503" s="390" t="s">
        <v>9568</v>
      </c>
    </row>
    <row r="7504" spans="1:10" x14ac:dyDescent="0.3">
      <c r="A7504" s="45">
        <v>45202</v>
      </c>
      <c r="B7504" s="588" t="s">
        <v>12137</v>
      </c>
      <c r="C7504" s="5" t="s">
        <v>5793</v>
      </c>
      <c r="D7504" s="124" t="s">
        <v>40</v>
      </c>
      <c r="E7504" s="43">
        <v>1000</v>
      </c>
      <c r="F7504" s="43"/>
      <c r="G7504" s="48">
        <f t="shared" si="185"/>
        <v>11030.467741935281</v>
      </c>
      <c r="H7504" s="390" t="s">
        <v>9568</v>
      </c>
      <c r="J7504" s="52">
        <v>36675</v>
      </c>
    </row>
    <row r="7505" spans="1:10" x14ac:dyDescent="0.3">
      <c r="A7505" s="45">
        <v>45202</v>
      </c>
      <c r="B7505" s="588" t="s">
        <v>10333</v>
      </c>
      <c r="C7505" s="5" t="s">
        <v>5793</v>
      </c>
      <c r="D7505" s="124" t="s">
        <v>40</v>
      </c>
      <c r="E7505" s="43">
        <v>2000</v>
      </c>
      <c r="F7505" s="43"/>
      <c r="G7505" s="48">
        <f t="shared" si="185"/>
        <v>9030.4677419352811</v>
      </c>
      <c r="H7505" s="390" t="s">
        <v>9568</v>
      </c>
      <c r="J7505" s="52">
        <v>3500</v>
      </c>
    </row>
    <row r="7506" spans="1:10" x14ac:dyDescent="0.3">
      <c r="A7506" s="45">
        <v>45202</v>
      </c>
      <c r="B7506" s="588" t="s">
        <v>12137</v>
      </c>
      <c r="C7506" s="5" t="s">
        <v>5793</v>
      </c>
      <c r="D7506" s="124" t="s">
        <v>40</v>
      </c>
      <c r="E7506" s="43">
        <v>1500</v>
      </c>
      <c r="F7506" s="43"/>
      <c r="G7506" s="48">
        <f t="shared" si="185"/>
        <v>7530.4677419352811</v>
      </c>
      <c r="H7506" s="390" t="s">
        <v>9568</v>
      </c>
      <c r="J7506" s="52">
        <v>1000</v>
      </c>
    </row>
    <row r="7507" spans="1:10" x14ac:dyDescent="0.3">
      <c r="A7507" s="45">
        <v>45203</v>
      </c>
      <c r="B7507" s="585"/>
      <c r="C7507" s="485"/>
      <c r="D7507" s="496" t="s">
        <v>12332</v>
      </c>
      <c r="E7507" s="485"/>
      <c r="F7507" s="28">
        <v>179200</v>
      </c>
      <c r="G7507" s="48">
        <f t="shared" si="185"/>
        <v>186730.46774193528</v>
      </c>
      <c r="H7507" s="390" t="s">
        <v>9568</v>
      </c>
    </row>
    <row r="7508" spans="1:10" x14ac:dyDescent="0.3">
      <c r="A7508" s="45">
        <v>45203</v>
      </c>
      <c r="B7508" s="588" t="s">
        <v>12137</v>
      </c>
      <c r="C7508" s="5" t="s">
        <v>11194</v>
      </c>
      <c r="D7508" s="124" t="s">
        <v>12342</v>
      </c>
      <c r="E7508" s="43">
        <v>16865</v>
      </c>
      <c r="F7508" s="43"/>
      <c r="G7508" s="48">
        <f t="shared" si="185"/>
        <v>169865.46774193528</v>
      </c>
      <c r="H7508" s="390" t="s">
        <v>9568</v>
      </c>
      <c r="J7508" s="52">
        <v>2000</v>
      </c>
    </row>
    <row r="7509" spans="1:10" x14ac:dyDescent="0.3">
      <c r="A7509" s="45">
        <v>45203</v>
      </c>
      <c r="B7509" s="588"/>
      <c r="C7509" s="5" t="s">
        <v>14</v>
      </c>
      <c r="D7509" s="124" t="s">
        <v>294</v>
      </c>
      <c r="E7509" s="43">
        <v>79200</v>
      </c>
      <c r="F7509" s="43"/>
      <c r="G7509" s="48">
        <f t="shared" si="185"/>
        <v>90665.467741935281</v>
      </c>
      <c r="H7509" s="390" t="s">
        <v>9568</v>
      </c>
    </row>
    <row r="7510" spans="1:10" x14ac:dyDescent="0.3">
      <c r="A7510" s="45">
        <v>45203</v>
      </c>
      <c r="B7510" s="588" t="s">
        <v>10333</v>
      </c>
      <c r="C7510" s="5" t="s">
        <v>11194</v>
      </c>
      <c r="D7510" s="124" t="s">
        <v>12343</v>
      </c>
      <c r="E7510" s="43">
        <v>11220</v>
      </c>
      <c r="F7510" s="43"/>
      <c r="G7510" s="48">
        <f t="shared" si="185"/>
        <v>79445.467741935281</v>
      </c>
      <c r="H7510" s="390" t="s">
        <v>9568</v>
      </c>
      <c r="J7510" s="52">
        <f>SUM(J7504:J7508)</f>
        <v>43175</v>
      </c>
    </row>
    <row r="7511" spans="1:10" x14ac:dyDescent="0.3">
      <c r="A7511" s="45">
        <v>45203</v>
      </c>
      <c r="B7511" s="588" t="s">
        <v>12137</v>
      </c>
      <c r="C7511" s="5" t="s">
        <v>30</v>
      </c>
      <c r="D7511" s="124" t="s">
        <v>10651</v>
      </c>
      <c r="E7511" s="43">
        <v>800</v>
      </c>
      <c r="F7511" s="43"/>
      <c r="G7511" s="48">
        <f t="shared" si="185"/>
        <v>78645.467741935281</v>
      </c>
      <c r="H7511" s="390" t="s">
        <v>9568</v>
      </c>
      <c r="J7511" s="52">
        <v>40000</v>
      </c>
    </row>
    <row r="7512" spans="1:10" x14ac:dyDescent="0.3">
      <c r="A7512" s="45">
        <v>45204</v>
      </c>
      <c r="B7512" s="588"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8" t="s">
        <v>12137</v>
      </c>
      <c r="C7513" s="5" t="s">
        <v>5793</v>
      </c>
      <c r="D7513" s="124" t="s">
        <v>40</v>
      </c>
      <c r="E7513" s="43">
        <v>1700</v>
      </c>
      <c r="F7513" s="43"/>
      <c r="G7513" s="48">
        <f t="shared" si="185"/>
        <v>73445.467741935281</v>
      </c>
      <c r="H7513" s="390" t="s">
        <v>9568</v>
      </c>
      <c r="J7513" s="52">
        <v>16865</v>
      </c>
    </row>
    <row r="7514" spans="1:10" x14ac:dyDescent="0.3">
      <c r="A7514" s="45">
        <v>45204</v>
      </c>
      <c r="B7514" s="588" t="s">
        <v>10615</v>
      </c>
      <c r="C7514" s="5" t="s">
        <v>84</v>
      </c>
      <c r="D7514" s="124" t="s">
        <v>12344</v>
      </c>
      <c r="E7514" s="43">
        <v>1000</v>
      </c>
      <c r="F7514" s="43"/>
      <c r="G7514" s="48">
        <f t="shared" si="185"/>
        <v>72445.467741935281</v>
      </c>
      <c r="H7514" s="390" t="s">
        <v>9568</v>
      </c>
      <c r="J7514" s="52">
        <v>11220</v>
      </c>
    </row>
    <row r="7515" spans="1:10" x14ac:dyDescent="0.3">
      <c r="A7515" s="45">
        <v>45204</v>
      </c>
      <c r="B7515" s="588" t="s">
        <v>10615</v>
      </c>
      <c r="C7515" s="5" t="s">
        <v>84</v>
      </c>
      <c r="D7515" s="124" t="s">
        <v>12345</v>
      </c>
      <c r="E7515" s="43">
        <v>2000</v>
      </c>
      <c r="F7515" s="43"/>
      <c r="G7515" s="48">
        <f t="shared" si="185"/>
        <v>70445.467741935281</v>
      </c>
      <c r="H7515" s="390" t="s">
        <v>9568</v>
      </c>
      <c r="J7515" s="52">
        <f>J7514+J7513+J7512</f>
        <v>31260</v>
      </c>
    </row>
    <row r="7516" spans="1:10" x14ac:dyDescent="0.3">
      <c r="A7516" s="45">
        <v>45204</v>
      </c>
      <c r="B7516" s="588" t="s">
        <v>10615</v>
      </c>
      <c r="C7516" s="5" t="s">
        <v>84</v>
      </c>
      <c r="D7516" s="124" t="s">
        <v>12346</v>
      </c>
      <c r="E7516" s="43">
        <v>2000</v>
      </c>
      <c r="F7516" s="43"/>
      <c r="G7516" s="48">
        <f t="shared" si="185"/>
        <v>68445.467741935281</v>
      </c>
      <c r="H7516" s="390" t="s">
        <v>9568</v>
      </c>
      <c r="J7516" s="52">
        <v>800</v>
      </c>
    </row>
    <row r="7517" spans="1:10" x14ac:dyDescent="0.3">
      <c r="A7517" s="45">
        <v>45204</v>
      </c>
      <c r="B7517" s="588" t="s">
        <v>10615</v>
      </c>
      <c r="C7517" s="5" t="s">
        <v>84</v>
      </c>
      <c r="D7517" s="124" t="s">
        <v>12347</v>
      </c>
      <c r="E7517" s="43">
        <v>15000</v>
      </c>
      <c r="F7517" s="43"/>
      <c r="G7517" s="48">
        <f t="shared" si="185"/>
        <v>53445.467741935281</v>
      </c>
      <c r="H7517" s="390" t="s">
        <v>9568</v>
      </c>
      <c r="J7517" s="52">
        <f>J7516+J7515</f>
        <v>32060</v>
      </c>
    </row>
    <row r="7518" spans="1:10" x14ac:dyDescent="0.3">
      <c r="A7518" s="45">
        <v>45204</v>
      </c>
      <c r="B7518" s="588" t="s">
        <v>10333</v>
      </c>
      <c r="C7518" s="5" t="s">
        <v>5793</v>
      </c>
      <c r="D7518" s="124" t="s">
        <v>40</v>
      </c>
      <c r="E7518" s="43">
        <v>3300</v>
      </c>
      <c r="F7518" s="43"/>
      <c r="G7518" s="48">
        <f t="shared" si="185"/>
        <v>50145.467741935281</v>
      </c>
      <c r="H7518" s="390" t="s">
        <v>9568</v>
      </c>
      <c r="J7518" s="52">
        <v>30000</v>
      </c>
    </row>
    <row r="7519" spans="1:10" x14ac:dyDescent="0.3">
      <c r="A7519" s="45">
        <v>45204</v>
      </c>
      <c r="B7519" s="588" t="s">
        <v>12137</v>
      </c>
      <c r="C7519" s="5" t="s">
        <v>11194</v>
      </c>
      <c r="D7519" s="124" t="s">
        <v>12348</v>
      </c>
      <c r="E7519" s="43">
        <v>400</v>
      </c>
      <c r="F7519" s="43"/>
      <c r="G7519" s="48">
        <f t="shared" si="185"/>
        <v>49745.467741935281</v>
      </c>
      <c r="H7519" s="390" t="s">
        <v>9568</v>
      </c>
      <c r="J7519" s="52">
        <f>J7517-J7518</f>
        <v>2060</v>
      </c>
    </row>
    <row r="7520" spans="1:10" x14ac:dyDescent="0.3">
      <c r="A7520" s="45">
        <v>45204</v>
      </c>
      <c r="B7520" s="588" t="s">
        <v>12086</v>
      </c>
      <c r="C7520" s="5" t="s">
        <v>5793</v>
      </c>
      <c r="D7520" s="124" t="s">
        <v>40</v>
      </c>
      <c r="E7520" s="43">
        <v>1000</v>
      </c>
      <c r="F7520" s="43"/>
      <c r="G7520" s="48">
        <f t="shared" si="185"/>
        <v>48745.467741935281</v>
      </c>
      <c r="H7520" s="390" t="s">
        <v>9568</v>
      </c>
    </row>
    <row r="7521" spans="1:11" x14ac:dyDescent="0.3">
      <c r="A7521" s="45">
        <v>45205</v>
      </c>
      <c r="B7521" s="588" t="s">
        <v>10333</v>
      </c>
      <c r="C7521" s="5" t="s">
        <v>5793</v>
      </c>
      <c r="D7521" s="124" t="s">
        <v>40</v>
      </c>
      <c r="E7521" s="43">
        <v>2300</v>
      </c>
      <c r="F7521" s="43"/>
      <c r="G7521" s="48">
        <f t="shared" si="185"/>
        <v>46445.467741935281</v>
      </c>
      <c r="H7521" s="390" t="s">
        <v>9568</v>
      </c>
    </row>
    <row r="7522" spans="1:11" x14ac:dyDescent="0.3">
      <c r="A7522" s="45">
        <v>45205</v>
      </c>
      <c r="B7522" s="588" t="s">
        <v>11772</v>
      </c>
      <c r="C7522" s="5" t="s">
        <v>11194</v>
      </c>
      <c r="D7522" s="124" t="s">
        <v>12350</v>
      </c>
      <c r="E7522" s="43">
        <v>800</v>
      </c>
      <c r="F7522" s="43"/>
      <c r="G7522" s="48">
        <f t="shared" si="185"/>
        <v>45645.467741935281</v>
      </c>
      <c r="H7522" s="390" t="s">
        <v>9568</v>
      </c>
    </row>
    <row r="7523" spans="1:11" x14ac:dyDescent="0.3">
      <c r="A7523" s="45">
        <v>45205</v>
      </c>
      <c r="B7523" s="588"/>
      <c r="C7523" s="5" t="s">
        <v>18</v>
      </c>
      <c r="D7523" s="124" t="s">
        <v>4319</v>
      </c>
      <c r="E7523" s="43">
        <v>500</v>
      </c>
      <c r="F7523" s="43"/>
      <c r="G7523" s="48">
        <f t="shared" si="185"/>
        <v>45145.467741935281</v>
      </c>
      <c r="H7523" s="390" t="s">
        <v>9568</v>
      </c>
    </row>
    <row r="7524" spans="1:11" x14ac:dyDescent="0.3">
      <c r="A7524" s="45">
        <v>45205</v>
      </c>
      <c r="B7524" s="588" t="s">
        <v>25</v>
      </c>
      <c r="C7524" s="44" t="s">
        <v>25</v>
      </c>
      <c r="D7524" s="44" t="s">
        <v>11455</v>
      </c>
      <c r="E7524" s="28">
        <v>3500</v>
      </c>
      <c r="F7524" s="43"/>
      <c r="G7524" s="48">
        <f t="shared" ref="G7524:G7602" si="187">G7523+F7524-E7524</f>
        <v>41645.467741935281</v>
      </c>
      <c r="H7524" s="390" t="s">
        <v>9568</v>
      </c>
    </row>
    <row r="7525" spans="1:11" x14ac:dyDescent="0.3">
      <c r="A7525" s="45">
        <v>45205</v>
      </c>
      <c r="B7525" s="588" t="s">
        <v>12088</v>
      </c>
      <c r="C7525" s="5" t="s">
        <v>12126</v>
      </c>
      <c r="D7525" s="124" t="s">
        <v>12238</v>
      </c>
      <c r="E7525" s="43">
        <v>15000</v>
      </c>
      <c r="F7525" s="43"/>
      <c r="G7525" s="48">
        <f t="shared" si="187"/>
        <v>26645.467741935281</v>
      </c>
      <c r="H7525" s="390" t="s">
        <v>9568</v>
      </c>
    </row>
    <row r="7526" spans="1:11" x14ac:dyDescent="0.3">
      <c r="A7526" s="45">
        <v>45205</v>
      </c>
      <c r="B7526" s="585"/>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12351</v>
      </c>
      <c r="E7527" s="43">
        <v>24000</v>
      </c>
      <c r="F7527" s="43"/>
      <c r="G7527" s="48">
        <f t="shared" si="187"/>
        <v>485645.46774193528</v>
      </c>
      <c r="H7527" s="390" t="s">
        <v>9568</v>
      </c>
    </row>
    <row r="7528" spans="1:11" x14ac:dyDescent="0.3">
      <c r="A7528" s="45">
        <v>45205</v>
      </c>
      <c r="B7528" s="398" t="s">
        <v>11772</v>
      </c>
      <c r="C7528" s="5" t="s">
        <v>11194</v>
      </c>
      <c r="D7528" s="124" t="s">
        <v>12352</v>
      </c>
      <c r="E7528" s="43">
        <v>6370</v>
      </c>
      <c r="F7528" s="43"/>
      <c r="G7528" s="48">
        <f t="shared" si="187"/>
        <v>479275.46774193528</v>
      </c>
      <c r="H7528" s="390" t="s">
        <v>9568</v>
      </c>
      <c r="I7528" s="52" t="e">
        <f>#REF!</f>
        <v>#REF!</v>
      </c>
    </row>
    <row r="7529" spans="1:11" x14ac:dyDescent="0.3">
      <c r="A7529" s="45">
        <v>45205</v>
      </c>
      <c r="B7529" s="398" t="s">
        <v>12086</v>
      </c>
      <c r="C7529" s="5" t="s">
        <v>11194</v>
      </c>
      <c r="D7529" s="124" t="s">
        <v>12352</v>
      </c>
      <c r="E7529" s="43">
        <v>36500</v>
      </c>
      <c r="F7529" s="43"/>
      <c r="G7529" s="48">
        <f t="shared" si="187"/>
        <v>442775.46774193528</v>
      </c>
      <c r="H7529" s="390" t="s">
        <v>9568</v>
      </c>
      <c r="I7529" s="52">
        <f ca="1">SUMIF(C7519:E7567,"salary",E7519:E7567)</f>
        <v>1543659</v>
      </c>
      <c r="K7529" s="52">
        <v>35000</v>
      </c>
    </row>
    <row r="7530" spans="1:11" x14ac:dyDescent="0.3">
      <c r="A7530" s="45">
        <v>45205</v>
      </c>
      <c r="B7530" s="585"/>
      <c r="C7530" s="485"/>
      <c r="D7530" s="496" t="s">
        <v>12360</v>
      </c>
      <c r="E7530" s="485"/>
      <c r="F7530" s="28">
        <v>1000000</v>
      </c>
      <c r="G7530" s="48">
        <f t="shared" si="187"/>
        <v>1442775.4677419353</v>
      </c>
      <c r="H7530" s="390" t="s">
        <v>9568</v>
      </c>
      <c r="I7530" s="52" t="e">
        <f ca="1">I7528-I7529</f>
        <v>#REF!</v>
      </c>
    </row>
    <row r="7531" spans="1:11" x14ac:dyDescent="0.3">
      <c r="A7531" s="45">
        <v>45205</v>
      </c>
      <c r="B7531" s="398" t="s">
        <v>12092</v>
      </c>
      <c r="C7531" s="5" t="s">
        <v>11194</v>
      </c>
      <c r="D7531" s="124" t="s">
        <v>12353</v>
      </c>
      <c r="E7531" s="43">
        <v>2800</v>
      </c>
      <c r="F7531" s="43"/>
      <c r="G7531" s="48">
        <f t="shared" si="187"/>
        <v>1439975.4677419353</v>
      </c>
      <c r="H7531" s="390" t="s">
        <v>9568</v>
      </c>
    </row>
    <row r="7532" spans="1:11" x14ac:dyDescent="0.3">
      <c r="A7532" s="45">
        <v>45205</v>
      </c>
      <c r="B7532" s="398"/>
      <c r="C7532" s="5" t="s">
        <v>54</v>
      </c>
      <c r="D7532" s="124" t="s">
        <v>12369</v>
      </c>
      <c r="E7532" s="43">
        <f>5000+17000</f>
        <v>22000</v>
      </c>
      <c r="F7532" s="43"/>
      <c r="G7532" s="48">
        <f t="shared" si="187"/>
        <v>1417975.4677419353</v>
      </c>
      <c r="H7532" s="390" t="s">
        <v>9568</v>
      </c>
    </row>
    <row r="7533" spans="1:11" x14ac:dyDescent="0.3">
      <c r="A7533" s="45">
        <v>45205</v>
      </c>
      <c r="B7533" s="398"/>
      <c r="C7533" s="5" t="s">
        <v>54</v>
      </c>
      <c r="D7533" s="124" t="s">
        <v>12364</v>
      </c>
      <c r="E7533" s="43">
        <v>207637.5</v>
      </c>
      <c r="F7533" s="43"/>
      <c r="G7533" s="48">
        <f t="shared" si="187"/>
        <v>1210337.9677419353</v>
      </c>
      <c r="H7533" s="390" t="s">
        <v>9568</v>
      </c>
      <c r="K7533" s="52">
        <v>10000</v>
      </c>
    </row>
    <row r="7534" spans="1:11" x14ac:dyDescent="0.3">
      <c r="A7534" s="45">
        <v>45205</v>
      </c>
      <c r="B7534" s="398"/>
      <c r="C7534" s="5" t="s">
        <v>54</v>
      </c>
      <c r="D7534" s="124" t="s">
        <v>12366</v>
      </c>
      <c r="E7534" s="43">
        <v>127466.66666666666</v>
      </c>
      <c r="F7534" s="43"/>
      <c r="G7534" s="48">
        <f t="shared" si="187"/>
        <v>1082871.3010752685</v>
      </c>
      <c r="H7534" s="390" t="s">
        <v>9568</v>
      </c>
    </row>
    <row r="7535" spans="1:11" x14ac:dyDescent="0.3">
      <c r="A7535" s="45">
        <v>45205</v>
      </c>
      <c r="B7535" s="398"/>
      <c r="C7535" s="5" t="s">
        <v>54</v>
      </c>
      <c r="D7535" s="124" t="s">
        <v>12367</v>
      </c>
      <c r="E7535" s="43">
        <v>298300.00000000006</v>
      </c>
      <c r="F7535" s="43"/>
      <c r="G7535" s="48">
        <f t="shared" si="187"/>
        <v>784571.30107526854</v>
      </c>
      <c r="H7535" s="390" t="s">
        <v>9568</v>
      </c>
    </row>
    <row r="7536" spans="1:11" x14ac:dyDescent="0.3">
      <c r="A7536" s="45">
        <v>45205</v>
      </c>
      <c r="B7536" s="398"/>
      <c r="C7536" s="5" t="s">
        <v>54</v>
      </c>
      <c r="D7536" s="124" t="s">
        <v>12365</v>
      </c>
      <c r="E7536" s="43">
        <v>168295.83333333331</v>
      </c>
      <c r="F7536" s="43"/>
      <c r="G7536" s="48">
        <f t="shared" si="187"/>
        <v>616275.46774193528</v>
      </c>
      <c r="H7536" s="390" t="s">
        <v>9568</v>
      </c>
    </row>
    <row r="7537" spans="1:9" x14ac:dyDescent="0.3">
      <c r="A7537" s="45">
        <v>45205</v>
      </c>
      <c r="B7537" s="398"/>
      <c r="C7537" s="5" t="s">
        <v>54</v>
      </c>
      <c r="D7537" s="124" t="s">
        <v>12368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12092</v>
      </c>
      <c r="C7539" s="5" t="s">
        <v>5793</v>
      </c>
      <c r="D7539" s="124" t="s">
        <v>40</v>
      </c>
      <c r="E7539" s="43">
        <v>1400</v>
      </c>
      <c r="F7539" s="43"/>
      <c r="G7539" s="48">
        <f t="shared" si="187"/>
        <v>419875.46774193528</v>
      </c>
      <c r="H7539" s="390" t="s">
        <v>9568</v>
      </c>
    </row>
    <row r="7540" spans="1:9" x14ac:dyDescent="0.3">
      <c r="A7540" s="45">
        <v>45206</v>
      </c>
      <c r="B7540" s="398" t="s">
        <v>12137</v>
      </c>
      <c r="C7540" s="5" t="s">
        <v>11194</v>
      </c>
      <c r="D7540" s="124" t="s">
        <v>12354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12355</v>
      </c>
      <c r="E7542" s="43">
        <v>20000</v>
      </c>
      <c r="F7542" s="43"/>
      <c r="G7542" s="48">
        <f t="shared" si="187"/>
        <v>331375.46774193528</v>
      </c>
      <c r="H7542" s="390" t="s">
        <v>9568</v>
      </c>
    </row>
    <row r="7543" spans="1:9" x14ac:dyDescent="0.3">
      <c r="A7543" s="45">
        <v>45206</v>
      </c>
      <c r="B7543" s="398" t="s">
        <v>12091</v>
      </c>
      <c r="C7543" s="5" t="s">
        <v>11194</v>
      </c>
      <c r="D7543" s="124" t="s">
        <v>12356</v>
      </c>
      <c r="E7543" s="43">
        <v>15180</v>
      </c>
      <c r="F7543" s="43"/>
      <c r="G7543" s="48">
        <f t="shared" si="187"/>
        <v>316195.46774193528</v>
      </c>
      <c r="H7543" s="390" t="s">
        <v>9568</v>
      </c>
    </row>
    <row r="7544" spans="1:9" x14ac:dyDescent="0.3">
      <c r="A7544" s="45">
        <v>45206</v>
      </c>
      <c r="B7544" s="398" t="s">
        <v>12091</v>
      </c>
      <c r="C7544" s="5" t="s">
        <v>30</v>
      </c>
      <c r="D7544" s="124" t="s">
        <v>12363</v>
      </c>
      <c r="E7544" s="43">
        <v>300</v>
      </c>
      <c r="F7544" s="43"/>
      <c r="G7544" s="48">
        <f t="shared" si="187"/>
        <v>315895.46774193528</v>
      </c>
      <c r="H7544" s="390" t="s">
        <v>9568</v>
      </c>
    </row>
    <row r="7545" spans="1:9" x14ac:dyDescent="0.3">
      <c r="A7545" s="45">
        <v>45206</v>
      </c>
      <c r="B7545" s="398"/>
      <c r="C7545" s="5" t="s">
        <v>12357</v>
      </c>
      <c r="D7545" s="124" t="s">
        <v>12358</v>
      </c>
      <c r="E7545" s="43">
        <v>30000</v>
      </c>
      <c r="F7545" s="43"/>
      <c r="G7545" s="48">
        <f t="shared" si="187"/>
        <v>285895.46774193528</v>
      </c>
      <c r="H7545" s="390" t="s">
        <v>9568</v>
      </c>
    </row>
    <row r="7546" spans="1:9" x14ac:dyDescent="0.3">
      <c r="A7546" s="45">
        <v>45206</v>
      </c>
      <c r="B7546" s="398"/>
      <c r="C7546" s="5" t="s">
        <v>12359</v>
      </c>
      <c r="D7546" s="124" t="s">
        <v>11372</v>
      </c>
      <c r="E7546" s="43">
        <v>3000</v>
      </c>
      <c r="F7546" s="43"/>
      <c r="G7546" s="48">
        <f t="shared" si="187"/>
        <v>282895.46774193528</v>
      </c>
      <c r="H7546" s="390" t="s">
        <v>9568</v>
      </c>
    </row>
    <row r="7547" spans="1:9" x14ac:dyDescent="0.3">
      <c r="A7547" s="45">
        <v>45205</v>
      </c>
      <c r="B7547" s="585"/>
      <c r="C7547" s="485"/>
      <c r="D7547" s="496" t="s">
        <v>12360</v>
      </c>
      <c r="E7547" s="485"/>
      <c r="F7547" s="28">
        <v>900000</v>
      </c>
      <c r="G7547" s="48">
        <f t="shared" si="187"/>
        <v>1182895.4677419353</v>
      </c>
      <c r="H7547" s="390" t="s">
        <v>9568</v>
      </c>
      <c r="I7547" s="52">
        <f>I7545-I7546</f>
        <v>0</v>
      </c>
    </row>
    <row r="7548" spans="1:9" x14ac:dyDescent="0.3">
      <c r="A7548" s="45">
        <v>45206</v>
      </c>
      <c r="B7548" s="398" t="s">
        <v>12086</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12091</v>
      </c>
      <c r="C7553" s="5" t="s">
        <v>11194</v>
      </c>
      <c r="D7553" s="124" t="s">
        <v>12372</v>
      </c>
      <c r="E7553" s="43">
        <v>58000</v>
      </c>
      <c r="F7553" s="43"/>
      <c r="G7553" s="48">
        <f t="shared" si="187"/>
        <v>711305.46774193528</v>
      </c>
      <c r="H7553" s="390" t="s">
        <v>9568</v>
      </c>
      <c r="I7553" s="52">
        <v>550226</v>
      </c>
    </row>
    <row r="7554" spans="1:9" x14ac:dyDescent="0.3">
      <c r="A7554" s="45">
        <v>45206</v>
      </c>
      <c r="B7554" s="398"/>
      <c r="C7554" s="5" t="s">
        <v>54</v>
      </c>
      <c r="D7554" s="124" t="s">
        <v>12361</v>
      </c>
      <c r="E7554" s="43">
        <f>131879+20000</f>
        <v>151879</v>
      </c>
      <c r="F7554" s="43"/>
      <c r="G7554" s="48">
        <f t="shared" si="187"/>
        <v>559426.46774193528</v>
      </c>
      <c r="H7554" s="390" t="s">
        <v>9568</v>
      </c>
    </row>
    <row r="7555" spans="1:9" x14ac:dyDescent="0.3">
      <c r="A7555" s="45">
        <v>45206</v>
      </c>
      <c r="B7555" s="398" t="s">
        <v>25</v>
      </c>
      <c r="C7555" s="5" t="s">
        <v>12153</v>
      </c>
      <c r="D7555" s="124" t="s">
        <v>12373</v>
      </c>
      <c r="E7555" s="43">
        <v>5000</v>
      </c>
      <c r="F7555" s="43"/>
      <c r="G7555" s="48">
        <f t="shared" si="187"/>
        <v>554426.46774193528</v>
      </c>
      <c r="H7555" s="390" t="s">
        <v>9568</v>
      </c>
    </row>
    <row r="7556" spans="1:9" x14ac:dyDescent="0.3">
      <c r="A7556" s="45">
        <v>45208</v>
      </c>
      <c r="B7556" s="398"/>
      <c r="C7556" s="5" t="s">
        <v>54</v>
      </c>
      <c r="D7556" s="124" t="s">
        <v>12370</v>
      </c>
      <c r="E7556" s="43">
        <v>126700</v>
      </c>
      <c r="F7556" s="43"/>
      <c r="G7556" s="48">
        <f t="shared" si="187"/>
        <v>427726.46774193528</v>
      </c>
      <c r="H7556" s="390" t="s">
        <v>9568</v>
      </c>
    </row>
    <row r="7557" spans="1:9" x14ac:dyDescent="0.3">
      <c r="A7557" s="45">
        <v>45208</v>
      </c>
      <c r="B7557" s="398"/>
      <c r="C7557" s="5" t="s">
        <v>54</v>
      </c>
      <c r="D7557" s="124" t="s">
        <v>12371</v>
      </c>
      <c r="E7557" s="43">
        <v>45000</v>
      </c>
      <c r="F7557" s="43"/>
      <c r="G7557" s="48">
        <f t="shared" si="187"/>
        <v>382726.46774193528</v>
      </c>
      <c r="H7557" s="390" t="s">
        <v>9568</v>
      </c>
    </row>
    <row r="7558" spans="1:9" x14ac:dyDescent="0.3">
      <c r="A7558" s="45">
        <v>45208</v>
      </c>
      <c r="B7558" s="398"/>
      <c r="C7558" s="5" t="s">
        <v>54</v>
      </c>
      <c r="D7558" s="124" t="s">
        <v>12375</v>
      </c>
      <c r="E7558" s="43">
        <v>76670</v>
      </c>
      <c r="F7558" s="43"/>
      <c r="G7558" s="48">
        <f t="shared" si="187"/>
        <v>306056.46774193528</v>
      </c>
      <c r="H7558" s="390" t="s">
        <v>9568</v>
      </c>
    </row>
    <row r="7559" spans="1:9" x14ac:dyDescent="0.3">
      <c r="A7559" s="45">
        <v>45208</v>
      </c>
      <c r="B7559" s="398" t="s">
        <v>12087</v>
      </c>
      <c r="C7559" s="5" t="s">
        <v>11194</v>
      </c>
      <c r="D7559" s="124" t="s">
        <v>12374</v>
      </c>
      <c r="E7559" s="43">
        <v>3000</v>
      </c>
      <c r="F7559" s="43"/>
      <c r="G7559" s="48">
        <f t="shared" si="187"/>
        <v>303056.46774193528</v>
      </c>
      <c r="H7559" s="390" t="s">
        <v>9568</v>
      </c>
    </row>
    <row r="7560" spans="1:9" x14ac:dyDescent="0.3">
      <c r="A7560" s="45">
        <v>45208</v>
      </c>
      <c r="B7560" s="588" t="s">
        <v>25</v>
      </c>
      <c r="C7560" s="44" t="s">
        <v>25</v>
      </c>
      <c r="D7560" s="44" t="s">
        <v>11455</v>
      </c>
      <c r="E7560" s="28">
        <v>3500</v>
      </c>
      <c r="F7560" s="43"/>
      <c r="G7560" s="48">
        <f t="shared" si="187"/>
        <v>299556.46774193528</v>
      </c>
      <c r="H7560" s="390" t="s">
        <v>9568</v>
      </c>
    </row>
    <row r="7561" spans="1:9" x14ac:dyDescent="0.3">
      <c r="A7561" s="45">
        <v>45208</v>
      </c>
      <c r="B7561" s="398" t="s">
        <v>12087</v>
      </c>
      <c r="C7561" s="5" t="s">
        <v>30</v>
      </c>
      <c r="D7561" s="124" t="s">
        <v>10676</v>
      </c>
      <c r="E7561" s="43">
        <v>1500</v>
      </c>
      <c r="F7561" s="43"/>
      <c r="G7561" s="48">
        <f t="shared" si="187"/>
        <v>298056.46774193528</v>
      </c>
      <c r="H7561" s="390" t="s">
        <v>9568</v>
      </c>
    </row>
    <row r="7562" spans="1:9" x14ac:dyDescent="0.3">
      <c r="A7562" s="45">
        <v>45208</v>
      </c>
      <c r="B7562" s="398" t="s">
        <v>12137</v>
      </c>
      <c r="C7562" s="5" t="s">
        <v>11194</v>
      </c>
      <c r="D7562" s="124" t="s">
        <v>12381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12091</v>
      </c>
      <c r="C7564" s="5" t="s">
        <v>5793</v>
      </c>
      <c r="D7564" s="124" t="s">
        <v>40</v>
      </c>
      <c r="E7564" s="43">
        <v>1500</v>
      </c>
      <c r="F7564" s="43"/>
      <c r="G7564" s="48">
        <f t="shared" si="187"/>
        <v>218076.46774193528</v>
      </c>
      <c r="H7564" s="390" t="s">
        <v>9568</v>
      </c>
      <c r="I7564" s="52">
        <v>11770</v>
      </c>
    </row>
    <row r="7565" spans="1:9" x14ac:dyDescent="0.3">
      <c r="A7565" s="45">
        <v>45208</v>
      </c>
      <c r="B7565" s="398" t="s">
        <v>12196</v>
      </c>
      <c r="C7565" s="5" t="s">
        <v>11194</v>
      </c>
      <c r="D7565" s="124" t="s">
        <v>12382</v>
      </c>
      <c r="E7565" s="43">
        <v>600</v>
      </c>
      <c r="F7565" s="43"/>
      <c r="G7565" s="48">
        <f t="shared" si="187"/>
        <v>217476.46774193528</v>
      </c>
      <c r="H7565" s="390" t="s">
        <v>9568</v>
      </c>
      <c r="I7565" s="52">
        <f>I7562-I7564</f>
        <v>230</v>
      </c>
    </row>
    <row r="7566" spans="1:9" x14ac:dyDescent="0.3">
      <c r="A7566" s="45">
        <v>45209</v>
      </c>
      <c r="B7566" s="398" t="s">
        <v>12384</v>
      </c>
      <c r="C7566" s="5" t="s">
        <v>11887</v>
      </c>
      <c r="D7566" s="124" t="s">
        <v>12057</v>
      </c>
      <c r="E7566" s="43">
        <v>30000</v>
      </c>
      <c r="F7566" s="43"/>
      <c r="G7566" s="48">
        <f t="shared" si="187"/>
        <v>187476.46774193528</v>
      </c>
      <c r="H7566" s="390" t="s">
        <v>9568</v>
      </c>
    </row>
    <row r="7567" spans="1:9" x14ac:dyDescent="0.3">
      <c r="A7567" s="45">
        <v>45209</v>
      </c>
      <c r="B7567" s="398" t="s">
        <v>12137</v>
      </c>
      <c r="C7567" s="5" t="s">
        <v>11194</v>
      </c>
      <c r="D7567" s="124" t="s">
        <v>12385</v>
      </c>
      <c r="E7567" s="43">
        <v>250</v>
      </c>
      <c r="F7567" s="43"/>
      <c r="G7567" s="48">
        <f t="shared" si="187"/>
        <v>187226.46774193528</v>
      </c>
      <c r="H7567" s="390" t="s">
        <v>9568</v>
      </c>
      <c r="I7567" s="52">
        <f>I7566+I7565</f>
        <v>230</v>
      </c>
    </row>
    <row r="7568" spans="1:9" x14ac:dyDescent="0.3">
      <c r="A7568" s="45">
        <v>45209</v>
      </c>
      <c r="B7568" s="398" t="s">
        <v>12137</v>
      </c>
      <c r="C7568" s="5" t="s">
        <v>5793</v>
      </c>
      <c r="D7568" s="124" t="s">
        <v>8924</v>
      </c>
      <c r="E7568" s="43">
        <v>250</v>
      </c>
      <c r="F7568" s="43"/>
      <c r="G7568" s="48">
        <f t="shared" si="187"/>
        <v>186976.46774193528</v>
      </c>
      <c r="H7568" s="390" t="s">
        <v>9568</v>
      </c>
      <c r="I7568" s="52">
        <v>130</v>
      </c>
    </row>
    <row r="7569" spans="1:10" x14ac:dyDescent="0.3">
      <c r="A7569" s="45">
        <v>45209</v>
      </c>
      <c r="B7569" s="398" t="s">
        <v>12384</v>
      </c>
      <c r="C7569" s="5" t="s">
        <v>11194</v>
      </c>
      <c r="D7569" s="124" t="s">
        <v>12386</v>
      </c>
      <c r="E7569" s="43">
        <v>16300</v>
      </c>
      <c r="F7569" s="43"/>
      <c r="G7569" s="48">
        <f t="shared" si="187"/>
        <v>170676.46774193528</v>
      </c>
      <c r="H7569" s="390" t="s">
        <v>9568</v>
      </c>
    </row>
    <row r="7570" spans="1:10" x14ac:dyDescent="0.3">
      <c r="A7570" s="45">
        <v>45209</v>
      </c>
      <c r="B7570" s="398" t="s">
        <v>12137</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12387</v>
      </c>
      <c r="E7571" s="43">
        <v>18400</v>
      </c>
      <c r="F7571" s="43"/>
      <c r="G7571" s="48">
        <f t="shared" si="187"/>
        <v>149676.46774193528</v>
      </c>
      <c r="H7571" s="390" t="s">
        <v>9568</v>
      </c>
    </row>
    <row r="7572" spans="1:10" x14ac:dyDescent="0.3">
      <c r="A7572" s="45">
        <v>45209</v>
      </c>
      <c r="B7572" s="398" t="s">
        <v>12086</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12388</v>
      </c>
      <c r="E7573" s="43">
        <v>3000</v>
      </c>
      <c r="F7573" s="43"/>
      <c r="G7573" s="48">
        <f t="shared" si="187"/>
        <v>145576.46774193528</v>
      </c>
      <c r="H7573" s="390" t="s">
        <v>9568</v>
      </c>
    </row>
    <row r="7574" spans="1:10" x14ac:dyDescent="0.3">
      <c r="A7574" s="45">
        <v>45209</v>
      </c>
      <c r="B7574" s="398"/>
      <c r="C7574" s="5" t="s">
        <v>54</v>
      </c>
      <c r="D7574" s="124" t="s">
        <v>12389</v>
      </c>
      <c r="E7574" s="43">
        <v>6230</v>
      </c>
      <c r="F7574" s="43"/>
      <c r="G7574" s="48">
        <f t="shared" si="187"/>
        <v>139346.46774193528</v>
      </c>
      <c r="H7574" s="390" t="s">
        <v>9568</v>
      </c>
    </row>
    <row r="7575" spans="1:10" x14ac:dyDescent="0.3">
      <c r="A7575" s="45">
        <v>45209</v>
      </c>
      <c r="B7575" s="398"/>
      <c r="C7575" s="5" t="s">
        <v>84</v>
      </c>
      <c r="D7575" s="124" t="s">
        <v>12390</v>
      </c>
      <c r="E7575" s="43">
        <v>10000</v>
      </c>
      <c r="F7575" s="43"/>
      <c r="G7575" s="48">
        <f t="shared" si="187"/>
        <v>129346.46774193528</v>
      </c>
      <c r="H7575" s="390" t="s">
        <v>9568</v>
      </c>
    </row>
    <row r="7576" spans="1:10" x14ac:dyDescent="0.3">
      <c r="A7576" s="45">
        <v>45210</v>
      </c>
      <c r="B7576" s="398" t="s">
        <v>12089</v>
      </c>
      <c r="C7576" s="5" t="s">
        <v>11194</v>
      </c>
      <c r="D7576" s="124" t="s">
        <v>12392</v>
      </c>
      <c r="E7576" s="43">
        <v>29000</v>
      </c>
      <c r="F7576" s="43"/>
      <c r="G7576" s="48">
        <f t="shared" si="187"/>
        <v>100346.46774193528</v>
      </c>
      <c r="H7576" s="390" t="s">
        <v>9568</v>
      </c>
      <c r="J7576" s="52">
        <v>941759</v>
      </c>
    </row>
    <row r="7577" spans="1:10" x14ac:dyDescent="0.3">
      <c r="A7577" s="45">
        <v>45210</v>
      </c>
      <c r="B7577" s="398" t="s">
        <v>12137</v>
      </c>
      <c r="C7577" s="5" t="s">
        <v>11194</v>
      </c>
      <c r="D7577" s="124" t="s">
        <v>12393</v>
      </c>
      <c r="E7577" s="43">
        <v>4860</v>
      </c>
      <c r="F7577" s="43"/>
      <c r="G7577" s="48">
        <f t="shared" si="187"/>
        <v>95486.467741935281</v>
      </c>
      <c r="H7577" s="390" t="s">
        <v>9568</v>
      </c>
    </row>
    <row r="7578" spans="1:10" x14ac:dyDescent="0.3">
      <c r="A7578" s="45">
        <v>45210</v>
      </c>
      <c r="B7578" s="398" t="s">
        <v>12137</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12137</v>
      </c>
      <c r="C7579" s="5" t="s">
        <v>5793</v>
      </c>
      <c r="D7579" s="124" t="s">
        <v>40</v>
      </c>
      <c r="E7579" s="43">
        <v>1000</v>
      </c>
      <c r="F7579" s="43"/>
      <c r="G7579" s="48">
        <f t="shared" si="187"/>
        <v>67245.467741935281</v>
      </c>
      <c r="H7579" s="390" t="s">
        <v>9568</v>
      </c>
    </row>
    <row r="7580" spans="1:10" x14ac:dyDescent="0.3">
      <c r="A7580" s="45">
        <v>45210</v>
      </c>
      <c r="B7580" s="398" t="s">
        <v>12087</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8" t="s">
        <v>25</v>
      </c>
      <c r="C7581" s="44" t="s">
        <v>25</v>
      </c>
      <c r="D7581" s="44" t="s">
        <v>11455</v>
      </c>
      <c r="E7581" s="28">
        <v>3000</v>
      </c>
      <c r="F7581" s="43"/>
      <c r="G7581" s="48">
        <f t="shared" si="187"/>
        <v>63345.467741935281</v>
      </c>
      <c r="H7581" s="390" t="s">
        <v>9568</v>
      </c>
      <c r="I7581" s="52">
        <v>60000</v>
      </c>
    </row>
    <row r="7582" spans="1:10" x14ac:dyDescent="0.3">
      <c r="A7582" s="45">
        <v>45210</v>
      </c>
      <c r="B7582" s="398" t="s">
        <v>12092</v>
      </c>
      <c r="C7582" s="5" t="s">
        <v>11194</v>
      </c>
      <c r="D7582" s="124" t="s">
        <v>12395</v>
      </c>
      <c r="E7582" s="43">
        <v>2000</v>
      </c>
      <c r="F7582" s="43"/>
      <c r="G7582" s="48">
        <f t="shared" si="187"/>
        <v>61345.467741935281</v>
      </c>
      <c r="H7582" s="390" t="s">
        <v>9568</v>
      </c>
      <c r="I7582" s="52">
        <f>I7581-I7580</f>
        <v>27899</v>
      </c>
    </row>
    <row r="7583" spans="1:10" x14ac:dyDescent="0.3">
      <c r="A7583" s="45">
        <v>45210</v>
      </c>
      <c r="B7583" s="398" t="s">
        <v>12091</v>
      </c>
      <c r="C7583" s="5" t="s">
        <v>11194</v>
      </c>
      <c r="D7583" s="124" t="s">
        <v>12396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12384</v>
      </c>
      <c r="C7585" s="5" t="s">
        <v>11194</v>
      </c>
      <c r="D7585" s="124" t="s">
        <v>12386</v>
      </c>
      <c r="E7585" s="43">
        <v>36250</v>
      </c>
      <c r="F7585" s="43"/>
      <c r="G7585" s="48">
        <f t="shared" si="187"/>
        <v>7495.4677419352811</v>
      </c>
      <c r="H7585" s="390" t="s">
        <v>9568</v>
      </c>
    </row>
    <row r="7586" spans="1:9" x14ac:dyDescent="0.3">
      <c r="A7586" s="45">
        <v>45210</v>
      </c>
      <c r="B7586" s="398" t="s">
        <v>12088</v>
      </c>
      <c r="C7586" s="5" t="s">
        <v>5162</v>
      </c>
      <c r="D7586" s="124" t="s">
        <v>5813</v>
      </c>
      <c r="E7586" s="43">
        <v>2000</v>
      </c>
      <c r="F7586" s="43"/>
      <c r="G7586" s="48">
        <f t="shared" si="187"/>
        <v>5495.4677419352811</v>
      </c>
      <c r="H7586" s="390" t="s">
        <v>9568</v>
      </c>
    </row>
    <row r="7587" spans="1:9" x14ac:dyDescent="0.3">
      <c r="A7587" s="45">
        <v>45210</v>
      </c>
      <c r="B7587" s="398" t="s">
        <v>12088</v>
      </c>
      <c r="C7587" s="5" t="s">
        <v>5793</v>
      </c>
      <c r="D7587" s="124" t="s">
        <v>40</v>
      </c>
      <c r="E7587" s="43">
        <f>500+295</f>
        <v>795</v>
      </c>
      <c r="F7587" s="43"/>
      <c r="G7587" s="48">
        <f t="shared" si="187"/>
        <v>4700.4677419352811</v>
      </c>
      <c r="H7587" s="390" t="s">
        <v>9568</v>
      </c>
    </row>
    <row r="7588" spans="1:9" x14ac:dyDescent="0.3">
      <c r="A7588" s="45">
        <v>45211</v>
      </c>
      <c r="B7588" s="398" t="s">
        <v>12384</v>
      </c>
      <c r="C7588" s="5" t="s">
        <v>11194</v>
      </c>
      <c r="D7588" s="124" t="s">
        <v>12398</v>
      </c>
      <c r="E7588" s="43">
        <v>4700</v>
      </c>
      <c r="F7588" s="43"/>
      <c r="G7588" s="48">
        <f t="shared" si="187"/>
        <v>0.46774193528108299</v>
      </c>
      <c r="H7588" s="390" t="s">
        <v>9568</v>
      </c>
    </row>
    <row r="7589" spans="1:9" x14ac:dyDescent="0.3">
      <c r="A7589" s="45">
        <v>45212</v>
      </c>
      <c r="B7589" s="585"/>
      <c r="C7589" s="485"/>
      <c r="D7589" s="496" t="s">
        <v>12407</v>
      </c>
      <c r="E7589" s="485"/>
      <c r="F7589" s="28">
        <v>100000</v>
      </c>
      <c r="G7589" s="48">
        <f t="shared" si="187"/>
        <v>100000.46774193528</v>
      </c>
      <c r="H7589" s="390" t="s">
        <v>9568</v>
      </c>
      <c r="I7589" s="52">
        <f>I7587-I7588</f>
        <v>0</v>
      </c>
    </row>
    <row r="7590" spans="1:9" x14ac:dyDescent="0.3">
      <c r="A7590" s="45">
        <v>45212</v>
      </c>
      <c r="B7590" s="398" t="s">
        <v>12087</v>
      </c>
      <c r="C7590" s="5" t="s">
        <v>5793</v>
      </c>
      <c r="D7590" s="124" t="s">
        <v>40</v>
      </c>
      <c r="E7590" s="43">
        <v>850</v>
      </c>
      <c r="F7590" s="43"/>
      <c r="G7590" s="48">
        <f t="shared" si="187"/>
        <v>99150.467741935281</v>
      </c>
      <c r="H7590" s="390" t="s">
        <v>9568</v>
      </c>
    </row>
    <row r="7591" spans="1:9" x14ac:dyDescent="0.3">
      <c r="A7591" s="45">
        <v>45212</v>
      </c>
      <c r="B7591" s="398" t="s">
        <v>12137</v>
      </c>
      <c r="C7591" s="5" t="s">
        <v>11194</v>
      </c>
      <c r="D7591" s="124" t="s">
        <v>12408</v>
      </c>
      <c r="E7591" s="43">
        <v>62671</v>
      </c>
      <c r="F7591" s="43"/>
      <c r="G7591" s="48">
        <f t="shared" si="187"/>
        <v>36479.467741935281</v>
      </c>
      <c r="H7591" s="390" t="s">
        <v>9568</v>
      </c>
    </row>
    <row r="7592" spans="1:9" x14ac:dyDescent="0.3">
      <c r="A7592" s="45">
        <v>45212</v>
      </c>
      <c r="B7592" s="585"/>
      <c r="C7592" s="485"/>
      <c r="D7592" s="496" t="s">
        <v>12401</v>
      </c>
      <c r="E7592" s="485"/>
      <c r="F7592" s="28">
        <v>100000</v>
      </c>
      <c r="G7592" s="48">
        <f t="shared" si="187"/>
        <v>136479.46774193528</v>
      </c>
      <c r="H7592" s="390" t="s">
        <v>9568</v>
      </c>
      <c r="I7592" s="52">
        <f>I7589-I7590</f>
        <v>0</v>
      </c>
    </row>
    <row r="7593" spans="1:9" x14ac:dyDescent="0.3">
      <c r="A7593" s="45">
        <v>45212</v>
      </c>
      <c r="B7593" s="398" t="s">
        <v>12086</v>
      </c>
      <c r="C7593" s="5" t="s">
        <v>11194</v>
      </c>
      <c r="D7593" s="124" t="s">
        <v>12409</v>
      </c>
      <c r="E7593" s="43">
        <v>39600</v>
      </c>
      <c r="F7593" s="43"/>
      <c r="G7593" s="48">
        <f t="shared" si="187"/>
        <v>96879.467741935281</v>
      </c>
      <c r="H7593" s="390" t="s">
        <v>9568</v>
      </c>
    </row>
    <row r="7594" spans="1:9" x14ac:dyDescent="0.3">
      <c r="A7594" s="45">
        <v>45212</v>
      </c>
      <c r="B7594" s="398" t="s">
        <v>12402</v>
      </c>
      <c r="C7594" s="5" t="s">
        <v>11194</v>
      </c>
      <c r="D7594" s="124" t="s">
        <v>12410</v>
      </c>
      <c r="E7594" s="43">
        <v>940</v>
      </c>
      <c r="F7594" s="43"/>
      <c r="G7594" s="48">
        <f t="shared" si="187"/>
        <v>95939.467741935281</v>
      </c>
      <c r="H7594" s="390" t="s">
        <v>9568</v>
      </c>
    </row>
    <row r="7595" spans="1:9" x14ac:dyDescent="0.3">
      <c r="A7595" s="45">
        <v>45212</v>
      </c>
      <c r="B7595" s="398" t="s">
        <v>12402</v>
      </c>
      <c r="C7595" s="5" t="s">
        <v>11194</v>
      </c>
      <c r="D7595" s="124" t="s">
        <v>12411</v>
      </c>
      <c r="E7595" s="43">
        <v>8780</v>
      </c>
      <c r="F7595" s="43"/>
      <c r="G7595" s="48">
        <f t="shared" si="187"/>
        <v>87159.467741935281</v>
      </c>
      <c r="H7595" s="390" t="s">
        <v>9568</v>
      </c>
    </row>
    <row r="7596" spans="1:9" x14ac:dyDescent="0.3">
      <c r="A7596" s="45">
        <v>45212</v>
      </c>
      <c r="B7596" s="398" t="s">
        <v>12402</v>
      </c>
      <c r="C7596" s="5" t="s">
        <v>12405</v>
      </c>
      <c r="D7596" s="124" t="s">
        <v>12406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8" t="s">
        <v>25</v>
      </c>
      <c r="C7598" s="44" t="s">
        <v>25</v>
      </c>
      <c r="D7598" s="44" t="s">
        <v>11455</v>
      </c>
      <c r="E7598" s="28">
        <v>3500</v>
      </c>
      <c r="F7598" s="43"/>
      <c r="G7598" s="48">
        <f t="shared" si="187"/>
        <v>56909.467741935281</v>
      </c>
      <c r="H7598" s="390" t="s">
        <v>9568</v>
      </c>
    </row>
    <row r="7599" spans="1:9" x14ac:dyDescent="0.3">
      <c r="A7599" s="45">
        <v>45212</v>
      </c>
      <c r="B7599" s="588" t="s">
        <v>12212</v>
      </c>
      <c r="C7599" s="44" t="s">
        <v>26</v>
      </c>
      <c r="D7599" s="44" t="s">
        <v>12404</v>
      </c>
      <c r="E7599" s="28">
        <v>1000</v>
      </c>
      <c r="F7599" s="43"/>
      <c r="G7599" s="48">
        <f t="shared" si="187"/>
        <v>55909.467741935281</v>
      </c>
      <c r="H7599" s="390" t="s">
        <v>9568</v>
      </c>
    </row>
    <row r="7600" spans="1:9" x14ac:dyDescent="0.3">
      <c r="A7600" s="45">
        <v>45212</v>
      </c>
      <c r="B7600" s="588" t="s">
        <v>12087</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12403</v>
      </c>
      <c r="E7601" s="43">
        <v>2000</v>
      </c>
      <c r="F7601" s="43"/>
      <c r="G7601" s="48">
        <f t="shared" si="187"/>
        <v>53009.467741935281</v>
      </c>
      <c r="H7601" s="390" t="s">
        <v>9568</v>
      </c>
    </row>
    <row r="7602" spans="1:9" x14ac:dyDescent="0.3">
      <c r="A7602" s="45">
        <v>45213</v>
      </c>
      <c r="B7602" s="398" t="s">
        <v>12137</v>
      </c>
      <c r="C7602" s="5" t="s">
        <v>5793</v>
      </c>
      <c r="D7602" s="124" t="s">
        <v>8924</v>
      </c>
      <c r="E7602" s="43">
        <v>280</v>
      </c>
      <c r="F7602" s="43"/>
      <c r="G7602" s="48">
        <f t="shared" si="187"/>
        <v>52729.467741935281</v>
      </c>
      <c r="H7602" s="390" t="s">
        <v>9568</v>
      </c>
      <c r="I7602" s="52">
        <v>1500</v>
      </c>
    </row>
    <row r="7603" spans="1:9" x14ac:dyDescent="0.3">
      <c r="A7603" s="45">
        <v>45213</v>
      </c>
      <c r="B7603" s="398" t="s">
        <v>12286</v>
      </c>
      <c r="C7603" s="5" t="s">
        <v>1616</v>
      </c>
      <c r="D7603" s="124" t="s">
        <v>12412</v>
      </c>
      <c r="E7603" s="43">
        <v>2350</v>
      </c>
      <c r="F7603" s="43"/>
      <c r="G7603" s="48">
        <f t="shared" ref="G7603:G7604" si="188">G7602+F7603-E7603</f>
        <v>50379.467741935281</v>
      </c>
      <c r="H7603" s="390" t="s">
        <v>9568</v>
      </c>
      <c r="I7603" s="52">
        <v>850</v>
      </c>
    </row>
    <row r="7604" spans="1:9" x14ac:dyDescent="0.3">
      <c r="A7604" s="45">
        <v>45213</v>
      </c>
      <c r="B7604" s="398" t="s">
        <v>12091</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12088</v>
      </c>
      <c r="C7605" s="5" t="s">
        <v>12414</v>
      </c>
      <c r="D7605" s="124" t="s">
        <v>12413</v>
      </c>
      <c r="E7605" s="43">
        <v>3000</v>
      </c>
      <c r="F7605" s="43"/>
      <c r="G7605" s="48">
        <f t="shared" ref="G7605:G7613" si="189">G7604+F7605-E7605</f>
        <v>45179.467741935281</v>
      </c>
      <c r="H7605" s="390" t="s">
        <v>9568</v>
      </c>
    </row>
    <row r="7606" spans="1:9" x14ac:dyDescent="0.3">
      <c r="A7606" s="45">
        <v>45214</v>
      </c>
      <c r="B7606" s="585"/>
      <c r="C7606" s="485"/>
      <c r="D7606" s="496" t="s">
        <v>12360</v>
      </c>
      <c r="E7606" s="485"/>
      <c r="F7606" s="28">
        <v>200000</v>
      </c>
      <c r="G7606" s="48">
        <f t="shared" si="189"/>
        <v>245179.46774193528</v>
      </c>
      <c r="H7606" s="390" t="s">
        <v>9568</v>
      </c>
      <c r="I7606" s="52">
        <f>I7604-I7605</f>
        <v>2350</v>
      </c>
    </row>
    <row r="7607" spans="1:9" x14ac:dyDescent="0.3">
      <c r="A7607" s="45">
        <v>45214</v>
      </c>
      <c r="B7607" s="398" t="s">
        <v>12286</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12086</v>
      </c>
      <c r="C7609" s="5" t="s">
        <v>1512</v>
      </c>
      <c r="D7609" s="124" t="s">
        <v>12416</v>
      </c>
      <c r="E7609" s="43">
        <v>24000</v>
      </c>
      <c r="F7609" s="43"/>
      <c r="G7609" s="48">
        <f t="shared" si="189"/>
        <v>210379.46774193528</v>
      </c>
      <c r="H7609" s="390" t="s">
        <v>9568</v>
      </c>
    </row>
    <row r="7610" spans="1:9" x14ac:dyDescent="0.3">
      <c r="A7610" s="45">
        <v>45214</v>
      </c>
      <c r="B7610" s="398" t="s">
        <v>12091</v>
      </c>
      <c r="C7610" s="5" t="s">
        <v>11194</v>
      </c>
      <c r="D7610" s="124" t="s">
        <v>12417</v>
      </c>
      <c r="E7610" s="43">
        <v>161000</v>
      </c>
      <c r="F7610" s="43"/>
      <c r="G7610" s="48">
        <f t="shared" si="189"/>
        <v>49379.467741935281</v>
      </c>
      <c r="H7610" s="390" t="s">
        <v>9568</v>
      </c>
    </row>
    <row r="7611" spans="1:9" x14ac:dyDescent="0.3">
      <c r="A7611" s="45">
        <v>45214</v>
      </c>
      <c r="B7611" s="398" t="s">
        <v>25</v>
      </c>
      <c r="C7611" s="5" t="s">
        <v>5793</v>
      </c>
      <c r="D7611" s="124" t="s">
        <v>12418</v>
      </c>
      <c r="E7611" s="43">
        <v>250</v>
      </c>
      <c r="F7611" s="43"/>
      <c r="G7611" s="48">
        <f t="shared" si="189"/>
        <v>49129.467741935281</v>
      </c>
      <c r="H7611" s="390" t="s">
        <v>9568</v>
      </c>
    </row>
    <row r="7612" spans="1:9" x14ac:dyDescent="0.3">
      <c r="A7612" s="45">
        <v>45214</v>
      </c>
      <c r="B7612" s="588" t="s">
        <v>25</v>
      </c>
      <c r="C7612" s="44" t="s">
        <v>25</v>
      </c>
      <c r="D7612" s="44" t="s">
        <v>11455</v>
      </c>
      <c r="E7612" s="28">
        <v>3000</v>
      </c>
      <c r="F7612" s="43"/>
      <c r="G7612" s="48">
        <f t="shared" si="189"/>
        <v>46129.467741935281</v>
      </c>
      <c r="H7612" s="390" t="s">
        <v>9568</v>
      </c>
    </row>
    <row r="7613" spans="1:9" x14ac:dyDescent="0.3">
      <c r="A7613" s="45">
        <v>45214</v>
      </c>
      <c r="B7613" s="585"/>
      <c r="C7613" s="485"/>
      <c r="D7613" s="496" t="s">
        <v>12407</v>
      </c>
      <c r="E7613" s="485"/>
      <c r="F7613" s="28">
        <v>100000</v>
      </c>
      <c r="G7613" s="48">
        <f t="shared" si="189"/>
        <v>146129.46774193528</v>
      </c>
      <c r="H7613" s="390" t="s">
        <v>9568</v>
      </c>
      <c r="I7613" s="52">
        <f>I7604-I7605</f>
        <v>2350</v>
      </c>
    </row>
    <row r="7614" spans="1:9" x14ac:dyDescent="0.3">
      <c r="A7614" s="45">
        <v>45214</v>
      </c>
      <c r="B7614" s="398" t="s">
        <v>12092</v>
      </c>
      <c r="C7614" s="5" t="s">
        <v>11194</v>
      </c>
      <c r="D7614" s="124" t="s">
        <v>12419</v>
      </c>
      <c r="E7614" s="43">
        <v>1600</v>
      </c>
      <c r="F7614" s="43"/>
      <c r="G7614" s="48">
        <f t="shared" ref="G7614" si="190">G7613+F7614-E7614</f>
        <v>144529.46774193528</v>
      </c>
      <c r="H7614" s="390" t="s">
        <v>9568</v>
      </c>
    </row>
    <row r="7615" spans="1:9" x14ac:dyDescent="0.3">
      <c r="A7615" s="45">
        <v>45214</v>
      </c>
      <c r="B7615" s="398" t="s">
        <v>12091</v>
      </c>
      <c r="C7615" s="5" t="s">
        <v>3554</v>
      </c>
      <c r="D7615" s="124" t="s">
        <v>12057</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12137</v>
      </c>
      <c r="C7617" s="5" t="s">
        <v>9647</v>
      </c>
      <c r="D7617" s="124" t="s">
        <v>12422</v>
      </c>
      <c r="E7617" s="43">
        <v>30000</v>
      </c>
      <c r="F7617" s="43"/>
      <c r="G7617" s="48">
        <f t="shared" si="191"/>
        <v>99529.467741935281</v>
      </c>
      <c r="H7617" s="390" t="s">
        <v>9568</v>
      </c>
    </row>
    <row r="7618" spans="1:9" ht="22.5" customHeight="1" x14ac:dyDescent="0.3">
      <c r="A7618" s="45">
        <v>45216</v>
      </c>
      <c r="B7618" s="398" t="s">
        <v>12087</v>
      </c>
      <c r="C7618" s="5" t="s">
        <v>11194</v>
      </c>
      <c r="D7618" s="124" t="s">
        <v>12423</v>
      </c>
      <c r="E7618" s="43">
        <v>42200</v>
      </c>
      <c r="F7618" s="43"/>
      <c r="G7618" s="48">
        <f t="shared" ref="G7618:G7689" si="192">G7617+F7618-E7618</f>
        <v>57329.467741935281</v>
      </c>
      <c r="H7618" s="390" t="s">
        <v>9568</v>
      </c>
    </row>
    <row r="7619" spans="1:9" x14ac:dyDescent="0.3">
      <c r="A7619" s="45">
        <v>45216</v>
      </c>
      <c r="B7619" s="398" t="s">
        <v>12087</v>
      </c>
      <c r="C7619" s="5" t="s">
        <v>11194</v>
      </c>
      <c r="D7619" s="124" t="s">
        <v>12424</v>
      </c>
      <c r="E7619" s="43">
        <v>2400</v>
      </c>
      <c r="F7619" s="43"/>
      <c r="G7619" s="48">
        <f t="shared" si="192"/>
        <v>54929.467741935281</v>
      </c>
      <c r="H7619" s="390" t="s">
        <v>9568</v>
      </c>
    </row>
    <row r="7620" spans="1:9" x14ac:dyDescent="0.3">
      <c r="A7620" s="45">
        <v>45216</v>
      </c>
      <c r="B7620" s="398" t="s">
        <v>12087</v>
      </c>
      <c r="C7620" s="5" t="s">
        <v>5793</v>
      </c>
      <c r="D7620" s="124" t="s">
        <v>40</v>
      </c>
      <c r="E7620" s="43">
        <v>500</v>
      </c>
      <c r="F7620" s="43"/>
      <c r="G7620" s="48">
        <f t="shared" si="192"/>
        <v>54429.467741935281</v>
      </c>
      <c r="H7620" s="390" t="s">
        <v>9568</v>
      </c>
    </row>
    <row r="7621" spans="1:9" x14ac:dyDescent="0.3">
      <c r="A7621" s="45">
        <v>45216</v>
      </c>
      <c r="B7621" s="398" t="s">
        <v>12091</v>
      </c>
      <c r="C7621" s="5" t="s">
        <v>5793</v>
      </c>
      <c r="D7621" s="124" t="s">
        <v>40</v>
      </c>
      <c r="E7621" s="43">
        <v>2000</v>
      </c>
      <c r="F7621" s="43"/>
      <c r="G7621" s="48">
        <f t="shared" si="192"/>
        <v>52429.467741935281</v>
      </c>
      <c r="H7621" s="390" t="s">
        <v>9568</v>
      </c>
      <c r="I7621" s="52">
        <v>14320</v>
      </c>
    </row>
    <row r="7622" spans="1:9" x14ac:dyDescent="0.3">
      <c r="A7622" s="45">
        <v>45216</v>
      </c>
      <c r="B7622" s="398" t="s">
        <v>12137</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12425</v>
      </c>
      <c r="E7623" s="43">
        <v>2000</v>
      </c>
      <c r="F7623" s="43"/>
      <c r="G7623" s="48">
        <f t="shared" si="192"/>
        <v>49429.467741935281</v>
      </c>
      <c r="H7623" s="390" t="s">
        <v>9568</v>
      </c>
    </row>
    <row r="7624" spans="1:9" x14ac:dyDescent="0.3">
      <c r="A7624" s="45">
        <v>45216</v>
      </c>
      <c r="B7624" s="398" t="s">
        <v>12086</v>
      </c>
      <c r="C7624" s="5" t="s">
        <v>5793</v>
      </c>
      <c r="D7624" s="124" t="s">
        <v>40</v>
      </c>
      <c r="E7624" s="43">
        <v>1000</v>
      </c>
      <c r="F7624" s="43"/>
      <c r="G7624" s="48">
        <f t="shared" si="192"/>
        <v>48429.467741935281</v>
      </c>
      <c r="H7624" s="390" t="s">
        <v>9568</v>
      </c>
    </row>
    <row r="7625" spans="1:9" x14ac:dyDescent="0.3">
      <c r="A7625" s="45">
        <v>45216</v>
      </c>
      <c r="B7625" s="398" t="s">
        <v>12137</v>
      </c>
      <c r="C7625" s="5" t="s">
        <v>5793</v>
      </c>
      <c r="D7625" s="124" t="s">
        <v>40</v>
      </c>
      <c r="E7625" s="43">
        <v>300</v>
      </c>
      <c r="F7625" s="43"/>
      <c r="G7625" s="48">
        <f t="shared" si="192"/>
        <v>48129.467741935281</v>
      </c>
      <c r="H7625" s="390" t="s">
        <v>9568</v>
      </c>
    </row>
    <row r="7626" spans="1:9" x14ac:dyDescent="0.3">
      <c r="A7626" s="45">
        <v>45216</v>
      </c>
      <c r="B7626" s="398" t="s">
        <v>12087</v>
      </c>
      <c r="C7626" s="5" t="s">
        <v>11194</v>
      </c>
      <c r="D7626" s="124" t="s">
        <v>12426</v>
      </c>
      <c r="E7626" s="43">
        <v>1550</v>
      </c>
      <c r="F7626" s="43"/>
      <c r="G7626" s="48">
        <f t="shared" si="192"/>
        <v>46579.467741935281</v>
      </c>
      <c r="H7626" s="390" t="s">
        <v>9568</v>
      </c>
    </row>
    <row r="7627" spans="1:9" x14ac:dyDescent="0.3">
      <c r="A7627" s="45">
        <v>45216</v>
      </c>
      <c r="B7627" s="398" t="s">
        <v>12097</v>
      </c>
      <c r="C7627" s="5" t="s">
        <v>30</v>
      </c>
      <c r="D7627" s="124" t="s">
        <v>12427</v>
      </c>
      <c r="E7627" s="43">
        <v>2000</v>
      </c>
      <c r="F7627" s="43"/>
      <c r="G7627" s="48">
        <f t="shared" si="192"/>
        <v>44579.467741935281</v>
      </c>
      <c r="H7627" s="390" t="s">
        <v>9568</v>
      </c>
    </row>
    <row r="7628" spans="1:9" x14ac:dyDescent="0.3">
      <c r="A7628" s="45">
        <v>45216</v>
      </c>
      <c r="B7628" s="398" t="s">
        <v>12097</v>
      </c>
      <c r="C7628" s="5" t="s">
        <v>11194</v>
      </c>
      <c r="D7628" s="124" t="s">
        <v>12428</v>
      </c>
      <c r="E7628" s="43">
        <v>500</v>
      </c>
      <c r="F7628" s="43"/>
      <c r="G7628" s="48">
        <f t="shared" si="192"/>
        <v>44079.467741935281</v>
      </c>
      <c r="H7628" s="390" t="s">
        <v>9568</v>
      </c>
    </row>
    <row r="7629" spans="1:9" x14ac:dyDescent="0.3">
      <c r="A7629" s="45">
        <v>45216</v>
      </c>
      <c r="B7629" s="398" t="s">
        <v>12097</v>
      </c>
      <c r="C7629" s="5" t="s">
        <v>11194</v>
      </c>
      <c r="D7629" s="124" t="s">
        <v>12429</v>
      </c>
      <c r="E7629" s="43">
        <v>2000</v>
      </c>
      <c r="F7629" s="43"/>
      <c r="G7629" s="48">
        <f t="shared" si="192"/>
        <v>42079.467741935281</v>
      </c>
      <c r="H7629" s="390" t="s">
        <v>9568</v>
      </c>
    </row>
    <row r="7630" spans="1:9" x14ac:dyDescent="0.3">
      <c r="A7630" s="45">
        <v>45216</v>
      </c>
      <c r="B7630" s="398" t="s">
        <v>12091</v>
      </c>
      <c r="C7630" s="5" t="s">
        <v>5793</v>
      </c>
      <c r="D7630" s="124" t="s">
        <v>40</v>
      </c>
      <c r="E7630" s="43">
        <v>400</v>
      </c>
      <c r="F7630" s="43"/>
      <c r="G7630" s="48">
        <f t="shared" si="192"/>
        <v>41679.467741935281</v>
      </c>
      <c r="H7630" s="390" t="s">
        <v>9568</v>
      </c>
    </row>
    <row r="7631" spans="1:9" x14ac:dyDescent="0.3">
      <c r="A7631" s="45">
        <v>45216</v>
      </c>
      <c r="B7631" s="585"/>
      <c r="C7631" s="485"/>
      <c r="D7631" s="496" t="s">
        <v>12360</v>
      </c>
      <c r="E7631" s="485"/>
      <c r="F7631" s="28">
        <v>500000</v>
      </c>
      <c r="G7631" s="48">
        <f t="shared" si="192"/>
        <v>541679.46774193528</v>
      </c>
      <c r="H7631" s="390" t="s">
        <v>9568</v>
      </c>
    </row>
    <row r="7632" spans="1:9" x14ac:dyDescent="0.3">
      <c r="A7632" s="45">
        <v>45217</v>
      </c>
      <c r="B7632" s="398" t="s">
        <v>12096</v>
      </c>
      <c r="C7632" s="5" t="s">
        <v>1086</v>
      </c>
      <c r="D7632" s="124" t="s">
        <v>12431</v>
      </c>
      <c r="E7632" s="43">
        <v>250000</v>
      </c>
      <c r="F7632" s="43"/>
      <c r="G7632" s="48">
        <f t="shared" si="192"/>
        <v>291679.46774193528</v>
      </c>
      <c r="H7632" s="390" t="s">
        <v>9568</v>
      </c>
    </row>
    <row r="7633" spans="1:11" x14ac:dyDescent="0.3">
      <c r="A7633" s="45">
        <v>45217</v>
      </c>
      <c r="B7633" s="398" t="s">
        <v>10615</v>
      </c>
      <c r="C7633" s="5" t="s">
        <v>12432</v>
      </c>
      <c r="D7633" s="124" t="s">
        <v>12433</v>
      </c>
      <c r="E7633" s="43">
        <v>150000</v>
      </c>
      <c r="F7633" s="43"/>
      <c r="G7633" s="48">
        <f t="shared" si="192"/>
        <v>141679.46774193528</v>
      </c>
      <c r="H7633" s="390" t="s">
        <v>9568</v>
      </c>
    </row>
    <row r="7634" spans="1:11" x14ac:dyDescent="0.3">
      <c r="A7634" s="45">
        <v>45217</v>
      </c>
      <c r="B7634" s="398" t="s">
        <v>12091</v>
      </c>
      <c r="C7634" s="5" t="s">
        <v>11194</v>
      </c>
      <c r="D7634" s="124" t="s">
        <v>12434</v>
      </c>
      <c r="E7634" s="43">
        <v>80000</v>
      </c>
      <c r="F7634" s="43"/>
      <c r="G7634" s="48">
        <f t="shared" si="192"/>
        <v>61679.467741935281</v>
      </c>
      <c r="H7634" s="390" t="s">
        <v>9568</v>
      </c>
    </row>
    <row r="7635" spans="1:11" x14ac:dyDescent="0.3">
      <c r="A7635" s="45">
        <v>45217</v>
      </c>
      <c r="B7635" s="588" t="s">
        <v>25</v>
      </c>
      <c r="C7635" s="44" t="s">
        <v>25</v>
      </c>
      <c r="D7635" s="44" t="s">
        <v>11455</v>
      </c>
      <c r="E7635" s="28">
        <v>3000</v>
      </c>
      <c r="F7635" s="43"/>
      <c r="G7635" s="48">
        <f t="shared" si="192"/>
        <v>58679.467741935281</v>
      </c>
      <c r="H7635" s="390" t="s">
        <v>9568</v>
      </c>
    </row>
    <row r="7636" spans="1:11" x14ac:dyDescent="0.3">
      <c r="A7636" s="45">
        <v>45217</v>
      </c>
      <c r="B7636" s="398" t="s">
        <v>12088</v>
      </c>
      <c r="C7636" s="5" t="s">
        <v>5162</v>
      </c>
      <c r="D7636" s="124" t="s">
        <v>3910</v>
      </c>
      <c r="E7636" s="43">
        <v>5000</v>
      </c>
      <c r="F7636" s="43"/>
      <c r="G7636" s="48">
        <f t="shared" si="192"/>
        <v>53679.467741935281</v>
      </c>
      <c r="H7636" s="390" t="s">
        <v>9568</v>
      </c>
    </row>
    <row r="7637" spans="1:11" x14ac:dyDescent="0.3">
      <c r="A7637" s="45">
        <v>45217</v>
      </c>
      <c r="B7637" s="398" t="s">
        <v>12087</v>
      </c>
      <c r="C7637" s="5" t="s">
        <v>30</v>
      </c>
      <c r="D7637" s="124" t="s">
        <v>11592</v>
      </c>
      <c r="E7637" s="43">
        <v>1400</v>
      </c>
      <c r="F7637" s="43"/>
      <c r="G7637" s="48">
        <f t="shared" si="192"/>
        <v>52279.467741935281</v>
      </c>
      <c r="H7637" s="390" t="s">
        <v>9568</v>
      </c>
    </row>
    <row r="7638" spans="1:11" x14ac:dyDescent="0.3">
      <c r="A7638" s="45">
        <v>45217</v>
      </c>
      <c r="B7638" s="398" t="s">
        <v>12086</v>
      </c>
      <c r="C7638" s="5" t="s">
        <v>5793</v>
      </c>
      <c r="D7638" s="124" t="s">
        <v>12435</v>
      </c>
      <c r="E7638" s="43">
        <v>300</v>
      </c>
      <c r="F7638" s="43"/>
      <c r="G7638" s="48">
        <f t="shared" si="192"/>
        <v>51979.467741935281</v>
      </c>
      <c r="H7638" s="390" t="s">
        <v>9568</v>
      </c>
    </row>
    <row r="7639" spans="1:11" x14ac:dyDescent="0.3">
      <c r="A7639" s="45">
        <v>45217</v>
      </c>
      <c r="B7639" s="585"/>
      <c r="C7639" s="485"/>
      <c r="D7639" s="496" t="s">
        <v>12444</v>
      </c>
      <c r="E7639" s="485"/>
      <c r="F7639" s="28">
        <v>500000</v>
      </c>
      <c r="G7639" s="48">
        <f t="shared" si="192"/>
        <v>551979.46774193528</v>
      </c>
      <c r="H7639" s="390" t="s">
        <v>9568</v>
      </c>
      <c r="I7639" s="52">
        <f>I7637-I7638</f>
        <v>0</v>
      </c>
    </row>
    <row r="7640" spans="1:11" x14ac:dyDescent="0.3">
      <c r="A7640" s="45">
        <v>45217</v>
      </c>
      <c r="B7640" s="398"/>
      <c r="C7640" s="5" t="s">
        <v>4550</v>
      </c>
      <c r="D7640" s="124" t="s">
        <v>12436</v>
      </c>
      <c r="E7640" s="43">
        <v>30000</v>
      </c>
      <c r="F7640" s="43"/>
      <c r="G7640" s="48">
        <f t="shared" si="192"/>
        <v>521979.46774193528</v>
      </c>
      <c r="H7640" s="390" t="s">
        <v>9568</v>
      </c>
      <c r="K7640" s="52">
        <v>7500</v>
      </c>
    </row>
    <row r="7641" spans="1:11" x14ac:dyDescent="0.3">
      <c r="A7641" s="45">
        <v>45217</v>
      </c>
      <c r="B7641" s="398" t="s">
        <v>12088</v>
      </c>
      <c r="C7641" s="5" t="s">
        <v>10760</v>
      </c>
      <c r="D7641" s="124" t="s">
        <v>12437</v>
      </c>
      <c r="E7641" s="43">
        <v>100000</v>
      </c>
      <c r="F7641" s="43"/>
      <c r="G7641" s="48">
        <f t="shared" si="192"/>
        <v>421979.46774193528</v>
      </c>
      <c r="H7641" s="390" t="s">
        <v>9568</v>
      </c>
      <c r="K7641" s="52">
        <v>2900</v>
      </c>
    </row>
    <row r="7642" spans="1:11" x14ac:dyDescent="0.3">
      <c r="A7642" s="45">
        <v>45217</v>
      </c>
      <c r="B7642" s="398" t="s">
        <v>12092</v>
      </c>
      <c r="C7642" s="5" t="s">
        <v>11194</v>
      </c>
      <c r="D7642" s="124" t="s">
        <v>12438</v>
      </c>
      <c r="E7642" s="43">
        <v>4500</v>
      </c>
      <c r="F7642" s="43"/>
      <c r="G7642" s="48">
        <f t="shared" si="192"/>
        <v>417479.46774193528</v>
      </c>
      <c r="H7642" s="390" t="s">
        <v>9568</v>
      </c>
      <c r="K7642" s="52">
        <v>39300</v>
      </c>
    </row>
    <row r="7643" spans="1:11" x14ac:dyDescent="0.3">
      <c r="A7643" s="45">
        <v>45217</v>
      </c>
      <c r="B7643" s="585"/>
      <c r="C7643" s="485"/>
      <c r="D7643" s="496" t="s">
        <v>12445</v>
      </c>
      <c r="E7643" s="485"/>
      <c r="F7643" s="28">
        <v>50000</v>
      </c>
      <c r="G7643" s="48">
        <f t="shared" si="192"/>
        <v>467479.46774193528</v>
      </c>
      <c r="H7643" s="390" t="s">
        <v>9568</v>
      </c>
      <c r="I7643" s="52">
        <f>I7641-I7642</f>
        <v>0</v>
      </c>
      <c r="K7643" s="52">
        <v>1000</v>
      </c>
    </row>
    <row r="7644" spans="1:11" x14ac:dyDescent="0.3">
      <c r="A7644" s="45">
        <v>45217</v>
      </c>
      <c r="B7644" s="398" t="s">
        <v>12091</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12087</v>
      </c>
      <c r="C7646" s="5" t="s">
        <v>4156</v>
      </c>
      <c r="D7646" s="124" t="s">
        <v>12439</v>
      </c>
      <c r="E7646" s="43">
        <v>250000</v>
      </c>
      <c r="F7646" s="43"/>
      <c r="G7646" s="48">
        <f t="shared" si="192"/>
        <v>205979.46774193528</v>
      </c>
      <c r="H7646" s="390" t="s">
        <v>9568</v>
      </c>
      <c r="K7646" s="52">
        <v>1000</v>
      </c>
    </row>
    <row r="7647" spans="1:11" x14ac:dyDescent="0.3">
      <c r="A7647" s="45">
        <v>45217</v>
      </c>
      <c r="B7647" s="398"/>
      <c r="C7647" s="5" t="s">
        <v>84</v>
      </c>
      <c r="D7647" s="124" t="s">
        <v>12440</v>
      </c>
      <c r="E7647" s="43">
        <v>40000</v>
      </c>
      <c r="F7647" s="43"/>
      <c r="G7647" s="48">
        <f t="shared" si="192"/>
        <v>165979.46774193528</v>
      </c>
      <c r="H7647" s="390" t="s">
        <v>9568</v>
      </c>
      <c r="K7647" s="52">
        <f>K7646+K7645</f>
        <v>55900</v>
      </c>
    </row>
    <row r="7648" spans="1:11" x14ac:dyDescent="0.3">
      <c r="A7648" s="45">
        <v>45217</v>
      </c>
      <c r="B7648" s="398"/>
      <c r="C7648" s="5" t="s">
        <v>84</v>
      </c>
      <c r="D7648" s="124" t="s">
        <v>12441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12087</v>
      </c>
      <c r="C7650" s="5" t="s">
        <v>5793</v>
      </c>
      <c r="D7650" s="124" t="s">
        <v>40</v>
      </c>
      <c r="E7650" s="43">
        <v>300</v>
      </c>
      <c r="F7650" s="43"/>
      <c r="G7650" s="48">
        <f t="shared" si="192"/>
        <v>130679.46774193528</v>
      </c>
      <c r="H7650" s="390" t="s">
        <v>9568</v>
      </c>
    </row>
    <row r="7651" spans="1:11" x14ac:dyDescent="0.3">
      <c r="A7651" s="45">
        <v>45217</v>
      </c>
      <c r="B7651" s="398" t="s">
        <v>12188</v>
      </c>
      <c r="C7651" s="5" t="s">
        <v>12442</v>
      </c>
      <c r="D7651" s="124" t="s">
        <v>12452</v>
      </c>
      <c r="E7651" s="43">
        <v>4200</v>
      </c>
      <c r="F7651" s="43"/>
      <c r="G7651" s="48">
        <f t="shared" si="192"/>
        <v>126479.46774193528</v>
      </c>
      <c r="H7651" s="390" t="s">
        <v>9568</v>
      </c>
    </row>
    <row r="7652" spans="1:11" x14ac:dyDescent="0.3">
      <c r="A7652" s="45">
        <v>45217</v>
      </c>
      <c r="B7652" s="398" t="s">
        <v>11528</v>
      </c>
      <c r="C7652" s="5" t="s">
        <v>12442</v>
      </c>
      <c r="D7652" s="124" t="s">
        <v>12453</v>
      </c>
      <c r="E7652" s="43">
        <v>1000</v>
      </c>
      <c r="F7652" s="43"/>
      <c r="G7652" s="48">
        <f t="shared" si="192"/>
        <v>125479.46774193528</v>
      </c>
      <c r="H7652" s="390" t="s">
        <v>9568</v>
      </c>
    </row>
    <row r="7653" spans="1:11" x14ac:dyDescent="0.3">
      <c r="A7653" s="45">
        <v>45217</v>
      </c>
      <c r="B7653" s="398" t="s">
        <v>12137</v>
      </c>
      <c r="C7653" s="5" t="s">
        <v>12442</v>
      </c>
      <c r="D7653" s="124" t="s">
        <v>12454</v>
      </c>
      <c r="E7653" s="43">
        <v>2900</v>
      </c>
      <c r="F7653" s="43"/>
      <c r="G7653" s="48">
        <f t="shared" si="192"/>
        <v>122579.46774193528</v>
      </c>
      <c r="H7653" s="390" t="s">
        <v>9568</v>
      </c>
    </row>
    <row r="7654" spans="1:11" x14ac:dyDescent="0.3">
      <c r="A7654" s="45">
        <v>45217</v>
      </c>
      <c r="B7654" s="398" t="s">
        <v>12087</v>
      </c>
      <c r="C7654" s="5" t="s">
        <v>12442</v>
      </c>
      <c r="D7654" s="124" t="s">
        <v>12455</v>
      </c>
      <c r="E7654" s="43">
        <v>7500</v>
      </c>
      <c r="F7654" s="43"/>
      <c r="G7654" s="48">
        <f t="shared" si="192"/>
        <v>115079.46774193528</v>
      </c>
      <c r="H7654" s="390" t="s">
        <v>9568</v>
      </c>
    </row>
    <row r="7655" spans="1:11" x14ac:dyDescent="0.3">
      <c r="A7655" s="45">
        <v>45217</v>
      </c>
      <c r="B7655" s="398" t="s">
        <v>12087</v>
      </c>
      <c r="C7655" s="5" t="s">
        <v>12442</v>
      </c>
      <c r="D7655" s="124" t="s">
        <v>12456</v>
      </c>
      <c r="E7655" s="43">
        <v>39300</v>
      </c>
      <c r="F7655" s="43"/>
      <c r="G7655" s="48">
        <f t="shared" si="192"/>
        <v>75779.467741935281</v>
      </c>
      <c r="H7655" s="390" t="s">
        <v>9568</v>
      </c>
    </row>
    <row r="7656" spans="1:11" x14ac:dyDescent="0.3">
      <c r="A7656" s="45">
        <v>45217</v>
      </c>
      <c r="B7656" s="398" t="s">
        <v>12087</v>
      </c>
      <c r="C7656" s="5" t="s">
        <v>5793</v>
      </c>
      <c r="D7656" s="124" t="s">
        <v>40</v>
      </c>
      <c r="E7656" s="43">
        <v>1000</v>
      </c>
      <c r="F7656" s="43"/>
      <c r="G7656" s="48">
        <f t="shared" si="192"/>
        <v>74779.467741935281</v>
      </c>
      <c r="H7656" s="390" t="s">
        <v>9568</v>
      </c>
    </row>
    <row r="7657" spans="1:11" x14ac:dyDescent="0.3">
      <c r="A7657" s="45">
        <v>45217</v>
      </c>
      <c r="B7657" s="398" t="s">
        <v>12096</v>
      </c>
      <c r="C7657" s="5" t="s">
        <v>5793</v>
      </c>
      <c r="D7657" s="124" t="s">
        <v>12451</v>
      </c>
      <c r="E7657" s="43">
        <v>250</v>
      </c>
      <c r="F7657" s="43"/>
      <c r="G7657" s="48">
        <f t="shared" si="192"/>
        <v>74529.467741935281</v>
      </c>
      <c r="H7657" s="390" t="s">
        <v>9568</v>
      </c>
    </row>
    <row r="7658" spans="1:11" x14ac:dyDescent="0.3">
      <c r="A7658" s="45">
        <v>45217</v>
      </c>
      <c r="B7658" s="398" t="s">
        <v>12137</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12442</v>
      </c>
      <c r="D7659" s="124" t="s">
        <v>12457</v>
      </c>
      <c r="E7659" s="43">
        <v>27600</v>
      </c>
      <c r="F7659" s="43"/>
      <c r="G7659" s="48">
        <f t="shared" si="192"/>
        <v>43629.467741935281</v>
      </c>
      <c r="H7659" s="390" t="s">
        <v>9568</v>
      </c>
      <c r="K7659" s="52">
        <v>1670</v>
      </c>
    </row>
    <row r="7660" spans="1:11" x14ac:dyDescent="0.3">
      <c r="A7660" s="45">
        <v>45217</v>
      </c>
      <c r="B7660" s="398" t="s">
        <v>12088</v>
      </c>
      <c r="C7660" s="5" t="s">
        <v>12458</v>
      </c>
      <c r="D7660" s="124" t="s">
        <v>12459</v>
      </c>
      <c r="E7660" s="43">
        <v>13000</v>
      </c>
      <c r="F7660" s="43"/>
      <c r="G7660" s="48">
        <f t="shared" si="192"/>
        <v>30629.467741935281</v>
      </c>
      <c r="H7660" s="390" t="s">
        <v>9568</v>
      </c>
      <c r="K7660" s="52">
        <f>SUM(K7658:K7659)</f>
        <v>77260</v>
      </c>
    </row>
    <row r="7661" spans="1:11" x14ac:dyDescent="0.3">
      <c r="A7661" s="45">
        <v>45217</v>
      </c>
      <c r="B7661" s="398" t="s">
        <v>12212</v>
      </c>
      <c r="C7661" s="5" t="s">
        <v>5793</v>
      </c>
      <c r="D7661" s="124" t="s">
        <v>40</v>
      </c>
      <c r="E7661" s="43">
        <v>600</v>
      </c>
      <c r="F7661" s="43"/>
      <c r="G7661" s="48">
        <f t="shared" si="192"/>
        <v>30029.467741935281</v>
      </c>
      <c r="H7661" s="390" t="s">
        <v>9568</v>
      </c>
      <c r="K7661" s="52">
        <v>1000</v>
      </c>
    </row>
    <row r="7662" spans="1:11" x14ac:dyDescent="0.3">
      <c r="A7662" s="45">
        <v>45217</v>
      </c>
      <c r="B7662" s="588" t="s">
        <v>25</v>
      </c>
      <c r="C7662" s="44" t="s">
        <v>25</v>
      </c>
      <c r="D7662" s="44" t="s">
        <v>11455</v>
      </c>
      <c r="E7662" s="28">
        <v>3000</v>
      </c>
      <c r="F7662" s="43"/>
      <c r="G7662" s="48">
        <f t="shared" si="192"/>
        <v>27029.467741935281</v>
      </c>
      <c r="H7662" s="390" t="s">
        <v>9568</v>
      </c>
    </row>
    <row r="7663" spans="1:11" x14ac:dyDescent="0.3">
      <c r="A7663" s="45">
        <v>45217</v>
      </c>
      <c r="B7663" s="398" t="s">
        <v>12087</v>
      </c>
      <c r="C7663" s="5" t="s">
        <v>5793</v>
      </c>
      <c r="D7663" s="124" t="s">
        <v>40</v>
      </c>
      <c r="E7663" s="43">
        <v>2500</v>
      </c>
      <c r="F7663" s="43"/>
      <c r="G7663" s="48">
        <f t="shared" si="192"/>
        <v>24529.467741935281</v>
      </c>
      <c r="H7663" s="390" t="s">
        <v>9568</v>
      </c>
      <c r="K7663" s="52">
        <f>K7661+K7660</f>
        <v>78260</v>
      </c>
    </row>
    <row r="7664" spans="1:11" x14ac:dyDescent="0.3">
      <c r="A7664" s="45">
        <v>45219</v>
      </c>
      <c r="B7664" s="585"/>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12137</v>
      </c>
      <c r="C7665" s="5" t="s">
        <v>11194</v>
      </c>
      <c r="D7665" s="124" t="s">
        <v>12456</v>
      </c>
      <c r="E7665" s="43">
        <v>45590</v>
      </c>
      <c r="F7665" s="43"/>
      <c r="G7665" s="48">
        <f t="shared" si="192"/>
        <v>368939.46774193528</v>
      </c>
      <c r="H7665" s="390" t="s">
        <v>9568</v>
      </c>
      <c r="K7665" s="52">
        <v>500</v>
      </c>
    </row>
    <row r="7666" spans="1:11" x14ac:dyDescent="0.3">
      <c r="A7666" s="45">
        <v>45219</v>
      </c>
      <c r="B7666" s="398" t="s">
        <v>12087</v>
      </c>
      <c r="C7666" s="5" t="s">
        <v>11194</v>
      </c>
      <c r="D7666" s="124" t="s">
        <v>12456</v>
      </c>
      <c r="E7666" s="43">
        <v>30000</v>
      </c>
      <c r="F7666" s="43"/>
      <c r="G7666" s="48">
        <f t="shared" si="192"/>
        <v>338939.46774193528</v>
      </c>
      <c r="H7666" s="390" t="s">
        <v>9568</v>
      </c>
    </row>
    <row r="7667" spans="1:11" x14ac:dyDescent="0.3">
      <c r="A7667" s="45">
        <v>45219</v>
      </c>
      <c r="B7667" s="398" t="s">
        <v>12091</v>
      </c>
      <c r="C7667" s="5" t="s">
        <v>11194</v>
      </c>
      <c r="D7667" s="124" t="s">
        <v>12465</v>
      </c>
      <c r="E7667" s="43">
        <v>1670</v>
      </c>
      <c r="F7667" s="43"/>
      <c r="G7667" s="48">
        <f t="shared" si="192"/>
        <v>337269.46774193528</v>
      </c>
      <c r="H7667" s="390" t="s">
        <v>9568</v>
      </c>
    </row>
    <row r="7668" spans="1:11" x14ac:dyDescent="0.3">
      <c r="A7668" s="45">
        <v>45219</v>
      </c>
      <c r="B7668" s="398" t="s">
        <v>12092</v>
      </c>
      <c r="C7668" s="5" t="s">
        <v>5793</v>
      </c>
      <c r="D7668" s="124" t="s">
        <v>40</v>
      </c>
      <c r="E7668" s="43">
        <v>1500</v>
      </c>
      <c r="F7668" s="43"/>
      <c r="G7668" s="48">
        <f t="shared" si="192"/>
        <v>335769.46774193528</v>
      </c>
      <c r="H7668" s="390" t="s">
        <v>9568</v>
      </c>
    </row>
    <row r="7669" spans="1:11" x14ac:dyDescent="0.3">
      <c r="A7669" s="45">
        <v>45219</v>
      </c>
      <c r="B7669" s="398" t="s">
        <v>12196</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12461</v>
      </c>
      <c r="E7670" s="43">
        <v>15000</v>
      </c>
      <c r="F7670" s="43"/>
      <c r="G7670" s="48">
        <f t="shared" si="192"/>
        <v>120769.46774193528</v>
      </c>
      <c r="H7670" s="390" t="s">
        <v>9568</v>
      </c>
    </row>
    <row r="7671" spans="1:11" x14ac:dyDescent="0.3">
      <c r="A7671" s="45">
        <v>45219</v>
      </c>
      <c r="B7671" s="585"/>
      <c r="C7671" s="485"/>
      <c r="D7671" s="496" t="s">
        <v>12462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12463</v>
      </c>
      <c r="E7672" s="43">
        <v>100000</v>
      </c>
      <c r="F7672" s="43"/>
      <c r="G7672" s="48">
        <f t="shared" si="192"/>
        <v>420769.46774193528</v>
      </c>
      <c r="H7672" s="390" t="s">
        <v>9568</v>
      </c>
    </row>
    <row r="7673" spans="1:11" x14ac:dyDescent="0.3">
      <c r="A7673" s="45">
        <v>45219</v>
      </c>
      <c r="B7673" s="398" t="s">
        <v>12091</v>
      </c>
      <c r="C7673" s="5" t="s">
        <v>3554</v>
      </c>
      <c r="D7673" s="124" t="s">
        <v>12464</v>
      </c>
      <c r="E7673" s="43">
        <v>100000</v>
      </c>
      <c r="F7673" s="43"/>
      <c r="G7673" s="48">
        <f t="shared" si="192"/>
        <v>320769.46774193528</v>
      </c>
      <c r="H7673" s="390" t="s">
        <v>9568</v>
      </c>
    </row>
    <row r="7674" spans="1:11" x14ac:dyDescent="0.3">
      <c r="A7674" s="45">
        <v>45219</v>
      </c>
      <c r="B7674" s="398" t="s">
        <v>12091</v>
      </c>
      <c r="C7674" s="5" t="s">
        <v>3554</v>
      </c>
      <c r="D7674" s="124" t="s">
        <v>12470</v>
      </c>
      <c r="E7674" s="43">
        <v>50000</v>
      </c>
      <c r="F7674" s="43"/>
      <c r="G7674" s="48">
        <f t="shared" si="192"/>
        <v>270769.46774193528</v>
      </c>
      <c r="H7674" s="390" t="s">
        <v>9568</v>
      </c>
    </row>
    <row r="7675" spans="1:11" x14ac:dyDescent="0.3">
      <c r="A7675" s="45">
        <v>45219</v>
      </c>
      <c r="B7675" s="588" t="s">
        <v>25</v>
      </c>
      <c r="C7675" s="44" t="s">
        <v>25</v>
      </c>
      <c r="D7675" s="44" t="s">
        <v>11455</v>
      </c>
      <c r="E7675" s="28">
        <v>2000</v>
      </c>
      <c r="F7675" s="43"/>
      <c r="G7675" s="48">
        <f t="shared" si="192"/>
        <v>268769.46774193528</v>
      </c>
      <c r="H7675" s="390" t="s">
        <v>9568</v>
      </c>
    </row>
    <row r="7676" spans="1:11" x14ac:dyDescent="0.3">
      <c r="A7676" s="45">
        <v>45219</v>
      </c>
      <c r="B7676" s="398" t="s">
        <v>12091</v>
      </c>
      <c r="C7676" s="5" t="s">
        <v>12442</v>
      </c>
      <c r="D7676" s="124" t="s">
        <v>12468</v>
      </c>
      <c r="E7676" s="43">
        <v>77000</v>
      </c>
      <c r="F7676" s="43"/>
      <c r="G7676" s="48">
        <f t="shared" si="192"/>
        <v>191769.46774193528</v>
      </c>
      <c r="H7676" s="390" t="s">
        <v>9568</v>
      </c>
    </row>
    <row r="7677" spans="1:11" x14ac:dyDescent="0.3">
      <c r="A7677" s="45">
        <v>45219</v>
      </c>
      <c r="B7677" s="398" t="s">
        <v>12091</v>
      </c>
      <c r="C7677" s="5" t="s">
        <v>5793</v>
      </c>
      <c r="D7677" s="124" t="s">
        <v>40</v>
      </c>
      <c r="E7677" s="43">
        <v>1600</v>
      </c>
      <c r="F7677" s="43"/>
      <c r="G7677" s="48">
        <f t="shared" si="192"/>
        <v>190169.46774193528</v>
      </c>
      <c r="H7677" s="390" t="s">
        <v>9568</v>
      </c>
    </row>
    <row r="7678" spans="1:11" x14ac:dyDescent="0.3">
      <c r="A7678" s="45">
        <v>45219</v>
      </c>
      <c r="B7678" s="398" t="s">
        <v>25</v>
      </c>
      <c r="C7678" s="5" t="s">
        <v>12469</v>
      </c>
      <c r="D7678" s="124" t="s">
        <v>12473</v>
      </c>
      <c r="E7678" s="43">
        <v>19000</v>
      </c>
      <c r="F7678" s="43"/>
      <c r="G7678" s="48">
        <f t="shared" si="192"/>
        <v>171169.46774193528</v>
      </c>
      <c r="H7678" s="390" t="s">
        <v>9568</v>
      </c>
      <c r="J7678" s="52">
        <v>9500</v>
      </c>
    </row>
    <row r="7679" spans="1:11" x14ac:dyDescent="0.3">
      <c r="A7679" s="45">
        <v>45219</v>
      </c>
      <c r="B7679" s="398" t="s">
        <v>25</v>
      </c>
      <c r="C7679" s="5" t="s">
        <v>12469</v>
      </c>
      <c r="D7679" s="124" t="s">
        <v>12474</v>
      </c>
      <c r="E7679" s="43">
        <v>1800</v>
      </c>
      <c r="F7679" s="43"/>
      <c r="G7679" s="48">
        <f t="shared" si="192"/>
        <v>169369.46774193528</v>
      </c>
      <c r="H7679" s="390" t="s">
        <v>9568</v>
      </c>
    </row>
    <row r="7680" spans="1:11" x14ac:dyDescent="0.3">
      <c r="A7680" s="45">
        <v>45219</v>
      </c>
      <c r="B7680" s="398" t="s">
        <v>25</v>
      </c>
      <c r="C7680" s="5" t="s">
        <v>12469</v>
      </c>
      <c r="D7680" s="124" t="s">
        <v>12475</v>
      </c>
      <c r="E7680" s="43">
        <v>9500</v>
      </c>
      <c r="F7680" s="43"/>
      <c r="G7680" s="48">
        <f t="shared" si="192"/>
        <v>159869.46774193528</v>
      </c>
      <c r="H7680" s="390" t="s">
        <v>9568</v>
      </c>
    </row>
    <row r="7681" spans="1:11" x14ac:dyDescent="0.3">
      <c r="A7681" s="45">
        <v>45220</v>
      </c>
      <c r="B7681" s="398" t="s">
        <v>12286</v>
      </c>
      <c r="C7681" s="5" t="s">
        <v>12466</v>
      </c>
      <c r="D7681" s="124" t="s">
        <v>12467</v>
      </c>
      <c r="E7681" s="43">
        <v>40000</v>
      </c>
      <c r="F7681" s="43"/>
      <c r="G7681" s="48">
        <f t="shared" si="192"/>
        <v>119869.46774193528</v>
      </c>
      <c r="H7681" s="390" t="s">
        <v>9568</v>
      </c>
      <c r="J7681" s="52">
        <v>19000</v>
      </c>
    </row>
    <row r="7682" spans="1:11" x14ac:dyDescent="0.3">
      <c r="A7682" s="45">
        <v>45220</v>
      </c>
      <c r="B7682" s="398" t="s">
        <v>12092</v>
      </c>
      <c r="C7682" s="5" t="s">
        <v>12442</v>
      </c>
      <c r="D7682" s="124" t="s">
        <v>12471</v>
      </c>
      <c r="E7682" s="43">
        <v>9300</v>
      </c>
      <c r="F7682" s="43"/>
      <c r="G7682" s="48">
        <f t="shared" si="192"/>
        <v>110569.46774193528</v>
      </c>
      <c r="H7682" s="390" t="s">
        <v>9568</v>
      </c>
      <c r="J7682" s="52">
        <v>1800</v>
      </c>
    </row>
    <row r="7683" spans="1:11" x14ac:dyDescent="0.3">
      <c r="A7683" s="45">
        <v>45220</v>
      </c>
      <c r="B7683" s="398" t="s">
        <v>12091</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12087</v>
      </c>
      <c r="C7685" s="5" t="s">
        <v>12476</v>
      </c>
      <c r="D7685" s="124" t="s">
        <v>12477</v>
      </c>
      <c r="E7685" s="43">
        <v>500</v>
      </c>
      <c r="F7685" s="43"/>
      <c r="G7685" s="48">
        <f t="shared" si="192"/>
        <v>108369.46774193528</v>
      </c>
      <c r="H7685" s="390" t="s">
        <v>9568</v>
      </c>
    </row>
    <row r="7686" spans="1:11" x14ac:dyDescent="0.3">
      <c r="A7686" s="45">
        <v>45220</v>
      </c>
      <c r="B7686" s="588" t="s">
        <v>25</v>
      </c>
      <c r="C7686" s="44" t="s">
        <v>25</v>
      </c>
      <c r="D7686" s="44" t="s">
        <v>11455</v>
      </c>
      <c r="E7686" s="28">
        <v>2500</v>
      </c>
      <c r="F7686" s="43"/>
      <c r="G7686" s="48">
        <f t="shared" si="192"/>
        <v>105869.46774193528</v>
      </c>
      <c r="H7686" s="390" t="s">
        <v>9568</v>
      </c>
    </row>
    <row r="7687" spans="1:11" x14ac:dyDescent="0.3">
      <c r="A7687" s="45">
        <v>45220</v>
      </c>
      <c r="B7687" s="398" t="s">
        <v>12087</v>
      </c>
      <c r="C7687" s="5" t="s">
        <v>5793</v>
      </c>
      <c r="D7687" s="124" t="s">
        <v>40</v>
      </c>
      <c r="E7687" s="43">
        <v>1500</v>
      </c>
      <c r="F7687" s="43"/>
      <c r="G7687" s="48">
        <f t="shared" si="192"/>
        <v>104369.46774193528</v>
      </c>
      <c r="H7687" s="390" t="s">
        <v>9568</v>
      </c>
    </row>
    <row r="7688" spans="1:11" x14ac:dyDescent="0.3">
      <c r="A7688" s="45">
        <v>45220</v>
      </c>
      <c r="B7688" s="398" t="s">
        <v>12137</v>
      </c>
      <c r="C7688" s="5" t="s">
        <v>5793</v>
      </c>
      <c r="D7688" s="124" t="s">
        <v>40</v>
      </c>
      <c r="E7688" s="43">
        <v>3000</v>
      </c>
      <c r="F7688" s="43"/>
      <c r="G7688" s="48">
        <f t="shared" si="192"/>
        <v>101369.46774193528</v>
      </c>
      <c r="H7688" s="390" t="s">
        <v>9568</v>
      </c>
    </row>
    <row r="7689" spans="1:11" x14ac:dyDescent="0.3">
      <c r="A7689" s="45">
        <v>45220</v>
      </c>
      <c r="B7689" s="398" t="s">
        <v>12137</v>
      </c>
      <c r="C7689" s="5" t="s">
        <v>5793</v>
      </c>
      <c r="D7689" s="124" t="s">
        <v>40</v>
      </c>
      <c r="E7689" s="43">
        <v>250</v>
      </c>
      <c r="F7689" s="43"/>
      <c r="G7689" s="48">
        <f t="shared" si="192"/>
        <v>101119.46774193528</v>
      </c>
      <c r="H7689" s="390" t="s">
        <v>9568</v>
      </c>
    </row>
    <row r="7690" spans="1:11" x14ac:dyDescent="0.3">
      <c r="A7690" s="45">
        <v>45222</v>
      </c>
      <c r="B7690" s="398" t="s">
        <v>12087</v>
      </c>
      <c r="C7690" s="5" t="s">
        <v>11194</v>
      </c>
      <c r="D7690" s="124" t="s">
        <v>12472</v>
      </c>
      <c r="E7690" s="43">
        <v>95000</v>
      </c>
      <c r="F7690" s="43"/>
      <c r="G7690" s="48">
        <f t="shared" ref="G7690:G7754" si="194">G7689+F7690-E7690</f>
        <v>6119.4677419352811</v>
      </c>
      <c r="H7690" s="390" t="s">
        <v>9568</v>
      </c>
      <c r="J7690" s="52">
        <f>SUM(J7678:J7682)</f>
        <v>30300</v>
      </c>
    </row>
    <row r="7691" spans="1:11" x14ac:dyDescent="0.3">
      <c r="A7691" s="45">
        <v>45223</v>
      </c>
      <c r="B7691" s="398" t="s">
        <v>12137</v>
      </c>
      <c r="C7691" s="5" t="s">
        <v>11194</v>
      </c>
      <c r="D7691" s="124" t="s">
        <v>12482</v>
      </c>
      <c r="E7691" s="43">
        <f>1150+400+1400</f>
        <v>2950</v>
      </c>
      <c r="F7691" s="43"/>
      <c r="G7691" s="48">
        <f t="shared" si="194"/>
        <v>3169.4677419352811</v>
      </c>
      <c r="H7691" s="390" t="s">
        <v>9568</v>
      </c>
    </row>
    <row r="7692" spans="1:11" x14ac:dyDescent="0.3">
      <c r="A7692" s="45">
        <v>45223</v>
      </c>
      <c r="B7692" s="398" t="s">
        <v>25</v>
      </c>
      <c r="C7692" s="5" t="s">
        <v>12414</v>
      </c>
      <c r="D7692" s="124" t="s">
        <v>12481</v>
      </c>
      <c r="E7692" s="43">
        <v>1050</v>
      </c>
      <c r="F7692" s="43"/>
      <c r="G7692" s="48">
        <f t="shared" si="194"/>
        <v>2119.4677419352811</v>
      </c>
      <c r="H7692" s="390" t="s">
        <v>9568</v>
      </c>
    </row>
    <row r="7693" spans="1:11" x14ac:dyDescent="0.3">
      <c r="A7693" s="45">
        <v>45223</v>
      </c>
      <c r="B7693" s="398" t="s">
        <v>12137</v>
      </c>
      <c r="C7693" s="5" t="s">
        <v>30</v>
      </c>
      <c r="D7693" s="124" t="s">
        <v>10651</v>
      </c>
      <c r="E7693" s="43">
        <v>1300</v>
      </c>
      <c r="F7693" s="43"/>
      <c r="G7693" s="48">
        <f t="shared" si="194"/>
        <v>819.46774193528108</v>
      </c>
      <c r="H7693" s="390" t="s">
        <v>9568</v>
      </c>
    </row>
    <row r="7694" spans="1:11" x14ac:dyDescent="0.3">
      <c r="A7694" s="45">
        <v>45223</v>
      </c>
      <c r="B7694" s="588" t="s">
        <v>25</v>
      </c>
      <c r="C7694" s="44" t="s">
        <v>25</v>
      </c>
      <c r="D7694" s="44" t="s">
        <v>11455</v>
      </c>
      <c r="E7694" s="28">
        <v>600</v>
      </c>
      <c r="F7694" s="43"/>
      <c r="G7694" s="48">
        <f t="shared" si="194"/>
        <v>219.46774193528108</v>
      </c>
      <c r="H7694" s="390" t="s">
        <v>9568</v>
      </c>
    </row>
    <row r="7695" spans="1:11" x14ac:dyDescent="0.3">
      <c r="A7695" s="45">
        <v>45223</v>
      </c>
      <c r="B7695" s="585"/>
      <c r="C7695" s="485"/>
      <c r="D7695" s="496" t="s">
        <v>12489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12490</v>
      </c>
      <c r="E7696" s="43">
        <v>5000</v>
      </c>
      <c r="F7696" s="43"/>
      <c r="G7696" s="48">
        <f t="shared" si="194"/>
        <v>95219.467741935281</v>
      </c>
      <c r="H7696" s="390" t="s">
        <v>9568</v>
      </c>
    </row>
    <row r="7697" spans="1:14" s="389" customFormat="1" x14ac:dyDescent="0.3">
      <c r="A7697" s="45">
        <v>45223</v>
      </c>
      <c r="B7697" s="322" t="s">
        <v>12087</v>
      </c>
      <c r="C7697" s="44" t="s">
        <v>11194</v>
      </c>
      <c r="D7697" s="601" t="s">
        <v>12504</v>
      </c>
      <c r="E7697" s="28">
        <v>28000</v>
      </c>
      <c r="F7697" s="28"/>
      <c r="G7697" s="48">
        <f t="shared" si="194"/>
        <v>67219.467741935281</v>
      </c>
      <c r="H7697" s="390" t="s">
        <v>9568</v>
      </c>
      <c r="I7697" s="155"/>
      <c r="J7697" s="155"/>
      <c r="K7697" s="155"/>
      <c r="N7697" s="155"/>
    </row>
    <row r="7698" spans="1:14" x14ac:dyDescent="0.3">
      <c r="A7698" s="45">
        <v>45224</v>
      </c>
      <c r="B7698" s="585"/>
      <c r="C7698" s="485"/>
      <c r="D7698" s="496" t="s">
        <v>4106</v>
      </c>
      <c r="E7698" s="485"/>
      <c r="F7698" s="28">
        <v>192000</v>
      </c>
      <c r="G7698" s="48">
        <f t="shared" si="194"/>
        <v>259219.46774193528</v>
      </c>
      <c r="H7698" s="390" t="s">
        <v>9568</v>
      </c>
    </row>
    <row r="7699" spans="1:14" x14ac:dyDescent="0.3">
      <c r="A7699" s="45">
        <v>45224</v>
      </c>
      <c r="B7699" s="398" t="s">
        <v>12087</v>
      </c>
      <c r="C7699" s="5" t="s">
        <v>11194</v>
      </c>
      <c r="D7699" s="124" t="s">
        <v>12498</v>
      </c>
      <c r="E7699" s="43">
        <v>45000</v>
      </c>
      <c r="F7699" s="43"/>
      <c r="G7699" s="48">
        <f t="shared" si="194"/>
        <v>214219.46774193528</v>
      </c>
      <c r="H7699" s="390" t="s">
        <v>9568</v>
      </c>
    </row>
    <row r="7700" spans="1:14" x14ac:dyDescent="0.3">
      <c r="A7700" s="45">
        <v>45224</v>
      </c>
      <c r="B7700" s="398" t="s">
        <v>12087</v>
      </c>
      <c r="C7700" s="5" t="s">
        <v>5793</v>
      </c>
      <c r="D7700" s="124" t="s">
        <v>40</v>
      </c>
      <c r="E7700" s="43">
        <v>1000</v>
      </c>
      <c r="F7700" s="43"/>
      <c r="G7700" s="48">
        <f t="shared" si="194"/>
        <v>213219.46774193528</v>
      </c>
      <c r="H7700" s="390" t="s">
        <v>9568</v>
      </c>
    </row>
    <row r="7701" spans="1:14" x14ac:dyDescent="0.3">
      <c r="A7701" s="45">
        <v>45224</v>
      </c>
      <c r="B7701" s="398" t="s">
        <v>12096</v>
      </c>
      <c r="C7701" s="5" t="s">
        <v>14</v>
      </c>
      <c r="D7701" s="124" t="s">
        <v>640</v>
      </c>
      <c r="E7701" s="43">
        <v>1000</v>
      </c>
      <c r="F7701" s="43"/>
      <c r="G7701" s="48">
        <f t="shared" si="194"/>
        <v>212219.46774193528</v>
      </c>
      <c r="H7701" s="390" t="s">
        <v>9568</v>
      </c>
    </row>
    <row r="7702" spans="1:14" x14ac:dyDescent="0.3">
      <c r="A7702" s="45">
        <v>45224</v>
      </c>
      <c r="B7702" s="398" t="s">
        <v>12087</v>
      </c>
      <c r="C7702" s="5" t="s">
        <v>11194</v>
      </c>
      <c r="D7702" s="124" t="s">
        <v>12499</v>
      </c>
      <c r="E7702" s="43">
        <v>25380</v>
      </c>
      <c r="F7702" s="43"/>
      <c r="G7702" s="48">
        <f t="shared" si="194"/>
        <v>186839.46774193528</v>
      </c>
      <c r="H7702" s="390" t="s">
        <v>9568</v>
      </c>
      <c r="J7702" s="52">
        <f>E7713+E7712+E7707+E7706+E7705+E7704+E7703+E7702+E7697</f>
        <v>134290</v>
      </c>
    </row>
    <row r="7703" spans="1:14" x14ac:dyDescent="0.3">
      <c r="A7703" s="45">
        <v>45224</v>
      </c>
      <c r="B7703" s="398" t="s">
        <v>12086</v>
      </c>
      <c r="C7703" s="5" t="s">
        <v>11194</v>
      </c>
      <c r="D7703" s="124" t="s">
        <v>12500</v>
      </c>
      <c r="E7703" s="43">
        <v>34000</v>
      </c>
      <c r="F7703" s="43"/>
      <c r="G7703" s="48">
        <f t="shared" si="194"/>
        <v>152839.46774193528</v>
      </c>
      <c r="H7703" s="390" t="s">
        <v>9568</v>
      </c>
      <c r="J7703" s="52">
        <v>135000</v>
      </c>
    </row>
    <row r="7704" spans="1:14" x14ac:dyDescent="0.3">
      <c r="A7704" s="45">
        <v>45224</v>
      </c>
      <c r="B7704" s="398" t="s">
        <v>11772</v>
      </c>
      <c r="C7704" s="5" t="s">
        <v>11194</v>
      </c>
      <c r="D7704" s="124" t="s">
        <v>12455</v>
      </c>
      <c r="E7704" s="43">
        <v>14025</v>
      </c>
      <c r="F7704" s="43"/>
      <c r="G7704" s="48">
        <f t="shared" si="194"/>
        <v>138814.46774193528</v>
      </c>
      <c r="H7704" s="390" t="s">
        <v>9568</v>
      </c>
      <c r="J7704" s="52">
        <f>J7703-J7702</f>
        <v>710</v>
      </c>
    </row>
    <row r="7705" spans="1:14" x14ac:dyDescent="0.3">
      <c r="A7705" s="45">
        <v>45224</v>
      </c>
      <c r="B7705" s="398" t="s">
        <v>12137</v>
      </c>
      <c r="C7705" s="5" t="s">
        <v>11194</v>
      </c>
      <c r="D7705" s="124" t="s">
        <v>12499</v>
      </c>
      <c r="E7705" s="43">
        <v>4485</v>
      </c>
      <c r="F7705" s="43"/>
      <c r="G7705" s="48">
        <f t="shared" si="194"/>
        <v>134329.46774193528</v>
      </c>
      <c r="H7705" s="390" t="s">
        <v>9568</v>
      </c>
    </row>
    <row r="7706" spans="1:14" x14ac:dyDescent="0.3">
      <c r="A7706" s="45">
        <v>45224</v>
      </c>
      <c r="B7706" s="398" t="s">
        <v>12384</v>
      </c>
      <c r="C7706" s="5" t="s">
        <v>11194</v>
      </c>
      <c r="D7706" s="601" t="s">
        <v>12501</v>
      </c>
      <c r="E7706" s="43">
        <v>19500</v>
      </c>
      <c r="F7706" s="43"/>
      <c r="G7706" s="48">
        <f t="shared" si="194"/>
        <v>114829.46774193528</v>
      </c>
      <c r="H7706" s="390" t="s">
        <v>9568</v>
      </c>
    </row>
    <row r="7707" spans="1:14" x14ac:dyDescent="0.3">
      <c r="A7707" s="45">
        <v>45224</v>
      </c>
      <c r="B7707" s="398" t="s">
        <v>12502</v>
      </c>
      <c r="C7707" s="5" t="s">
        <v>11194</v>
      </c>
      <c r="D7707" s="124" t="s">
        <v>12503</v>
      </c>
      <c r="E7707" s="43">
        <v>8400</v>
      </c>
      <c r="F7707" s="43"/>
      <c r="G7707" s="48">
        <f t="shared" si="194"/>
        <v>106429.46774193528</v>
      </c>
      <c r="H7707" s="390" t="s">
        <v>9568</v>
      </c>
    </row>
    <row r="7708" spans="1:14" x14ac:dyDescent="0.3">
      <c r="A7708" s="45">
        <v>45224</v>
      </c>
      <c r="B7708" s="398" t="s">
        <v>12137</v>
      </c>
      <c r="C7708" s="5" t="s">
        <v>11194</v>
      </c>
      <c r="D7708" s="124" t="s">
        <v>12491</v>
      </c>
      <c r="E7708" s="43">
        <v>8000</v>
      </c>
      <c r="F7708" s="43"/>
      <c r="G7708" s="48">
        <f t="shared" si="194"/>
        <v>98429.467741935281</v>
      </c>
      <c r="H7708" s="390" t="s">
        <v>9568</v>
      </c>
    </row>
    <row r="7709" spans="1:14" x14ac:dyDescent="0.3">
      <c r="A7709" s="45">
        <v>45224</v>
      </c>
      <c r="B7709" s="398" t="s">
        <v>12137</v>
      </c>
      <c r="C7709" s="5" t="s">
        <v>5793</v>
      </c>
      <c r="D7709" s="124" t="s">
        <v>40</v>
      </c>
      <c r="E7709" s="43">
        <v>5000</v>
      </c>
      <c r="F7709" s="43"/>
      <c r="G7709" s="48">
        <f t="shared" si="194"/>
        <v>93429.467741935281</v>
      </c>
      <c r="H7709" s="390" t="s">
        <v>9568</v>
      </c>
      <c r="I7709" s="52">
        <v>120000</v>
      </c>
    </row>
    <row r="7710" spans="1:14" x14ac:dyDescent="0.3">
      <c r="A7710" s="45">
        <v>45224</v>
      </c>
      <c r="B7710" s="398" t="s">
        <v>12086</v>
      </c>
      <c r="C7710" s="5" t="s">
        <v>12177</v>
      </c>
      <c r="D7710" s="124" t="s">
        <v>12496</v>
      </c>
      <c r="E7710" s="43">
        <v>27300</v>
      </c>
      <c r="F7710" s="43"/>
      <c r="G7710" s="48">
        <f t="shared" si="194"/>
        <v>66129.467741935281</v>
      </c>
      <c r="H7710" s="390" t="s">
        <v>9568</v>
      </c>
      <c r="I7710" s="52">
        <v>32000</v>
      </c>
    </row>
    <row r="7711" spans="1:14" x14ac:dyDescent="0.3">
      <c r="A7711" s="45">
        <v>45224</v>
      </c>
      <c r="B7711" s="398" t="s">
        <v>12137</v>
      </c>
      <c r="C7711" s="5" t="s">
        <v>9647</v>
      </c>
      <c r="D7711" s="124" t="s">
        <v>294</v>
      </c>
      <c r="E7711" s="43">
        <v>25000</v>
      </c>
      <c r="F7711" s="43"/>
      <c r="G7711" s="48">
        <f t="shared" si="194"/>
        <v>41129.467741935281</v>
      </c>
      <c r="H7711" s="390" t="s">
        <v>9568</v>
      </c>
      <c r="I7711" s="52">
        <v>27000</v>
      </c>
    </row>
    <row r="7712" spans="1:14" x14ac:dyDescent="0.3">
      <c r="A7712" s="45">
        <v>45224</v>
      </c>
      <c r="B7712" s="398" t="s">
        <v>12086</v>
      </c>
      <c r="C7712" s="5" t="s">
        <v>5793</v>
      </c>
      <c r="D7712" s="124" t="s">
        <v>8924</v>
      </c>
      <c r="E7712" s="43">
        <v>250</v>
      </c>
      <c r="F7712" s="43"/>
      <c r="G7712" s="48">
        <f t="shared" si="194"/>
        <v>40879.467741935281</v>
      </c>
      <c r="H7712" s="390" t="s">
        <v>9568</v>
      </c>
    </row>
    <row r="7713" spans="1:12" x14ac:dyDescent="0.3">
      <c r="A7713" s="45">
        <v>45224</v>
      </c>
      <c r="B7713" s="398" t="s">
        <v>12131</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12493</v>
      </c>
      <c r="E7714" s="43">
        <v>32000</v>
      </c>
      <c r="F7714" s="43"/>
      <c r="G7714" s="48">
        <f t="shared" si="194"/>
        <v>8629.4677419352811</v>
      </c>
      <c r="H7714" s="390" t="s">
        <v>9568</v>
      </c>
      <c r="I7714" s="52">
        <v>25000</v>
      </c>
    </row>
    <row r="7715" spans="1:12" x14ac:dyDescent="0.3">
      <c r="A7715" s="45">
        <v>45224</v>
      </c>
      <c r="B7715" s="398" t="s">
        <v>11528</v>
      </c>
      <c r="C7715" s="5" t="s">
        <v>9331</v>
      </c>
      <c r="D7715" s="124" t="s">
        <v>12492</v>
      </c>
      <c r="E7715" s="43">
        <v>1000</v>
      </c>
      <c r="F7715" s="43"/>
      <c r="G7715" s="48">
        <f t="shared" si="194"/>
        <v>7629.4677419352811</v>
      </c>
      <c r="H7715" s="390" t="s">
        <v>9568</v>
      </c>
      <c r="I7715" s="52">
        <f>SUM(I7709:I7714)</f>
        <v>204000</v>
      </c>
    </row>
    <row r="7716" spans="1:12" x14ac:dyDescent="0.3">
      <c r="A7716" s="45">
        <v>45224</v>
      </c>
      <c r="B7716" s="398"/>
      <c r="C7716" s="5" t="s">
        <v>84</v>
      </c>
      <c r="D7716" s="124" t="s">
        <v>12494</v>
      </c>
      <c r="E7716" s="43">
        <v>4000</v>
      </c>
      <c r="F7716" s="43"/>
      <c r="G7716" s="48">
        <f t="shared" si="194"/>
        <v>3629.4677419352811</v>
      </c>
      <c r="H7716" s="390" t="s">
        <v>9568</v>
      </c>
    </row>
    <row r="7717" spans="1:12" x14ac:dyDescent="0.3">
      <c r="A7717" s="45">
        <v>45224</v>
      </c>
      <c r="B7717" s="398" t="s">
        <v>12086</v>
      </c>
      <c r="C7717" s="5" t="s">
        <v>4122</v>
      </c>
      <c r="D7717" s="124" t="s">
        <v>12495</v>
      </c>
      <c r="E7717" s="43">
        <v>2000</v>
      </c>
      <c r="F7717" s="43"/>
      <c r="G7717" s="48">
        <f t="shared" si="194"/>
        <v>1629.4677419352811</v>
      </c>
      <c r="H7717" s="390" t="s">
        <v>9568</v>
      </c>
    </row>
    <row r="7718" spans="1:12" x14ac:dyDescent="0.3">
      <c r="A7718" s="45">
        <v>45225</v>
      </c>
      <c r="B7718" s="588" t="s">
        <v>25</v>
      </c>
      <c r="C7718" s="44" t="s">
        <v>25</v>
      </c>
      <c r="D7718" s="44" t="s">
        <v>11455</v>
      </c>
      <c r="E7718" s="28">
        <v>1600</v>
      </c>
      <c r="F7718" s="43"/>
      <c r="G7718" s="48">
        <f t="shared" si="194"/>
        <v>29.467741935281083</v>
      </c>
      <c r="H7718" s="390" t="s">
        <v>9568</v>
      </c>
    </row>
    <row r="7719" spans="1:12" x14ac:dyDescent="0.3">
      <c r="A7719" s="45">
        <v>45225</v>
      </c>
      <c r="B7719" s="585"/>
      <c r="C7719" s="485"/>
      <c r="D7719" s="496" t="s">
        <v>4106</v>
      </c>
      <c r="E7719" s="485"/>
      <c r="F7719" s="28">
        <v>300000</v>
      </c>
      <c r="G7719" s="48">
        <f t="shared" si="194"/>
        <v>300029.46774193528</v>
      </c>
      <c r="H7719" s="390" t="s">
        <v>9568</v>
      </c>
    </row>
    <row r="7720" spans="1:12" x14ac:dyDescent="0.3">
      <c r="A7720" s="45">
        <v>45225</v>
      </c>
      <c r="B7720" s="398" t="s">
        <v>12286</v>
      </c>
      <c r="C7720" s="5" t="s">
        <v>1074</v>
      </c>
      <c r="D7720" s="124" t="s">
        <v>12271</v>
      </c>
      <c r="E7720" s="43">
        <v>45373</v>
      </c>
      <c r="F7720" s="43"/>
      <c r="G7720" s="48">
        <f t="shared" si="194"/>
        <v>254656.46774193528</v>
      </c>
      <c r="H7720" s="390" t="s">
        <v>9568</v>
      </c>
    </row>
    <row r="7721" spans="1:12" x14ac:dyDescent="0.3">
      <c r="A7721" s="45">
        <v>45225</v>
      </c>
      <c r="B7721" s="398" t="s">
        <v>25</v>
      </c>
      <c r="C7721" s="5" t="s">
        <v>1074</v>
      </c>
      <c r="D7721" s="124" t="s">
        <v>12271</v>
      </c>
      <c r="E7721" s="43">
        <v>74660</v>
      </c>
      <c r="F7721" s="43"/>
      <c r="G7721" s="48">
        <f t="shared" si="194"/>
        <v>179996.46774193528</v>
      </c>
      <c r="H7721" s="390" t="s">
        <v>9568</v>
      </c>
    </row>
    <row r="7722" spans="1:12" x14ac:dyDescent="0.3">
      <c r="A7722" s="45">
        <v>45225</v>
      </c>
      <c r="B7722" s="398" t="s">
        <v>10333</v>
      </c>
      <c r="C7722" s="5" t="s">
        <v>11011</v>
      </c>
      <c r="D7722" s="124" t="s">
        <v>12505</v>
      </c>
      <c r="E7722" s="43">
        <v>40800</v>
      </c>
      <c r="F7722" s="43"/>
      <c r="G7722" s="48">
        <f t="shared" si="194"/>
        <v>139196.46774193528</v>
      </c>
      <c r="H7722" s="390" t="s">
        <v>9568</v>
      </c>
      <c r="L7722" s="600"/>
    </row>
    <row r="7723" spans="1:12" x14ac:dyDescent="0.3">
      <c r="A7723" s="45">
        <v>45225</v>
      </c>
      <c r="B7723" s="398" t="s">
        <v>12087</v>
      </c>
      <c r="C7723" s="5" t="s">
        <v>12506</v>
      </c>
      <c r="D7723" s="124" t="s">
        <v>12507</v>
      </c>
      <c r="E7723" s="43">
        <v>80000</v>
      </c>
      <c r="F7723" s="43"/>
      <c r="G7723" s="48">
        <f t="shared" si="194"/>
        <v>59196.467741935281</v>
      </c>
      <c r="H7723" s="390" t="s">
        <v>9568</v>
      </c>
    </row>
    <row r="7724" spans="1:12" x14ac:dyDescent="0.3">
      <c r="A7724" s="45">
        <v>45225</v>
      </c>
      <c r="B7724" s="398"/>
      <c r="C7724" s="5" t="s">
        <v>14</v>
      </c>
      <c r="D7724" s="124" t="s">
        <v>12508</v>
      </c>
      <c r="E7724" s="43">
        <v>12200</v>
      </c>
      <c r="F7724" s="43"/>
      <c r="G7724" s="48">
        <f t="shared" si="194"/>
        <v>46996.467741935281</v>
      </c>
      <c r="H7724" s="390" t="s">
        <v>9568</v>
      </c>
    </row>
    <row r="7725" spans="1:12" x14ac:dyDescent="0.3">
      <c r="A7725" s="45">
        <v>45225</v>
      </c>
      <c r="B7725" s="398"/>
      <c r="C7725" s="5" t="s">
        <v>14</v>
      </c>
      <c r="D7725" s="124" t="s">
        <v>12509</v>
      </c>
      <c r="E7725" s="43">
        <v>11150</v>
      </c>
      <c r="F7725" s="43"/>
      <c r="G7725" s="48">
        <f t="shared" si="194"/>
        <v>35846.467741935281</v>
      </c>
      <c r="H7725" s="390" t="s">
        <v>9568</v>
      </c>
      <c r="L7725" s="52"/>
    </row>
    <row r="7726" spans="1:12" x14ac:dyDescent="0.3">
      <c r="A7726" s="45">
        <v>45225</v>
      </c>
      <c r="B7726" s="398" t="s">
        <v>12092</v>
      </c>
      <c r="C7726" s="5" t="s">
        <v>107</v>
      </c>
      <c r="D7726" s="124" t="s">
        <v>5813</v>
      </c>
      <c r="E7726" s="43">
        <v>5000</v>
      </c>
      <c r="F7726" s="43"/>
      <c r="G7726" s="48">
        <f t="shared" si="194"/>
        <v>30846.467741935281</v>
      </c>
      <c r="H7726" s="390" t="s">
        <v>9568</v>
      </c>
    </row>
    <row r="7727" spans="1:12" x14ac:dyDescent="0.3">
      <c r="A7727" s="45">
        <v>45225</v>
      </c>
      <c r="B7727" s="398" t="s">
        <v>12502</v>
      </c>
      <c r="C7727" s="5" t="s">
        <v>11194</v>
      </c>
      <c r="D7727" s="124" t="s">
        <v>12510</v>
      </c>
      <c r="E7727" s="43">
        <v>1200</v>
      </c>
      <c r="F7727" s="43"/>
      <c r="G7727" s="48">
        <f t="shared" si="194"/>
        <v>29646.467741935281</v>
      </c>
      <c r="H7727" s="390" t="s">
        <v>9568</v>
      </c>
    </row>
    <row r="7728" spans="1:12" x14ac:dyDescent="0.3">
      <c r="A7728" s="45">
        <v>45225</v>
      </c>
      <c r="B7728" s="398" t="s">
        <v>12137</v>
      </c>
      <c r="C7728" s="5" t="s">
        <v>9801</v>
      </c>
      <c r="D7728" s="124" t="s">
        <v>40</v>
      </c>
      <c r="E7728" s="43">
        <v>2670</v>
      </c>
      <c r="F7728" s="43"/>
      <c r="G7728" s="48">
        <f t="shared" si="194"/>
        <v>26976.467741935281</v>
      </c>
      <c r="H7728" s="390" t="s">
        <v>9568</v>
      </c>
    </row>
    <row r="7729" spans="1:12" x14ac:dyDescent="0.3">
      <c r="A7729" s="45">
        <v>45225</v>
      </c>
      <c r="B7729" s="398" t="s">
        <v>12087</v>
      </c>
      <c r="C7729" s="5" t="s">
        <v>5793</v>
      </c>
      <c r="D7729" s="124" t="s">
        <v>40</v>
      </c>
      <c r="E7729" s="43">
        <v>4000</v>
      </c>
      <c r="F7729" s="43"/>
      <c r="G7729" s="48">
        <f t="shared" si="194"/>
        <v>22976.467741935281</v>
      </c>
      <c r="H7729" s="390" t="s">
        <v>9568</v>
      </c>
    </row>
    <row r="7730" spans="1:12" x14ac:dyDescent="0.3">
      <c r="A7730" s="45">
        <v>45225</v>
      </c>
      <c r="B7730" s="398" t="s">
        <v>12137</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12511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12137</v>
      </c>
      <c r="C7733" s="5" t="s">
        <v>5793</v>
      </c>
      <c r="D7733" s="124" t="s">
        <v>8924</v>
      </c>
      <c r="E7733" s="43">
        <v>500</v>
      </c>
      <c r="F7733" s="43"/>
      <c r="G7733" s="48">
        <f t="shared" si="194"/>
        <v>6276.4677419352811</v>
      </c>
      <c r="H7733" s="390" t="s">
        <v>9568</v>
      </c>
    </row>
    <row r="7734" spans="1:12" x14ac:dyDescent="0.3">
      <c r="A7734" s="45">
        <v>45225</v>
      </c>
      <c r="B7734" s="588" t="s">
        <v>25</v>
      </c>
      <c r="C7734" s="44" t="s">
        <v>25</v>
      </c>
      <c r="D7734" s="44" t="s">
        <v>11455</v>
      </c>
      <c r="E7734" s="43">
        <v>4000</v>
      </c>
      <c r="F7734" s="43"/>
      <c r="G7734" s="48">
        <f t="shared" si="194"/>
        <v>2276.4677419352811</v>
      </c>
      <c r="H7734" s="390" t="s">
        <v>9568</v>
      </c>
    </row>
    <row r="7735" spans="1:12" x14ac:dyDescent="0.3">
      <c r="A7735" s="45">
        <v>45226</v>
      </c>
      <c r="B7735" s="585"/>
      <c r="C7735" s="485"/>
      <c r="D7735" s="496" t="s">
        <v>4106</v>
      </c>
      <c r="E7735" s="485"/>
      <c r="F7735" s="28">
        <v>150000</v>
      </c>
      <c r="G7735" s="48">
        <f t="shared" si="194"/>
        <v>152276.46774193528</v>
      </c>
      <c r="H7735" s="390" t="s">
        <v>9568</v>
      </c>
    </row>
    <row r="7736" spans="1:12" x14ac:dyDescent="0.3">
      <c r="A7736" s="45">
        <v>45227</v>
      </c>
      <c r="B7736" s="398"/>
      <c r="C7736" s="5" t="s">
        <v>84</v>
      </c>
      <c r="D7736" s="124" t="s">
        <v>12517</v>
      </c>
      <c r="E7736" s="43">
        <v>30000</v>
      </c>
      <c r="F7736" s="43"/>
      <c r="G7736" s="48">
        <f t="shared" si="194"/>
        <v>122276.46774193528</v>
      </c>
      <c r="H7736" s="390" t="s">
        <v>9568</v>
      </c>
    </row>
    <row r="7737" spans="1:12" x14ac:dyDescent="0.3">
      <c r="A7737" s="45">
        <v>45227</v>
      </c>
      <c r="B7737" s="398" t="s">
        <v>12096</v>
      </c>
      <c r="C7737" s="5" t="s">
        <v>9765</v>
      </c>
      <c r="D7737" s="124" t="s">
        <v>12518</v>
      </c>
      <c r="E7737" s="43">
        <v>20000</v>
      </c>
      <c r="F7737" s="43"/>
      <c r="G7737" s="48">
        <f t="shared" si="194"/>
        <v>102276.46774193528</v>
      </c>
      <c r="H7737" s="390" t="s">
        <v>9568</v>
      </c>
    </row>
    <row r="7738" spans="1:12" x14ac:dyDescent="0.3">
      <c r="A7738" s="45">
        <v>45227</v>
      </c>
      <c r="B7738" s="398" t="s">
        <v>10615</v>
      </c>
      <c r="C7738" s="5" t="s">
        <v>9765</v>
      </c>
      <c r="D7738" s="124" t="s">
        <v>12543</v>
      </c>
      <c r="E7738" s="43">
        <v>10000</v>
      </c>
      <c r="F7738" s="43"/>
      <c r="G7738" s="48">
        <f t="shared" si="194"/>
        <v>92276.467741935281</v>
      </c>
      <c r="H7738" s="390" t="s">
        <v>9568</v>
      </c>
    </row>
    <row r="7739" spans="1:12" x14ac:dyDescent="0.3">
      <c r="A7739" s="45">
        <v>45227</v>
      </c>
      <c r="B7739" s="398" t="s">
        <v>12088</v>
      </c>
      <c r="C7739" s="5" t="s">
        <v>12414</v>
      </c>
      <c r="D7739" s="124" t="s">
        <v>12544</v>
      </c>
      <c r="E7739" s="43">
        <v>3000</v>
      </c>
      <c r="F7739" s="43"/>
      <c r="G7739" s="48">
        <f t="shared" si="194"/>
        <v>89276.467741935281</v>
      </c>
      <c r="H7739" s="390" t="s">
        <v>9568</v>
      </c>
    </row>
    <row r="7740" spans="1:12" x14ac:dyDescent="0.3">
      <c r="A7740" s="45">
        <v>45227</v>
      </c>
      <c r="B7740" s="398" t="s">
        <v>12502</v>
      </c>
      <c r="C7740" s="5" t="s">
        <v>11194</v>
      </c>
      <c r="D7740" s="124" t="s">
        <v>12519</v>
      </c>
      <c r="E7740" s="43">
        <v>1600</v>
      </c>
      <c r="F7740" s="43"/>
      <c r="G7740" s="48">
        <f t="shared" si="194"/>
        <v>87676.467741935281</v>
      </c>
      <c r="H7740" s="390" t="s">
        <v>9568</v>
      </c>
    </row>
    <row r="7741" spans="1:12" x14ac:dyDescent="0.3">
      <c r="A7741" s="45">
        <v>45227</v>
      </c>
      <c r="B7741" s="398" t="s">
        <v>12137</v>
      </c>
      <c r="C7741" s="5" t="s">
        <v>11194</v>
      </c>
      <c r="D7741" s="124" t="s">
        <v>10837</v>
      </c>
      <c r="E7741" s="43">
        <v>3700</v>
      </c>
      <c r="F7741" s="43"/>
      <c r="G7741" s="48">
        <f t="shared" si="194"/>
        <v>83976.467741935281</v>
      </c>
      <c r="H7741" s="390" t="s">
        <v>9568</v>
      </c>
    </row>
    <row r="7742" spans="1:12" x14ac:dyDescent="0.3">
      <c r="A7742" s="45">
        <v>45227</v>
      </c>
      <c r="B7742" s="588" t="s">
        <v>25</v>
      </c>
      <c r="C7742" s="44" t="s">
        <v>25</v>
      </c>
      <c r="D7742" s="44" t="s">
        <v>11455</v>
      </c>
      <c r="E7742" s="43">
        <v>4000</v>
      </c>
      <c r="F7742" s="43"/>
      <c r="G7742" s="48">
        <f t="shared" si="194"/>
        <v>79976.467741935281</v>
      </c>
      <c r="H7742" s="390" t="s">
        <v>9568</v>
      </c>
    </row>
    <row r="7743" spans="1:12" x14ac:dyDescent="0.3">
      <c r="A7743" s="45">
        <v>45227</v>
      </c>
      <c r="B7743" s="602" t="s">
        <v>12086</v>
      </c>
      <c r="C7743" s="219" t="s">
        <v>9765</v>
      </c>
      <c r="D7743" s="603" t="s">
        <v>12520</v>
      </c>
      <c r="E7743" s="220">
        <v>10500</v>
      </c>
      <c r="F7743" s="43"/>
      <c r="G7743" s="48">
        <f t="shared" si="194"/>
        <v>69476.467741935281</v>
      </c>
      <c r="H7743" s="390" t="s">
        <v>9568</v>
      </c>
      <c r="K7743" s="52">
        <v>105000</v>
      </c>
    </row>
    <row r="7744" spans="1:12" x14ac:dyDescent="0.3">
      <c r="A7744" s="45">
        <v>45227</v>
      </c>
      <c r="B7744" s="398" t="s">
        <v>12384</v>
      </c>
      <c r="C7744" s="5" t="s">
        <v>11194</v>
      </c>
      <c r="D7744" s="124" t="s">
        <v>12521</v>
      </c>
      <c r="E7744" s="43">
        <v>280</v>
      </c>
      <c r="F7744" s="43"/>
      <c r="G7744" s="48">
        <f t="shared" si="194"/>
        <v>69196.467741935281</v>
      </c>
      <c r="H7744" s="390" t="s">
        <v>9568</v>
      </c>
      <c r="K7744" s="52">
        <v>35400</v>
      </c>
    </row>
    <row r="7745" spans="1:11" x14ac:dyDescent="0.3">
      <c r="A7745" s="45">
        <v>45227</v>
      </c>
      <c r="B7745" s="398" t="s">
        <v>12384</v>
      </c>
      <c r="C7745" s="5" t="s">
        <v>5793</v>
      </c>
      <c r="D7745" s="124" t="s">
        <v>40</v>
      </c>
      <c r="E7745" s="43">
        <v>3000</v>
      </c>
      <c r="F7745" s="43"/>
      <c r="G7745" s="48">
        <f t="shared" si="194"/>
        <v>66196.467741935281</v>
      </c>
      <c r="H7745" s="390" t="s">
        <v>9568</v>
      </c>
      <c r="K7745" s="52">
        <v>57000</v>
      </c>
    </row>
    <row r="7746" spans="1:11" x14ac:dyDescent="0.3">
      <c r="A7746" s="45">
        <v>45227</v>
      </c>
      <c r="B7746" s="398" t="s">
        <v>12092</v>
      </c>
      <c r="C7746" s="5" t="s">
        <v>5793</v>
      </c>
      <c r="D7746" s="124" t="s">
        <v>40</v>
      </c>
      <c r="E7746" s="43">
        <v>3000</v>
      </c>
      <c r="F7746" s="43"/>
      <c r="G7746" s="48">
        <f t="shared" si="194"/>
        <v>63196.467741935281</v>
      </c>
      <c r="H7746" s="390" t="s">
        <v>9568</v>
      </c>
      <c r="K7746" s="52">
        <v>390000</v>
      </c>
    </row>
    <row r="7747" spans="1:11" x14ac:dyDescent="0.3">
      <c r="A7747" s="45">
        <v>45227</v>
      </c>
      <c r="B7747" s="398" t="s">
        <v>12137</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12525</v>
      </c>
      <c r="E7748" s="43">
        <v>35150</v>
      </c>
      <c r="F7748" s="43"/>
      <c r="G7748" s="48">
        <f t="shared" si="194"/>
        <v>25046.467741935281</v>
      </c>
      <c r="H7748" s="390" t="s">
        <v>9568</v>
      </c>
      <c r="K7748" s="52">
        <v>1500</v>
      </c>
    </row>
    <row r="7749" spans="1:11" x14ac:dyDescent="0.3">
      <c r="A7749" s="45">
        <v>45227</v>
      </c>
      <c r="B7749" s="585"/>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12442</v>
      </c>
      <c r="D7750" s="124" t="s">
        <v>12522</v>
      </c>
      <c r="E7750" s="43">
        <v>850</v>
      </c>
      <c r="F7750" s="43"/>
      <c r="G7750" s="48">
        <f t="shared" si="194"/>
        <v>224196.46774193528</v>
      </c>
      <c r="H7750" s="390" t="s">
        <v>9568</v>
      </c>
      <c r="K7750" s="52">
        <v>6000</v>
      </c>
    </row>
    <row r="7751" spans="1:11" x14ac:dyDescent="0.3">
      <c r="A7751" s="45">
        <v>45227</v>
      </c>
      <c r="B7751" s="398" t="s">
        <v>12502</v>
      </c>
      <c r="C7751" s="5" t="s">
        <v>12442</v>
      </c>
      <c r="D7751" s="124" t="s">
        <v>12523</v>
      </c>
      <c r="E7751" s="43">
        <v>2340</v>
      </c>
      <c r="F7751" s="43"/>
      <c r="G7751" s="48">
        <f t="shared" si="194"/>
        <v>221856.46774193528</v>
      </c>
      <c r="H7751" s="390" t="s">
        <v>9568</v>
      </c>
      <c r="I7751" s="52">
        <v>2000</v>
      </c>
      <c r="K7751" s="52">
        <v>72682</v>
      </c>
    </row>
    <row r="7752" spans="1:11" x14ac:dyDescent="0.3">
      <c r="A7752" s="45">
        <v>45227</v>
      </c>
      <c r="B7752" s="398" t="s">
        <v>12502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12086</v>
      </c>
      <c r="C7753" s="5" t="s">
        <v>11194</v>
      </c>
      <c r="D7753" s="124" t="s">
        <v>12524</v>
      </c>
      <c r="E7753" s="43">
        <v>600</v>
      </c>
      <c r="F7753" s="43"/>
      <c r="G7753" s="48">
        <f t="shared" si="194"/>
        <v>221056.46774193528</v>
      </c>
      <c r="H7753" s="390" t="s">
        <v>9568</v>
      </c>
      <c r="I7753" s="52">
        <f>I7751-I7752</f>
        <v>1150</v>
      </c>
    </row>
    <row r="7754" spans="1:11" x14ac:dyDescent="0.3">
      <c r="A7754" s="45">
        <v>45227</v>
      </c>
      <c r="B7754" s="398" t="s">
        <v>12092</v>
      </c>
      <c r="C7754" s="5" t="s">
        <v>11194</v>
      </c>
      <c r="D7754" s="124" t="s">
        <v>12526</v>
      </c>
      <c r="E7754" s="43">
        <v>5450</v>
      </c>
      <c r="F7754" s="43"/>
      <c r="G7754" s="48">
        <f t="shared" si="194"/>
        <v>215606.46774193528</v>
      </c>
      <c r="H7754" s="390" t="s">
        <v>9568</v>
      </c>
      <c r="I7754" s="52">
        <v>340</v>
      </c>
      <c r="K7754" s="52">
        <f>SUM(K7743:K7753)</f>
        <v>1304652</v>
      </c>
    </row>
    <row r="7755" spans="1:11" x14ac:dyDescent="0.3">
      <c r="A7755" s="45">
        <v>45227</v>
      </c>
      <c r="B7755" s="398" t="s">
        <v>12502</v>
      </c>
      <c r="C7755" s="5" t="s">
        <v>12529</v>
      </c>
      <c r="D7755" s="124" t="s">
        <v>12530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12531</v>
      </c>
      <c r="E7756" s="43">
        <v>1000</v>
      </c>
      <c r="F7756" s="43"/>
      <c r="G7756" s="48">
        <f t="shared" si="195"/>
        <v>213306.46774193528</v>
      </c>
      <c r="H7756" s="390" t="s">
        <v>9568</v>
      </c>
      <c r="K7756" s="52">
        <f>K7754-K7755</f>
        <v>1173652</v>
      </c>
    </row>
    <row r="7757" spans="1:11" x14ac:dyDescent="0.3">
      <c r="A7757" s="45">
        <v>45229</v>
      </c>
      <c r="B7757" s="398"/>
      <c r="C7757" s="5" t="s">
        <v>84</v>
      </c>
      <c r="D7757" s="124" t="s">
        <v>12532</v>
      </c>
      <c r="E7757" s="43">
        <v>1000</v>
      </c>
      <c r="F7757" s="43"/>
      <c r="G7757" s="48">
        <f t="shared" si="195"/>
        <v>212306.46774193528</v>
      </c>
      <c r="H7757" s="390" t="s">
        <v>9568</v>
      </c>
      <c r="K7757" s="52">
        <v>53800</v>
      </c>
    </row>
    <row r="7758" spans="1:11" x14ac:dyDescent="0.3">
      <c r="A7758" s="45">
        <v>45229</v>
      </c>
      <c r="B7758" s="398" t="s">
        <v>12212</v>
      </c>
      <c r="C7758" s="5" t="s">
        <v>12414</v>
      </c>
      <c r="D7758" s="124" t="s">
        <v>12533</v>
      </c>
      <c r="E7758" s="43">
        <v>500</v>
      </c>
      <c r="F7758" s="43"/>
      <c r="G7758" s="48">
        <f t="shared" si="195"/>
        <v>211806.46774193528</v>
      </c>
      <c r="H7758" s="390" t="s">
        <v>9568</v>
      </c>
      <c r="K7758" s="52">
        <f>K7756-K7757</f>
        <v>1119852</v>
      </c>
    </row>
    <row r="7759" spans="1:11" x14ac:dyDescent="0.3">
      <c r="A7759" s="45">
        <v>45229</v>
      </c>
      <c r="B7759" s="398" t="s">
        <v>12086</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12502</v>
      </c>
      <c r="C7761" s="5" t="s">
        <v>11194</v>
      </c>
      <c r="D7761" s="124" t="s">
        <v>12536</v>
      </c>
      <c r="E7761" s="43">
        <v>80000</v>
      </c>
      <c r="F7761" s="43"/>
      <c r="G7761" s="48">
        <f t="shared" si="195"/>
        <v>126806.46774193528</v>
      </c>
      <c r="H7761" s="390" t="s">
        <v>9568</v>
      </c>
    </row>
    <row r="7762" spans="1:9" x14ac:dyDescent="0.3">
      <c r="A7762" s="45">
        <v>45229</v>
      </c>
      <c r="B7762" s="398" t="s">
        <v>12087</v>
      </c>
      <c r="C7762" s="5" t="s">
        <v>11194</v>
      </c>
      <c r="D7762" s="124" t="s">
        <v>12542</v>
      </c>
      <c r="E7762" s="43">
        <v>16000</v>
      </c>
      <c r="F7762" s="43"/>
      <c r="G7762" s="48">
        <f t="shared" si="195"/>
        <v>110806.46774193528</v>
      </c>
      <c r="H7762" s="390" t="s">
        <v>9568</v>
      </c>
    </row>
    <row r="7763" spans="1:9" x14ac:dyDescent="0.3">
      <c r="A7763" s="45">
        <v>45229</v>
      </c>
      <c r="B7763" s="398" t="s">
        <v>12137</v>
      </c>
      <c r="C7763" s="5" t="s">
        <v>11194</v>
      </c>
      <c r="D7763" s="124" t="s">
        <v>12542</v>
      </c>
      <c r="E7763" s="43">
        <v>39000</v>
      </c>
      <c r="F7763" s="43"/>
      <c r="G7763" s="48">
        <f t="shared" si="195"/>
        <v>71806.467741935281</v>
      </c>
      <c r="H7763" s="390" t="s">
        <v>9568</v>
      </c>
    </row>
    <row r="7764" spans="1:9" x14ac:dyDescent="0.3">
      <c r="A7764" s="45">
        <v>45229</v>
      </c>
      <c r="B7764" s="398" t="s">
        <v>12502</v>
      </c>
      <c r="C7764" s="5" t="s">
        <v>5793</v>
      </c>
      <c r="D7764" s="124" t="s">
        <v>40</v>
      </c>
      <c r="E7764" s="43">
        <v>2700</v>
      </c>
      <c r="F7764" s="43"/>
      <c r="G7764" s="48">
        <f>G7763+F7764-E7764</f>
        <v>69106.467741935281</v>
      </c>
      <c r="H7764" s="390" t="s">
        <v>9568</v>
      </c>
    </row>
    <row r="7765" spans="1:9" x14ac:dyDescent="0.3">
      <c r="A7765" s="45">
        <v>45229</v>
      </c>
      <c r="B7765" s="398" t="s">
        <v>12091</v>
      </c>
      <c r="C7765" s="5" t="s">
        <v>5793</v>
      </c>
      <c r="D7765" s="124" t="s">
        <v>40</v>
      </c>
      <c r="E7765" s="43">
        <v>1300</v>
      </c>
      <c r="F7765" s="43"/>
      <c r="G7765" s="48">
        <f t="shared" si="195"/>
        <v>67806.467741935281</v>
      </c>
      <c r="H7765" s="390" t="s">
        <v>9568</v>
      </c>
    </row>
    <row r="7766" spans="1:9" x14ac:dyDescent="0.3">
      <c r="A7766" s="45">
        <v>45229</v>
      </c>
      <c r="B7766" s="398" t="s">
        <v>12086</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12537</v>
      </c>
      <c r="E7767" s="43">
        <f>3900*7</f>
        <v>27300</v>
      </c>
      <c r="F7767" s="43"/>
      <c r="G7767" s="48">
        <f t="shared" si="195"/>
        <v>39006.467741935281</v>
      </c>
      <c r="H7767" s="390" t="s">
        <v>9568</v>
      </c>
    </row>
    <row r="7768" spans="1:9" x14ac:dyDescent="0.3">
      <c r="A7768" s="45">
        <v>45229</v>
      </c>
      <c r="B7768" s="398"/>
      <c r="C7768" s="5" t="s">
        <v>11194</v>
      </c>
      <c r="D7768" s="124" t="s">
        <v>12538</v>
      </c>
      <c r="E7768" s="43">
        <f>1800*8</f>
        <v>14400</v>
      </c>
      <c r="F7768" s="43"/>
      <c r="G7768" s="48">
        <f t="shared" si="195"/>
        <v>24606.467741935281</v>
      </c>
      <c r="H7768" s="390" t="s">
        <v>9568</v>
      </c>
    </row>
    <row r="7769" spans="1:9" x14ac:dyDescent="0.3">
      <c r="A7769" s="45">
        <v>45229</v>
      </c>
      <c r="B7769" s="398" t="s">
        <v>12212</v>
      </c>
      <c r="C7769" s="5" t="s">
        <v>9754</v>
      </c>
      <c r="D7769" s="124" t="s">
        <v>12540</v>
      </c>
      <c r="E7769" s="43">
        <v>20000</v>
      </c>
      <c r="F7769" s="43"/>
      <c r="G7769" s="48">
        <f t="shared" si="195"/>
        <v>4606.4677419352811</v>
      </c>
      <c r="H7769" s="390" t="s">
        <v>9568</v>
      </c>
    </row>
    <row r="7770" spans="1:9" x14ac:dyDescent="0.3">
      <c r="A7770" s="45">
        <v>45230</v>
      </c>
      <c r="B7770" s="398" t="s">
        <v>12137</v>
      </c>
      <c r="C7770" s="5" t="s">
        <v>5793</v>
      </c>
      <c r="D7770" s="124" t="s">
        <v>40</v>
      </c>
      <c r="E7770" s="43">
        <v>3000</v>
      </c>
      <c r="F7770" s="43"/>
      <c r="G7770" s="48">
        <f t="shared" si="195"/>
        <v>1606.4677419352811</v>
      </c>
      <c r="H7770" s="390" t="s">
        <v>9568</v>
      </c>
    </row>
    <row r="7771" spans="1:9" x14ac:dyDescent="0.3">
      <c r="A7771" s="45">
        <v>45230</v>
      </c>
      <c r="B7771" s="585"/>
      <c r="C7771" s="485"/>
      <c r="D7771" s="496" t="s">
        <v>4106</v>
      </c>
      <c r="E7771" s="485"/>
      <c r="F7771" s="28">
        <v>200000</v>
      </c>
      <c r="G7771" s="48">
        <f t="shared" si="195"/>
        <v>201606.46774193528</v>
      </c>
      <c r="H7771" s="390" t="s">
        <v>9568</v>
      </c>
    </row>
    <row r="7772" spans="1:9" x14ac:dyDescent="0.3">
      <c r="A7772" s="45">
        <v>45230</v>
      </c>
      <c r="B7772" s="398" t="s">
        <v>12546</v>
      </c>
      <c r="C7772" s="5" t="s">
        <v>11194</v>
      </c>
      <c r="D7772" s="124" t="s">
        <v>12541</v>
      </c>
      <c r="E7772" s="43">
        <v>33600</v>
      </c>
      <c r="F7772" s="43"/>
      <c r="G7772" s="48">
        <f t="shared" si="195"/>
        <v>168006.46774193528</v>
      </c>
      <c r="H7772" s="390" t="s">
        <v>9568</v>
      </c>
    </row>
    <row r="7773" spans="1:9" x14ac:dyDescent="0.3">
      <c r="A7773" s="45">
        <v>45230</v>
      </c>
      <c r="B7773" s="398" t="s">
        <v>12092</v>
      </c>
      <c r="C7773" s="5" t="s">
        <v>11194</v>
      </c>
      <c r="D7773" s="124" t="s">
        <v>12040</v>
      </c>
      <c r="E7773" s="43">
        <v>8700</v>
      </c>
      <c r="F7773" s="43"/>
      <c r="G7773" s="48">
        <f t="shared" si="195"/>
        <v>159306.46774193528</v>
      </c>
      <c r="H7773" s="390" t="s">
        <v>9568</v>
      </c>
    </row>
    <row r="7774" spans="1:9" x14ac:dyDescent="0.3">
      <c r="A7774" s="45">
        <v>45230</v>
      </c>
      <c r="B7774" s="398" t="s">
        <v>12546</v>
      </c>
      <c r="C7774" s="5" t="s">
        <v>11194</v>
      </c>
      <c r="D7774" s="124" t="s">
        <v>12547</v>
      </c>
      <c r="E7774" s="43">
        <v>10000</v>
      </c>
      <c r="F7774" s="43"/>
      <c r="G7774" s="48">
        <f t="shared" si="195"/>
        <v>149306.46774193528</v>
      </c>
      <c r="H7774" s="390" t="s">
        <v>9568</v>
      </c>
    </row>
    <row r="7775" spans="1:9" x14ac:dyDescent="0.3">
      <c r="A7775" s="45">
        <v>45230</v>
      </c>
      <c r="B7775" s="398" t="s">
        <v>10333</v>
      </c>
      <c r="C7775" s="5" t="s">
        <v>11194</v>
      </c>
      <c r="D7775" s="124" t="s">
        <v>12541</v>
      </c>
      <c r="E7775" s="43">
        <v>28000</v>
      </c>
      <c r="F7775" s="43"/>
      <c r="G7775" s="48">
        <f t="shared" si="195"/>
        <v>121306.46774193528</v>
      </c>
      <c r="H7775" s="390" t="s">
        <v>9568</v>
      </c>
    </row>
    <row r="7776" spans="1:9" x14ac:dyDescent="0.3">
      <c r="A7776" s="45">
        <v>45230</v>
      </c>
      <c r="B7776" s="398" t="s">
        <v>12086</v>
      </c>
      <c r="C7776" s="5" t="s">
        <v>11194</v>
      </c>
      <c r="D7776" s="124" t="s">
        <v>12350</v>
      </c>
      <c r="E7776" s="43">
        <v>2400</v>
      </c>
      <c r="F7776" s="43"/>
      <c r="G7776" s="48">
        <f t="shared" si="195"/>
        <v>118906.46774193528</v>
      </c>
      <c r="H7776" s="390" t="s">
        <v>9568</v>
      </c>
      <c r="I7776" s="52">
        <v>250</v>
      </c>
    </row>
    <row r="7777" spans="1:8" x14ac:dyDescent="0.3">
      <c r="A7777" s="45">
        <v>45230</v>
      </c>
      <c r="B7777" s="398" t="s">
        <v>12086</v>
      </c>
      <c r="C7777" s="5" t="s">
        <v>11194</v>
      </c>
      <c r="D7777" s="124" t="s">
        <v>12548</v>
      </c>
      <c r="E7777" s="43">
        <v>4180</v>
      </c>
      <c r="F7777" s="43"/>
      <c r="G7777" s="48">
        <f t="shared" si="195"/>
        <v>114726.46774193528</v>
      </c>
      <c r="H7777" s="390" t="s">
        <v>9568</v>
      </c>
    </row>
    <row r="7778" spans="1:8" x14ac:dyDescent="0.3">
      <c r="A7778" s="45">
        <v>45230</v>
      </c>
      <c r="B7778" s="398" t="s">
        <v>12092</v>
      </c>
      <c r="C7778" s="5" t="s">
        <v>11194</v>
      </c>
      <c r="D7778" s="124" t="s">
        <v>12549</v>
      </c>
      <c r="E7778" s="43">
        <v>5800</v>
      </c>
      <c r="F7778" s="43"/>
      <c r="G7778" s="48">
        <f t="shared" si="195"/>
        <v>108926.46774193528</v>
      </c>
      <c r="H7778" s="390" t="s">
        <v>9568</v>
      </c>
    </row>
    <row r="7779" spans="1:8" x14ac:dyDescent="0.3">
      <c r="A7779" s="45">
        <v>45230</v>
      </c>
      <c r="B7779" s="398" t="s">
        <v>12137</v>
      </c>
      <c r="C7779" s="5" t="s">
        <v>5793</v>
      </c>
      <c r="D7779" s="124" t="s">
        <v>40</v>
      </c>
      <c r="E7779" s="43">
        <v>750</v>
      </c>
      <c r="F7779" s="43"/>
      <c r="G7779" s="48">
        <f t="shared" si="195"/>
        <v>108176.46774193528</v>
      </c>
      <c r="H7779" s="390" t="s">
        <v>9568</v>
      </c>
    </row>
    <row r="7780" spans="1:8" x14ac:dyDescent="0.3">
      <c r="A7780" s="45">
        <v>45230</v>
      </c>
      <c r="B7780" s="398" t="s">
        <v>12286</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8" t="s">
        <v>25</v>
      </c>
      <c r="C7783" s="44" t="s">
        <v>25</v>
      </c>
      <c r="D7783" s="44" t="s">
        <v>11455</v>
      </c>
      <c r="E7783" s="43">
        <v>3000</v>
      </c>
      <c r="F7783" s="43"/>
      <c r="G7783" s="48">
        <f t="shared" si="195"/>
        <v>104526.46774193528</v>
      </c>
      <c r="H7783" s="390" t="s">
        <v>9568</v>
      </c>
    </row>
    <row r="7784" spans="1:8" x14ac:dyDescent="0.3">
      <c r="A7784" s="45">
        <v>45230</v>
      </c>
      <c r="B7784" s="398" t="s">
        <v>12384</v>
      </c>
      <c r="C7784" s="5" t="s">
        <v>5162</v>
      </c>
      <c r="D7784" s="124" t="s">
        <v>5813</v>
      </c>
      <c r="E7784" s="43">
        <v>1000</v>
      </c>
      <c r="F7784" s="43"/>
      <c r="G7784" s="48">
        <f t="shared" si="195"/>
        <v>103526.46774193528</v>
      </c>
      <c r="H7784" s="390" t="s">
        <v>9568</v>
      </c>
    </row>
    <row r="7785" spans="1:8" x14ac:dyDescent="0.3">
      <c r="A7785" s="45">
        <v>45230</v>
      </c>
      <c r="B7785" s="398" t="s">
        <v>12196</v>
      </c>
      <c r="C7785" s="5" t="s">
        <v>68</v>
      </c>
      <c r="D7785" s="124" t="s">
        <v>12545</v>
      </c>
      <c r="E7785" s="43">
        <v>5000</v>
      </c>
      <c r="F7785" s="43"/>
      <c r="G7785" s="48">
        <f t="shared" si="195"/>
        <v>98526.467741935281</v>
      </c>
      <c r="H7785" s="390" t="s">
        <v>9568</v>
      </c>
    </row>
    <row r="7786" spans="1:8" x14ac:dyDescent="0.3">
      <c r="A7786" s="45">
        <v>45231</v>
      </c>
      <c r="B7786" s="398" t="s">
        <v>12286</v>
      </c>
      <c r="C7786" s="5" t="s">
        <v>12414</v>
      </c>
      <c r="D7786" s="124" t="s">
        <v>12561</v>
      </c>
      <c r="E7786" s="43">
        <v>15000</v>
      </c>
      <c r="F7786" s="43"/>
      <c r="G7786" s="48">
        <f t="shared" si="195"/>
        <v>83526.467741935281</v>
      </c>
      <c r="H7786" s="390" t="s">
        <v>9568</v>
      </c>
    </row>
    <row r="7787" spans="1:8" x14ac:dyDescent="0.3">
      <c r="A7787" s="45">
        <v>45231</v>
      </c>
      <c r="B7787" s="398" t="s">
        <v>12137</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12551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12555</v>
      </c>
      <c r="D7790" s="124" t="s">
        <v>12556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12557</v>
      </c>
      <c r="E7792" s="43">
        <v>2000</v>
      </c>
      <c r="F7792" s="43"/>
      <c r="G7792" s="48">
        <f t="shared" si="195"/>
        <v>57206.467741935281</v>
      </c>
      <c r="H7792" s="390" t="s">
        <v>9568</v>
      </c>
    </row>
    <row r="7793" spans="1:8" x14ac:dyDescent="0.3">
      <c r="A7793" s="45">
        <v>45231</v>
      </c>
      <c r="B7793" s="588" t="s">
        <v>25</v>
      </c>
      <c r="C7793" s="44" t="s">
        <v>25</v>
      </c>
      <c r="D7793" s="44" t="s">
        <v>11455</v>
      </c>
      <c r="E7793" s="43">
        <v>3000</v>
      </c>
      <c r="F7793" s="43"/>
      <c r="G7793" s="48">
        <f t="shared" si="195"/>
        <v>54206.467741935281</v>
      </c>
      <c r="H7793" s="390" t="s">
        <v>9568</v>
      </c>
    </row>
    <row r="7794" spans="1:8" x14ac:dyDescent="0.3">
      <c r="A7794" s="45">
        <v>45232</v>
      </c>
      <c r="B7794" s="585"/>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604" t="s">
        <v>12564</v>
      </c>
      <c r="C7796" s="605"/>
      <c r="D7796" s="606" t="s">
        <v>12565</v>
      </c>
      <c r="E7796" s="607">
        <v>12500</v>
      </c>
      <c r="F7796" s="43"/>
      <c r="G7796" s="48">
        <f t="shared" si="196"/>
        <v>240206.46774193528</v>
      </c>
      <c r="H7796" s="390" t="s">
        <v>9568</v>
      </c>
    </row>
    <row r="7797" spans="1:8" x14ac:dyDescent="0.3">
      <c r="A7797" s="45">
        <v>45232</v>
      </c>
      <c r="B7797" s="398" t="s">
        <v>12089</v>
      </c>
      <c r="C7797" s="5" t="s">
        <v>26</v>
      </c>
      <c r="D7797" s="124" t="s">
        <v>12566</v>
      </c>
      <c r="E7797" s="43">
        <v>650</v>
      </c>
      <c r="F7797" s="43"/>
      <c r="G7797" s="48">
        <f t="shared" si="196"/>
        <v>239556.46774193528</v>
      </c>
      <c r="H7797" s="390" t="s">
        <v>9568</v>
      </c>
    </row>
    <row r="7798" spans="1:8" x14ac:dyDescent="0.3">
      <c r="A7798" s="45">
        <v>45232</v>
      </c>
      <c r="B7798" s="398" t="s">
        <v>12196</v>
      </c>
      <c r="C7798" s="5" t="s">
        <v>5793</v>
      </c>
      <c r="D7798" s="124" t="s">
        <v>12566</v>
      </c>
      <c r="E7798" s="43">
        <v>600</v>
      </c>
      <c r="F7798" s="43"/>
      <c r="G7798" s="48">
        <f t="shared" si="196"/>
        <v>238956.46774193528</v>
      </c>
      <c r="H7798" s="390" t="s">
        <v>9568</v>
      </c>
    </row>
    <row r="7799" spans="1:8" x14ac:dyDescent="0.3">
      <c r="A7799" s="45">
        <v>45232</v>
      </c>
      <c r="B7799" s="398" t="s">
        <v>12502</v>
      </c>
      <c r="C7799" s="5" t="s">
        <v>11194</v>
      </c>
      <c r="D7799" s="124" t="s">
        <v>12567</v>
      </c>
      <c r="E7799" s="43">
        <v>2350</v>
      </c>
      <c r="F7799" s="43"/>
      <c r="G7799" s="48">
        <f t="shared" si="196"/>
        <v>236606.46774193528</v>
      </c>
      <c r="H7799" s="390" t="s">
        <v>9568</v>
      </c>
    </row>
    <row r="7800" spans="1:8" x14ac:dyDescent="0.3">
      <c r="A7800" s="45">
        <v>45232</v>
      </c>
      <c r="B7800" s="398" t="s">
        <v>12502</v>
      </c>
      <c r="C7800" s="5" t="s">
        <v>11194</v>
      </c>
      <c r="D7800" s="124" t="s">
        <v>12040</v>
      </c>
      <c r="E7800" s="43">
        <v>9000</v>
      </c>
      <c r="F7800" s="43"/>
      <c r="G7800" s="48">
        <f t="shared" si="196"/>
        <v>227606.46774193528</v>
      </c>
      <c r="H7800" s="390" t="s">
        <v>9568</v>
      </c>
    </row>
    <row r="7801" spans="1:8" x14ac:dyDescent="0.3">
      <c r="A7801" s="45">
        <v>45232</v>
      </c>
      <c r="B7801" s="398" t="s">
        <v>12091</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12087</v>
      </c>
      <c r="C7803" s="5" t="s">
        <v>11194</v>
      </c>
      <c r="D7803" s="124" t="s">
        <v>12568</v>
      </c>
      <c r="E7803" s="43">
        <v>2880</v>
      </c>
      <c r="F7803" s="43"/>
      <c r="G7803" s="48">
        <f t="shared" si="196"/>
        <v>221526.46774193528</v>
      </c>
      <c r="H7803" s="390" t="s">
        <v>9568</v>
      </c>
    </row>
    <row r="7804" spans="1:8" x14ac:dyDescent="0.3">
      <c r="A7804" s="45">
        <v>45233</v>
      </c>
      <c r="B7804" s="588"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12569</v>
      </c>
      <c r="E7806" s="43">
        <v>15000</v>
      </c>
      <c r="F7806" s="43"/>
      <c r="G7806" s="48">
        <f t="shared" si="196"/>
        <v>198526.46774193528</v>
      </c>
      <c r="H7806" s="390" t="s">
        <v>9568</v>
      </c>
    </row>
    <row r="7807" spans="1:8" x14ac:dyDescent="0.3">
      <c r="A7807" s="45">
        <v>45233</v>
      </c>
      <c r="B7807" s="398" t="s">
        <v>12580</v>
      </c>
      <c r="C7807" s="5" t="s">
        <v>9452</v>
      </c>
      <c r="D7807" s="124" t="s">
        <v>12586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12570</v>
      </c>
      <c r="E7809" s="43">
        <v>2000</v>
      </c>
      <c r="F7809" s="43"/>
      <c r="G7809" s="48">
        <f t="shared" si="196"/>
        <v>188526.46774193528</v>
      </c>
      <c r="H7809" s="390" t="s">
        <v>9568</v>
      </c>
    </row>
    <row r="7810" spans="1:8" x14ac:dyDescent="0.3">
      <c r="A7810" s="45">
        <v>45233</v>
      </c>
      <c r="B7810" s="609" t="s">
        <v>12190</v>
      </c>
      <c r="C7810" s="545" t="s">
        <v>54</v>
      </c>
      <c r="D7810" s="610" t="s">
        <v>12368</v>
      </c>
      <c r="E7810" s="546">
        <v>41000</v>
      </c>
      <c r="F7810" s="43"/>
      <c r="G7810" s="48">
        <f t="shared" si="196"/>
        <v>147526.46774193528</v>
      </c>
      <c r="H7810" s="390" t="s">
        <v>9568</v>
      </c>
    </row>
    <row r="7811" spans="1:8" x14ac:dyDescent="0.3">
      <c r="A7811" s="45">
        <v>45233</v>
      </c>
      <c r="B7811" s="609" t="s">
        <v>12087</v>
      </c>
      <c r="C7811" s="545" t="s">
        <v>54</v>
      </c>
      <c r="D7811" s="610" t="s">
        <v>12571</v>
      </c>
      <c r="E7811" s="546">
        <v>45000</v>
      </c>
      <c r="F7811" s="43"/>
      <c r="G7811" s="48">
        <f t="shared" si="196"/>
        <v>102526.46774193528</v>
      </c>
      <c r="H7811" s="390" t="s">
        <v>9568</v>
      </c>
    </row>
    <row r="7812" spans="1:8" x14ac:dyDescent="0.3">
      <c r="A7812" s="45">
        <v>45233</v>
      </c>
      <c r="B7812" s="609" t="s">
        <v>25</v>
      </c>
      <c r="C7812" s="545" t="s">
        <v>54</v>
      </c>
      <c r="D7812" s="610" t="s">
        <v>6673</v>
      </c>
      <c r="E7812" s="546">
        <v>65000</v>
      </c>
      <c r="F7812" s="43"/>
      <c r="G7812" s="48">
        <f t="shared" si="196"/>
        <v>37526.467741935281</v>
      </c>
      <c r="H7812" s="390" t="s">
        <v>9568</v>
      </c>
    </row>
    <row r="7813" spans="1:8" x14ac:dyDescent="0.3">
      <c r="A7813" s="45">
        <v>45233</v>
      </c>
      <c r="B7813" s="609" t="s">
        <v>25</v>
      </c>
      <c r="C7813" s="545" t="s">
        <v>54</v>
      </c>
      <c r="D7813" s="610" t="s">
        <v>12573</v>
      </c>
      <c r="E7813" s="546">
        <v>22000</v>
      </c>
      <c r="F7813" s="43"/>
      <c r="G7813" s="48">
        <f t="shared" si="196"/>
        <v>15526.467741935281</v>
      </c>
      <c r="H7813" s="390" t="s">
        <v>9568</v>
      </c>
    </row>
    <row r="7814" spans="1:8" x14ac:dyDescent="0.3">
      <c r="A7814" s="45">
        <v>45233</v>
      </c>
      <c r="B7814" s="398" t="s">
        <v>25</v>
      </c>
      <c r="C7814" s="5" t="s">
        <v>12414</v>
      </c>
      <c r="D7814" s="124" t="s">
        <v>6543</v>
      </c>
      <c r="E7814" s="43">
        <v>1400</v>
      </c>
      <c r="F7814" s="43"/>
      <c r="G7814" s="48">
        <f t="shared" si="196"/>
        <v>14126.467741935281</v>
      </c>
      <c r="H7814" s="390" t="s">
        <v>9568</v>
      </c>
    </row>
    <row r="7815" spans="1:8" x14ac:dyDescent="0.3">
      <c r="A7815" s="45">
        <v>45233</v>
      </c>
      <c r="B7815" s="585"/>
      <c r="C7815" s="485"/>
      <c r="D7815" s="496" t="s">
        <v>4106</v>
      </c>
      <c r="E7815" s="485"/>
      <c r="F7815" s="28">
        <v>500000</v>
      </c>
      <c r="G7815" s="48">
        <f t="shared" si="196"/>
        <v>514126.46774193528</v>
      </c>
      <c r="H7815" s="390" t="s">
        <v>9568</v>
      </c>
    </row>
    <row r="7816" spans="1:8" x14ac:dyDescent="0.3">
      <c r="A7816" s="45">
        <v>45233</v>
      </c>
      <c r="B7816" s="609" t="s">
        <v>12088</v>
      </c>
      <c r="C7816" s="545" t="s">
        <v>54</v>
      </c>
      <c r="D7816" s="610" t="s">
        <v>12572</v>
      </c>
      <c r="E7816" s="546">
        <v>40800</v>
      </c>
      <c r="F7816" s="43"/>
      <c r="G7816" s="48">
        <f t="shared" si="196"/>
        <v>473326.46774193528</v>
      </c>
      <c r="H7816" s="390" t="s">
        <v>9568</v>
      </c>
    </row>
    <row r="7817" spans="1:8" x14ac:dyDescent="0.3">
      <c r="A7817" s="45">
        <v>45233</v>
      </c>
      <c r="B7817" s="398" t="s">
        <v>12580</v>
      </c>
      <c r="C7817" s="5" t="s">
        <v>5793</v>
      </c>
      <c r="D7817" s="124" t="s">
        <v>40</v>
      </c>
      <c r="E7817" s="43">
        <v>250</v>
      </c>
      <c r="F7817" s="43"/>
      <c r="G7817" s="48">
        <f t="shared" si="196"/>
        <v>473076.46774193528</v>
      </c>
      <c r="H7817" s="390" t="s">
        <v>9568</v>
      </c>
    </row>
    <row r="7818" spans="1:8" x14ac:dyDescent="0.3">
      <c r="A7818" s="45">
        <v>45233</v>
      </c>
      <c r="B7818" s="398" t="s">
        <v>12580</v>
      </c>
      <c r="C7818" s="5" t="s">
        <v>11194</v>
      </c>
      <c r="D7818" s="124" t="s">
        <v>12574</v>
      </c>
      <c r="E7818" s="43">
        <v>4200</v>
      </c>
      <c r="F7818" s="43"/>
      <c r="G7818" s="48">
        <f t="shared" si="196"/>
        <v>468876.46774193528</v>
      </c>
      <c r="H7818" s="390" t="s">
        <v>9568</v>
      </c>
    </row>
    <row r="7819" spans="1:8" x14ac:dyDescent="0.3">
      <c r="A7819" s="45">
        <v>45234</v>
      </c>
      <c r="B7819" s="398" t="s">
        <v>12091</v>
      </c>
      <c r="C7819" s="5" t="s">
        <v>12578</v>
      </c>
      <c r="D7819" s="124" t="s">
        <v>12579</v>
      </c>
      <c r="E7819" s="43">
        <v>2000</v>
      </c>
      <c r="F7819" s="43"/>
      <c r="G7819" s="48">
        <f t="shared" si="196"/>
        <v>466876.46774193528</v>
      </c>
      <c r="H7819" s="390" t="s">
        <v>9568</v>
      </c>
    </row>
    <row r="7820" spans="1:8" x14ac:dyDescent="0.3">
      <c r="A7820" s="45">
        <v>45234</v>
      </c>
      <c r="B7820" s="398" t="s">
        <v>12580</v>
      </c>
      <c r="C7820" s="5" t="s">
        <v>9452</v>
      </c>
      <c r="D7820" s="124" t="s">
        <v>12587</v>
      </c>
      <c r="E7820" s="43">
        <v>2500</v>
      </c>
      <c r="F7820" s="43"/>
      <c r="G7820" s="48">
        <f t="shared" si="196"/>
        <v>464376.46774193528</v>
      </c>
      <c r="H7820" s="390" t="s">
        <v>9568</v>
      </c>
    </row>
    <row r="7821" spans="1:8" x14ac:dyDescent="0.3">
      <c r="A7821" s="45">
        <v>45234</v>
      </c>
      <c r="B7821" s="588" t="s">
        <v>25</v>
      </c>
      <c r="C7821" s="44" t="s">
        <v>25</v>
      </c>
      <c r="D7821" s="44" t="s">
        <v>11455</v>
      </c>
      <c r="E7821" s="43">
        <v>3000</v>
      </c>
      <c r="F7821" s="43"/>
      <c r="G7821" s="48">
        <f t="shared" si="196"/>
        <v>461376.46774193528</v>
      </c>
      <c r="H7821" s="390" t="s">
        <v>9568</v>
      </c>
    </row>
    <row r="7822" spans="1:8" x14ac:dyDescent="0.3">
      <c r="A7822" s="45">
        <v>45234</v>
      </c>
      <c r="B7822" s="609" t="s">
        <v>12086</v>
      </c>
      <c r="C7822" s="611" t="s">
        <v>54</v>
      </c>
      <c r="D7822" s="611" t="s">
        <v>12583</v>
      </c>
      <c r="E7822" s="546">
        <v>39200</v>
      </c>
      <c r="F7822" s="43"/>
      <c r="G7822" s="48">
        <f t="shared" si="196"/>
        <v>422176.46774193528</v>
      </c>
      <c r="H7822" s="390" t="s">
        <v>9568</v>
      </c>
    </row>
    <row r="7823" spans="1:8" x14ac:dyDescent="0.3">
      <c r="A7823" s="45">
        <v>45234</v>
      </c>
      <c r="B7823" s="398" t="s">
        <v>12086</v>
      </c>
      <c r="C7823" s="44" t="s">
        <v>12414</v>
      </c>
      <c r="D7823" s="44" t="s">
        <v>12584</v>
      </c>
      <c r="E7823" s="43">
        <v>400</v>
      </c>
      <c r="F7823" s="43"/>
      <c r="G7823" s="48">
        <f t="shared" si="196"/>
        <v>421776.46774193528</v>
      </c>
      <c r="H7823" s="390" t="s">
        <v>9568</v>
      </c>
    </row>
    <row r="7824" spans="1:8" x14ac:dyDescent="0.3">
      <c r="A7824" s="45">
        <v>45234</v>
      </c>
      <c r="B7824" s="398" t="s">
        <v>12580</v>
      </c>
      <c r="C7824" s="44" t="s">
        <v>5793</v>
      </c>
      <c r="D7824" s="124" t="s">
        <v>12588</v>
      </c>
      <c r="E7824" s="43">
        <v>1600</v>
      </c>
      <c r="F7824" s="43"/>
      <c r="G7824" s="48">
        <f t="shared" si="196"/>
        <v>420176.46774193528</v>
      </c>
      <c r="H7824" s="390" t="s">
        <v>9568</v>
      </c>
    </row>
    <row r="7825" spans="1:8" x14ac:dyDescent="0.3">
      <c r="A7825" s="45">
        <v>45234</v>
      </c>
      <c r="B7825" s="612" t="s">
        <v>12131</v>
      </c>
      <c r="C7825" s="611" t="s">
        <v>54</v>
      </c>
      <c r="D7825" s="611" t="s">
        <v>8636</v>
      </c>
      <c r="E7825" s="546">
        <v>128774.19354838709</v>
      </c>
      <c r="F7825" s="43"/>
      <c r="G7825" s="48">
        <f t="shared" si="196"/>
        <v>291402.27419354819</v>
      </c>
      <c r="H7825" s="390" t="s">
        <v>9568</v>
      </c>
    </row>
    <row r="7826" spans="1:8" x14ac:dyDescent="0.3">
      <c r="A7826" s="45">
        <v>45234</v>
      </c>
      <c r="B7826" s="612" t="s">
        <v>12097</v>
      </c>
      <c r="C7826" s="611" t="s">
        <v>54</v>
      </c>
      <c r="D7826" s="611" t="s">
        <v>12585</v>
      </c>
      <c r="E7826" s="546">
        <v>120084.67741935485</v>
      </c>
      <c r="F7826" s="43"/>
      <c r="G7826" s="48">
        <f t="shared" si="196"/>
        <v>171317.59677419334</v>
      </c>
      <c r="H7826" s="390" t="s">
        <v>9568</v>
      </c>
    </row>
    <row r="7827" spans="1:8" x14ac:dyDescent="0.3">
      <c r="A7827" s="45">
        <v>45234</v>
      </c>
      <c r="B7827" s="612" t="s">
        <v>12097</v>
      </c>
      <c r="C7827" s="611" t="s">
        <v>54</v>
      </c>
      <c r="D7827" s="611" t="s">
        <v>6239</v>
      </c>
      <c r="E7827" s="546">
        <v>20000</v>
      </c>
      <c r="F7827" s="43"/>
      <c r="G7827" s="48">
        <f t="shared" si="196"/>
        <v>151317.59677419334</v>
      </c>
      <c r="H7827" s="390" t="s">
        <v>9568</v>
      </c>
    </row>
    <row r="7828" spans="1:8" x14ac:dyDescent="0.3">
      <c r="A7828" s="45">
        <v>45234</v>
      </c>
      <c r="B7828" s="588" t="s">
        <v>12131</v>
      </c>
      <c r="C7828" s="44" t="s">
        <v>12414</v>
      </c>
      <c r="D7828" s="44" t="s">
        <v>12589</v>
      </c>
      <c r="E7828" s="43">
        <v>3000</v>
      </c>
      <c r="F7828" s="43"/>
      <c r="G7828" s="48">
        <f t="shared" si="196"/>
        <v>148317.59677419334</v>
      </c>
      <c r="H7828" s="390" t="s">
        <v>9568</v>
      </c>
    </row>
    <row r="7829" spans="1:8" x14ac:dyDescent="0.3">
      <c r="A7829" s="45">
        <v>45234</v>
      </c>
      <c r="B7829" s="588" t="s">
        <v>12212</v>
      </c>
      <c r="C7829" s="44" t="s">
        <v>12414</v>
      </c>
      <c r="D7829" s="44" t="s">
        <v>12590</v>
      </c>
      <c r="E7829" s="43">
        <v>730</v>
      </c>
      <c r="F7829" s="43"/>
      <c r="G7829" s="48">
        <f t="shared" si="196"/>
        <v>147587.59677419334</v>
      </c>
      <c r="H7829" s="390" t="s">
        <v>9568</v>
      </c>
    </row>
    <row r="7830" spans="1:8" x14ac:dyDescent="0.3">
      <c r="A7830" s="45">
        <v>45234</v>
      </c>
      <c r="B7830" s="398" t="s">
        <v>12087</v>
      </c>
      <c r="C7830" s="73" t="s">
        <v>10709</v>
      </c>
      <c r="D7830" s="613" t="s">
        <v>4319</v>
      </c>
      <c r="E7830" s="58">
        <v>2000</v>
      </c>
      <c r="F7830" s="43"/>
      <c r="G7830" s="48">
        <f t="shared" si="196"/>
        <v>145587.59677419334</v>
      </c>
      <c r="H7830" s="390" t="s">
        <v>9568</v>
      </c>
    </row>
    <row r="7831" spans="1:8" x14ac:dyDescent="0.3">
      <c r="A7831" s="45">
        <v>45234</v>
      </c>
      <c r="B7831" s="398" t="s">
        <v>10615</v>
      </c>
      <c r="C7831" s="5" t="s">
        <v>6430</v>
      </c>
      <c r="D7831" s="613" t="s">
        <v>4319</v>
      </c>
      <c r="E7831" s="58">
        <v>5000</v>
      </c>
      <c r="F7831" s="43"/>
      <c r="G7831" s="48">
        <f t="shared" si="196"/>
        <v>140587.59677419334</v>
      </c>
      <c r="H7831" s="390" t="s">
        <v>9568</v>
      </c>
    </row>
    <row r="7832" spans="1:8" x14ac:dyDescent="0.3">
      <c r="A7832" s="45">
        <v>45234</v>
      </c>
      <c r="B7832" s="398" t="s">
        <v>12086</v>
      </c>
      <c r="C7832" s="5" t="s">
        <v>11194</v>
      </c>
      <c r="D7832" s="124" t="s">
        <v>12591</v>
      </c>
      <c r="E7832" s="43">
        <v>24400</v>
      </c>
      <c r="F7832" s="43"/>
      <c r="G7832" s="48">
        <f t="shared" si="196"/>
        <v>116187.59677419334</v>
      </c>
      <c r="H7832" s="390" t="s">
        <v>9568</v>
      </c>
    </row>
    <row r="7833" spans="1:8" x14ac:dyDescent="0.3">
      <c r="A7833" s="45">
        <v>45234</v>
      </c>
      <c r="B7833" s="398" t="s">
        <v>12091</v>
      </c>
      <c r="C7833" s="5" t="s">
        <v>5793</v>
      </c>
      <c r="D7833" s="124" t="s">
        <v>40</v>
      </c>
      <c r="E7833" s="43">
        <v>400</v>
      </c>
      <c r="F7833" s="43"/>
      <c r="G7833" s="48">
        <f t="shared" si="196"/>
        <v>115787.59677419334</v>
      </c>
      <c r="H7833" s="390" t="s">
        <v>9568</v>
      </c>
    </row>
    <row r="7834" spans="1:8" x14ac:dyDescent="0.3">
      <c r="A7834" s="45">
        <v>45234</v>
      </c>
      <c r="B7834" s="398" t="s">
        <v>12580</v>
      </c>
      <c r="C7834" s="5" t="s">
        <v>5793</v>
      </c>
      <c r="D7834" s="124" t="s">
        <v>40</v>
      </c>
      <c r="E7834" s="43">
        <v>270</v>
      </c>
      <c r="F7834" s="43"/>
      <c r="G7834" s="48">
        <f t="shared" si="196"/>
        <v>115517.59677419334</v>
      </c>
      <c r="H7834" s="390" t="s">
        <v>9568</v>
      </c>
    </row>
    <row r="7835" spans="1:8" x14ac:dyDescent="0.3">
      <c r="A7835" s="45">
        <v>45234</v>
      </c>
      <c r="B7835" s="612" t="s">
        <v>12091</v>
      </c>
      <c r="C7835" s="611" t="s">
        <v>54</v>
      </c>
      <c r="D7835" s="611" t="s">
        <v>12592</v>
      </c>
      <c r="E7835" s="546">
        <v>36800</v>
      </c>
      <c r="F7835" s="43"/>
      <c r="G7835" s="48">
        <f t="shared" si="196"/>
        <v>78717.596774193342</v>
      </c>
      <c r="H7835" s="390" t="s">
        <v>9568</v>
      </c>
    </row>
    <row r="7836" spans="1:8" x14ac:dyDescent="0.3">
      <c r="A7836" s="45">
        <v>45236</v>
      </c>
      <c r="B7836" s="612" t="s">
        <v>11772</v>
      </c>
      <c r="C7836" s="611" t="s">
        <v>54</v>
      </c>
      <c r="D7836" s="611" t="s">
        <v>6245</v>
      </c>
      <c r="E7836" s="546">
        <v>76750</v>
      </c>
      <c r="F7836" s="43"/>
      <c r="G7836" s="48">
        <f t="shared" si="196"/>
        <v>1967.5967741933418</v>
      </c>
      <c r="H7836" s="390" t="s">
        <v>9568</v>
      </c>
    </row>
    <row r="7837" spans="1:8" x14ac:dyDescent="0.3">
      <c r="A7837" s="45">
        <v>45236</v>
      </c>
      <c r="B7837" s="398" t="s">
        <v>12384</v>
      </c>
      <c r="C7837" s="5" t="s">
        <v>11194</v>
      </c>
      <c r="D7837" s="124" t="s">
        <v>12593</v>
      </c>
      <c r="E7837" s="43">
        <v>2480</v>
      </c>
      <c r="F7837" s="43"/>
      <c r="G7837" s="48">
        <f t="shared" si="196"/>
        <v>-512.40322580665816</v>
      </c>
      <c r="H7837" s="390" t="s">
        <v>9568</v>
      </c>
    </row>
    <row r="7838" spans="1:8" x14ac:dyDescent="0.3">
      <c r="A7838" s="45">
        <v>45236</v>
      </c>
      <c r="B7838" s="585"/>
      <c r="C7838" s="485"/>
      <c r="D7838" s="496" t="s">
        <v>4106</v>
      </c>
      <c r="E7838" s="485"/>
      <c r="F7838" s="28">
        <v>500000</v>
      </c>
      <c r="G7838" s="48">
        <f t="shared" si="196"/>
        <v>499487.59677419334</v>
      </c>
      <c r="H7838" s="390" t="s">
        <v>9568</v>
      </c>
    </row>
    <row r="7839" spans="1:8" x14ac:dyDescent="0.3">
      <c r="A7839" s="45">
        <v>45236</v>
      </c>
      <c r="B7839" s="398" t="s">
        <v>12086</v>
      </c>
      <c r="C7839" s="5" t="s">
        <v>11194</v>
      </c>
      <c r="D7839" s="124" t="s">
        <v>12594</v>
      </c>
      <c r="E7839" s="43">
        <v>18850</v>
      </c>
      <c r="F7839" s="43"/>
      <c r="G7839" s="48">
        <f t="shared" si="196"/>
        <v>480637.59677419334</v>
      </c>
      <c r="H7839" s="390" t="s">
        <v>9568</v>
      </c>
    </row>
    <row r="7840" spans="1:8" x14ac:dyDescent="0.3">
      <c r="A7840" s="45">
        <v>45236</v>
      </c>
      <c r="B7840" s="398" t="s">
        <v>12086</v>
      </c>
      <c r="C7840" s="5" t="s">
        <v>11194</v>
      </c>
      <c r="D7840" s="124" t="s">
        <v>4342</v>
      </c>
      <c r="E7840" s="43">
        <v>1850</v>
      </c>
      <c r="F7840" s="43"/>
      <c r="G7840" s="48">
        <f t="shared" si="196"/>
        <v>478787.59677419334</v>
      </c>
      <c r="H7840" s="390" t="s">
        <v>9568</v>
      </c>
    </row>
    <row r="7841" spans="1:11" x14ac:dyDescent="0.3">
      <c r="A7841" s="45">
        <v>45236</v>
      </c>
      <c r="B7841" s="398" t="s">
        <v>12580</v>
      </c>
      <c r="C7841" s="5" t="s">
        <v>11194</v>
      </c>
      <c r="D7841" s="124" t="s">
        <v>4342</v>
      </c>
      <c r="E7841" s="43">
        <v>7560</v>
      </c>
      <c r="F7841" s="43"/>
      <c r="G7841" s="48">
        <f t="shared" si="196"/>
        <v>471227.59677419334</v>
      </c>
      <c r="H7841" s="390" t="s">
        <v>9568</v>
      </c>
    </row>
    <row r="7842" spans="1:11" x14ac:dyDescent="0.3">
      <c r="A7842" s="45">
        <v>45236</v>
      </c>
      <c r="B7842" s="398" t="s">
        <v>12580</v>
      </c>
      <c r="C7842" s="5" t="s">
        <v>11194</v>
      </c>
      <c r="D7842" s="124" t="s">
        <v>4342</v>
      </c>
      <c r="E7842" s="43">
        <v>1500</v>
      </c>
      <c r="F7842" s="43"/>
      <c r="G7842" s="48">
        <f t="shared" si="196"/>
        <v>469727.59677419334</v>
      </c>
      <c r="H7842" s="390" t="s">
        <v>9568</v>
      </c>
    </row>
    <row r="7843" spans="1:11" x14ac:dyDescent="0.3">
      <c r="A7843" s="45">
        <v>45236</v>
      </c>
      <c r="B7843" s="398" t="s">
        <v>12086</v>
      </c>
      <c r="C7843" s="5" t="s">
        <v>5793</v>
      </c>
      <c r="D7843" s="124" t="s">
        <v>40</v>
      </c>
      <c r="E7843" s="43">
        <v>700</v>
      </c>
      <c r="F7843" s="43"/>
      <c r="G7843" s="48">
        <f t="shared" si="196"/>
        <v>469027.59677419334</v>
      </c>
      <c r="H7843" s="390" t="s">
        <v>9568</v>
      </c>
    </row>
    <row r="7844" spans="1:11" x14ac:dyDescent="0.3">
      <c r="A7844" s="45">
        <v>45236</v>
      </c>
      <c r="B7844" s="398" t="s">
        <v>12188</v>
      </c>
      <c r="C7844" s="5" t="s">
        <v>6430</v>
      </c>
      <c r="D7844" s="124" t="s">
        <v>4187</v>
      </c>
      <c r="E7844" s="43">
        <v>5000</v>
      </c>
      <c r="F7844" s="43"/>
      <c r="G7844" s="48">
        <f t="shared" si="196"/>
        <v>464027.59677419334</v>
      </c>
      <c r="H7844" s="390" t="s">
        <v>9568</v>
      </c>
    </row>
    <row r="7845" spans="1:11" x14ac:dyDescent="0.3">
      <c r="A7845" s="45">
        <v>45236</v>
      </c>
      <c r="B7845" s="612" t="s">
        <v>12088</v>
      </c>
      <c r="C7845" s="611" t="s">
        <v>54</v>
      </c>
      <c r="D7845" s="611" t="s">
        <v>12595</v>
      </c>
      <c r="E7845" s="546">
        <v>63910</v>
      </c>
      <c r="F7845" s="43"/>
      <c r="G7845" s="48">
        <f t="shared" si="196"/>
        <v>400117.59677419334</v>
      </c>
      <c r="H7845" s="390" t="s">
        <v>9568</v>
      </c>
    </row>
    <row r="7846" spans="1:11" x14ac:dyDescent="0.3">
      <c r="A7846" s="45">
        <v>45236</v>
      </c>
      <c r="B7846" s="398" t="s">
        <v>12502</v>
      </c>
      <c r="C7846" s="5" t="s">
        <v>11194</v>
      </c>
      <c r="D7846" s="124" t="s">
        <v>12597</v>
      </c>
      <c r="E7846" s="43">
        <v>9000</v>
      </c>
      <c r="F7846" s="43"/>
      <c r="G7846" s="48">
        <f t="shared" si="196"/>
        <v>391117.59677419334</v>
      </c>
      <c r="H7846" s="390" t="s">
        <v>9568</v>
      </c>
    </row>
    <row r="7847" spans="1:11" x14ac:dyDescent="0.3">
      <c r="A7847" s="45">
        <v>45236</v>
      </c>
      <c r="B7847" s="398" t="s">
        <v>12137</v>
      </c>
      <c r="C7847" s="5" t="s">
        <v>11194</v>
      </c>
      <c r="D7847" s="124" t="s">
        <v>12596</v>
      </c>
      <c r="E7847" s="43">
        <v>9000</v>
      </c>
      <c r="F7847" s="43"/>
      <c r="G7847" s="48">
        <f t="shared" si="196"/>
        <v>382117.59677419334</v>
      </c>
      <c r="H7847" s="390" t="s">
        <v>9568</v>
      </c>
    </row>
    <row r="7848" spans="1:11" x14ac:dyDescent="0.3">
      <c r="A7848" s="45">
        <v>45236</v>
      </c>
      <c r="B7848" s="398" t="s">
        <v>12137</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12086</v>
      </c>
      <c r="C7849" s="5" t="s">
        <v>11194</v>
      </c>
      <c r="D7849" s="124" t="s">
        <v>11420</v>
      </c>
      <c r="E7849" s="43">
        <v>9750</v>
      </c>
      <c r="F7849" s="43"/>
      <c r="G7849" s="241">
        <f t="shared" si="196"/>
        <v>370767.59677419334</v>
      </c>
      <c r="H7849" s="390" t="s">
        <v>9568</v>
      </c>
    </row>
    <row r="7850" spans="1:11" x14ac:dyDescent="0.3">
      <c r="A7850" s="45">
        <v>45236</v>
      </c>
      <c r="B7850" s="398" t="s">
        <v>12087</v>
      </c>
      <c r="C7850" s="5" t="s">
        <v>11194</v>
      </c>
      <c r="D7850" s="124" t="s">
        <v>11420</v>
      </c>
      <c r="E7850" s="43">
        <v>9750</v>
      </c>
      <c r="F7850" s="43"/>
      <c r="G7850" s="241">
        <f t="shared" si="196"/>
        <v>361017.59677419334</v>
      </c>
      <c r="H7850" s="390" t="s">
        <v>9568</v>
      </c>
    </row>
    <row r="7851" spans="1:11" x14ac:dyDescent="0.3">
      <c r="A7851" s="45">
        <v>45236</v>
      </c>
      <c r="B7851" s="398" t="s">
        <v>12598</v>
      </c>
      <c r="C7851" s="5" t="s">
        <v>12599</v>
      </c>
      <c r="D7851" s="124" t="s">
        <v>294</v>
      </c>
      <c r="E7851" s="43">
        <v>25000</v>
      </c>
      <c r="F7851" s="43"/>
      <c r="G7851" s="241">
        <f t="shared" si="196"/>
        <v>336017.59677419334</v>
      </c>
      <c r="H7851" s="390" t="s">
        <v>9568</v>
      </c>
    </row>
    <row r="7852" spans="1:11" x14ac:dyDescent="0.3">
      <c r="A7852" s="45">
        <v>45236</v>
      </c>
      <c r="B7852" s="612" t="s">
        <v>12096</v>
      </c>
      <c r="C7852" s="611" t="s">
        <v>54</v>
      </c>
      <c r="D7852" s="611" t="s">
        <v>12600</v>
      </c>
      <c r="E7852" s="546">
        <f>30560+44500</f>
        <v>75060</v>
      </c>
      <c r="F7852" s="43"/>
      <c r="G7852" s="241">
        <f t="shared" si="196"/>
        <v>260957.59677419334</v>
      </c>
      <c r="H7852" s="390" t="s">
        <v>9568</v>
      </c>
    </row>
    <row r="7853" spans="1:11" x14ac:dyDescent="0.3">
      <c r="A7853" s="45">
        <v>45236</v>
      </c>
      <c r="B7853" s="588" t="s">
        <v>25</v>
      </c>
      <c r="C7853" s="44" t="s">
        <v>25</v>
      </c>
      <c r="D7853" s="44" t="s">
        <v>11455</v>
      </c>
      <c r="E7853" s="43">
        <v>3000</v>
      </c>
      <c r="F7853" s="43"/>
      <c r="G7853" s="241">
        <f t="shared" si="196"/>
        <v>257957.59677419334</v>
      </c>
      <c r="H7853" s="390" t="s">
        <v>9568</v>
      </c>
    </row>
    <row r="7854" spans="1:11" x14ac:dyDescent="0.3">
      <c r="A7854" s="45">
        <v>45236</v>
      </c>
      <c r="B7854" s="612" t="s">
        <v>25</v>
      </c>
      <c r="C7854" s="611" t="s">
        <v>54</v>
      </c>
      <c r="D7854" s="611" t="s">
        <v>12604</v>
      </c>
      <c r="E7854" s="546">
        <v>39000</v>
      </c>
      <c r="F7854" s="43"/>
      <c r="G7854" s="241">
        <f t="shared" si="196"/>
        <v>218957.59677419334</v>
      </c>
      <c r="H7854" s="390" t="s">
        <v>9568</v>
      </c>
    </row>
    <row r="7855" spans="1:11" x14ac:dyDescent="0.3">
      <c r="A7855" s="45">
        <v>45237</v>
      </c>
      <c r="B7855" s="612" t="s">
        <v>25</v>
      </c>
      <c r="C7855" s="611" t="s">
        <v>54</v>
      </c>
      <c r="D7855" s="611" t="s">
        <v>12605</v>
      </c>
      <c r="E7855" s="546">
        <v>200000</v>
      </c>
      <c r="F7855" s="43"/>
      <c r="G7855" s="241">
        <f t="shared" si="196"/>
        <v>18957.596774193342</v>
      </c>
      <c r="H7855" s="390" t="s">
        <v>9568</v>
      </c>
    </row>
    <row r="7856" spans="1:11" x14ac:dyDescent="0.3">
      <c r="A7856" s="45">
        <v>45237</v>
      </c>
      <c r="B7856" s="398"/>
      <c r="C7856" s="5" t="s">
        <v>84</v>
      </c>
      <c r="D7856" s="124" t="s">
        <v>12606</v>
      </c>
      <c r="E7856" s="43">
        <v>1000</v>
      </c>
      <c r="F7856" s="43"/>
      <c r="G7856" s="241">
        <f t="shared" si="196"/>
        <v>17957.596774193342</v>
      </c>
      <c r="H7856" s="390" t="s">
        <v>9568</v>
      </c>
    </row>
    <row r="7857" spans="1:11" x14ac:dyDescent="0.3">
      <c r="A7857" s="45">
        <v>45237</v>
      </c>
      <c r="B7857" s="398" t="s">
        <v>12087</v>
      </c>
      <c r="C7857" s="5" t="s">
        <v>11194</v>
      </c>
      <c r="D7857" s="124" t="s">
        <v>12607</v>
      </c>
      <c r="E7857" s="43">
        <v>3100</v>
      </c>
      <c r="F7857" s="43"/>
      <c r="G7857" s="241">
        <f t="shared" si="196"/>
        <v>14857.596774193342</v>
      </c>
      <c r="H7857" s="390" t="s">
        <v>9568</v>
      </c>
    </row>
    <row r="7858" spans="1:11" x14ac:dyDescent="0.3">
      <c r="A7858" s="45">
        <v>45237</v>
      </c>
      <c r="B7858" s="398" t="s">
        <v>12086</v>
      </c>
      <c r="C7858" s="5" t="s">
        <v>12414</v>
      </c>
      <c r="D7858" s="124" t="s">
        <v>12608</v>
      </c>
      <c r="E7858" s="43">
        <v>2000</v>
      </c>
      <c r="F7858" s="43"/>
      <c r="G7858" s="241">
        <f t="shared" si="196"/>
        <v>12857.596774193342</v>
      </c>
      <c r="H7858" s="390" t="s">
        <v>9568</v>
      </c>
      <c r="I7858" s="608" t="s">
        <v>12577</v>
      </c>
      <c r="J7858" s="187" t="e">
        <f>#REF!</f>
        <v>#REF!</v>
      </c>
    </row>
    <row r="7859" spans="1:11" x14ac:dyDescent="0.3">
      <c r="A7859" s="45">
        <v>45237</v>
      </c>
      <c r="B7859" s="585"/>
      <c r="C7859" s="485"/>
      <c r="D7859" s="496" t="s">
        <v>4106</v>
      </c>
      <c r="E7859" s="485"/>
      <c r="F7859" s="28">
        <v>500000</v>
      </c>
      <c r="G7859" s="241">
        <f t="shared" ref="G7859:G7922" si="197">G7858+F7859-E7859</f>
        <v>512857.59677419334</v>
      </c>
      <c r="H7859" s="390" t="s">
        <v>9568</v>
      </c>
      <c r="I7859" s="608" t="s">
        <v>55</v>
      </c>
      <c r="J7859" s="187">
        <f ca="1">SUMIF(C7801:E7904,"salary",E7801:E7904)</f>
        <v>1639330.3629032257</v>
      </c>
    </row>
    <row r="7860" spans="1:11" x14ac:dyDescent="0.3">
      <c r="A7860" s="45">
        <v>45237</v>
      </c>
      <c r="B7860" s="398" t="s">
        <v>12086</v>
      </c>
      <c r="C7860" s="5" t="s">
        <v>11194</v>
      </c>
      <c r="D7860" s="124" t="s">
        <v>12632</v>
      </c>
      <c r="E7860" s="43">
        <v>59990</v>
      </c>
      <c r="F7860" s="43"/>
      <c r="G7860" s="241">
        <f t="shared" si="197"/>
        <v>452867.59677419334</v>
      </c>
      <c r="H7860" s="390" t="s">
        <v>9568</v>
      </c>
      <c r="I7860" s="608" t="s">
        <v>12293</v>
      </c>
      <c r="J7860" s="187" t="e">
        <f ca="1">J7858-J7859</f>
        <v>#REF!</v>
      </c>
    </row>
    <row r="7861" spans="1:11" x14ac:dyDescent="0.3">
      <c r="A7861" s="45">
        <v>45237</v>
      </c>
      <c r="B7861" s="398" t="s">
        <v>12188</v>
      </c>
      <c r="C7861" s="5" t="s">
        <v>11194</v>
      </c>
      <c r="D7861" s="124" t="s">
        <v>12633</v>
      </c>
      <c r="E7861" s="43">
        <v>15500</v>
      </c>
      <c r="F7861" s="43"/>
      <c r="G7861" s="241">
        <f t="shared" si="197"/>
        <v>437367.59677419334</v>
      </c>
      <c r="H7861" s="390" t="s">
        <v>9568</v>
      </c>
      <c r="I7861" s="614"/>
      <c r="J7861" s="615"/>
    </row>
    <row r="7862" spans="1:11" x14ac:dyDescent="0.3">
      <c r="A7862" s="45">
        <v>45237</v>
      </c>
      <c r="B7862" s="398" t="s">
        <v>12502</v>
      </c>
      <c r="C7862" s="5" t="s">
        <v>11194</v>
      </c>
      <c r="D7862" s="124" t="s">
        <v>12634</v>
      </c>
      <c r="E7862" s="43">
        <v>3750</v>
      </c>
      <c r="F7862" s="43"/>
      <c r="G7862" s="241">
        <f t="shared" si="197"/>
        <v>433617.59677419334</v>
      </c>
      <c r="H7862" s="390" t="s">
        <v>9568</v>
      </c>
      <c r="I7862" s="614"/>
      <c r="J7862" s="61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12609</v>
      </c>
      <c r="E7864" s="43">
        <v>5000</v>
      </c>
      <c r="F7864" s="43"/>
      <c r="G7864" s="241">
        <f t="shared" si="197"/>
        <v>426417.59677419334</v>
      </c>
      <c r="H7864" s="390" t="s">
        <v>9568</v>
      </c>
    </row>
    <row r="7865" spans="1:11" x14ac:dyDescent="0.3">
      <c r="A7865" s="45">
        <v>45237</v>
      </c>
      <c r="B7865" s="612" t="s">
        <v>10615</v>
      </c>
      <c r="C7865" s="611" t="s">
        <v>54</v>
      </c>
      <c r="D7865" s="611" t="s">
        <v>12155</v>
      </c>
      <c r="E7865" s="546">
        <v>325011.49193548388</v>
      </c>
      <c r="F7865" s="43"/>
      <c r="G7865" s="241">
        <f t="shared" si="197"/>
        <v>101406.10483870946</v>
      </c>
      <c r="H7865" s="390" t="s">
        <v>9568</v>
      </c>
    </row>
    <row r="7866" spans="1:11" x14ac:dyDescent="0.3">
      <c r="A7866" s="45">
        <v>45237</v>
      </c>
      <c r="B7866" s="398" t="s">
        <v>12086</v>
      </c>
      <c r="C7866" s="5" t="s">
        <v>5793</v>
      </c>
      <c r="D7866" s="124" t="s">
        <v>40</v>
      </c>
      <c r="E7866" s="43">
        <v>1600</v>
      </c>
      <c r="F7866" s="43"/>
      <c r="G7866" s="241">
        <f t="shared" si="197"/>
        <v>99806.104838709463</v>
      </c>
      <c r="H7866" s="390" t="s">
        <v>9568</v>
      </c>
    </row>
    <row r="7867" spans="1:11" x14ac:dyDescent="0.3">
      <c r="A7867" s="45">
        <v>45237</v>
      </c>
      <c r="B7867" s="398" t="s">
        <v>12502</v>
      </c>
      <c r="C7867" s="5" t="s">
        <v>5793</v>
      </c>
      <c r="D7867" s="124" t="s">
        <v>40</v>
      </c>
      <c r="E7867" s="43">
        <v>500</v>
      </c>
      <c r="F7867" s="43"/>
      <c r="G7867" s="241">
        <f t="shared" si="197"/>
        <v>99306.104838709463</v>
      </c>
      <c r="H7867" s="390" t="s">
        <v>9568</v>
      </c>
    </row>
    <row r="7868" spans="1:11" x14ac:dyDescent="0.3">
      <c r="A7868" s="45">
        <v>45237</v>
      </c>
      <c r="B7868" s="398" t="s">
        <v>12188</v>
      </c>
      <c r="C7868" s="5" t="s">
        <v>5793</v>
      </c>
      <c r="D7868" s="124" t="s">
        <v>40</v>
      </c>
      <c r="E7868" s="43">
        <v>250</v>
      </c>
      <c r="F7868" s="43"/>
      <c r="G7868" s="241">
        <f t="shared" si="197"/>
        <v>99056.104838709463</v>
      </c>
      <c r="H7868" s="390" t="s">
        <v>9568</v>
      </c>
    </row>
    <row r="7869" spans="1:11" x14ac:dyDescent="0.3">
      <c r="A7869" s="45">
        <v>45237</v>
      </c>
      <c r="B7869" s="612" t="s">
        <v>12611</v>
      </c>
      <c r="C7869" s="611" t="s">
        <v>54</v>
      </c>
      <c r="D7869" s="611" t="s">
        <v>12612</v>
      </c>
      <c r="E7869" s="546">
        <v>65000</v>
      </c>
      <c r="F7869" s="43"/>
      <c r="G7869" s="241">
        <f t="shared" si="197"/>
        <v>34056.104838709463</v>
      </c>
      <c r="H7869" s="390" t="s">
        <v>9568</v>
      </c>
    </row>
    <row r="7870" spans="1:11" x14ac:dyDescent="0.3">
      <c r="A7870" s="45">
        <v>45238</v>
      </c>
      <c r="B7870" s="398" t="s">
        <v>12614</v>
      </c>
      <c r="C7870" s="5" t="s">
        <v>8863</v>
      </c>
      <c r="D7870" s="124" t="s">
        <v>12615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12" t="s">
        <v>12091</v>
      </c>
      <c r="C7872" s="611" t="s">
        <v>54</v>
      </c>
      <c r="D7872" s="611" t="s">
        <v>12616</v>
      </c>
      <c r="E7872" s="546">
        <v>5000</v>
      </c>
      <c r="F7872" s="43"/>
      <c r="G7872" s="241">
        <f t="shared" si="197"/>
        <v>6056.1048387094634</v>
      </c>
      <c r="H7872" s="390" t="s">
        <v>9568</v>
      </c>
      <c r="K7872" s="52">
        <f>K7871-K7870</f>
        <v>1410</v>
      </c>
    </row>
    <row r="7873" spans="1:11" x14ac:dyDescent="0.3">
      <c r="A7873" s="45">
        <v>45238</v>
      </c>
      <c r="B7873" s="585"/>
      <c r="C7873" s="485"/>
      <c r="D7873" s="496" t="s">
        <v>4106</v>
      </c>
      <c r="E7873" s="485"/>
      <c r="F7873" s="28">
        <v>300000</v>
      </c>
      <c r="G7873" s="241">
        <f t="shared" si="197"/>
        <v>306056.10483870946</v>
      </c>
      <c r="H7873" s="390" t="s">
        <v>9568</v>
      </c>
    </row>
    <row r="7874" spans="1:11" x14ac:dyDescent="0.3">
      <c r="A7874" s="45">
        <v>45238</v>
      </c>
      <c r="B7874" s="585"/>
      <c r="C7874" s="485"/>
      <c r="D7874" s="496" t="s">
        <v>4106</v>
      </c>
      <c r="E7874" s="485"/>
      <c r="F7874" s="28">
        <v>100000</v>
      </c>
      <c r="G7874" s="241">
        <f t="shared" si="197"/>
        <v>406056.10483870946</v>
      </c>
      <c r="H7874" s="390" t="s">
        <v>9568</v>
      </c>
    </row>
    <row r="7875" spans="1:11" x14ac:dyDescent="0.3">
      <c r="A7875" s="45">
        <v>45238</v>
      </c>
      <c r="B7875" s="398"/>
      <c r="C7875" s="5" t="s">
        <v>84</v>
      </c>
      <c r="D7875" s="124" t="s">
        <v>12618</v>
      </c>
      <c r="E7875" s="43">
        <v>5000</v>
      </c>
      <c r="F7875" s="43"/>
      <c r="G7875" s="241">
        <f t="shared" si="197"/>
        <v>401056.10483870946</v>
      </c>
      <c r="H7875" s="390" t="s">
        <v>9568</v>
      </c>
    </row>
    <row r="7876" spans="1:11" x14ac:dyDescent="0.3">
      <c r="A7876" s="45">
        <v>45238</v>
      </c>
      <c r="B7876" s="588" t="s">
        <v>25</v>
      </c>
      <c r="C7876" s="44" t="s">
        <v>25</v>
      </c>
      <c r="D7876" s="44" t="s">
        <v>11455</v>
      </c>
      <c r="E7876" s="43">
        <v>3000</v>
      </c>
      <c r="F7876" s="43"/>
      <c r="G7876" s="241">
        <f t="shared" si="197"/>
        <v>398056.10483870946</v>
      </c>
      <c r="H7876" s="390" t="s">
        <v>9568</v>
      </c>
    </row>
    <row r="7877" spans="1:11" x14ac:dyDescent="0.3">
      <c r="A7877" s="45">
        <v>45238</v>
      </c>
      <c r="B7877" s="612" t="s">
        <v>25</v>
      </c>
      <c r="C7877" s="611" t="s">
        <v>54</v>
      </c>
      <c r="D7877" s="611" t="s">
        <v>12619</v>
      </c>
      <c r="E7877" s="546">
        <v>60000</v>
      </c>
      <c r="F7877" s="43"/>
      <c r="G7877" s="241">
        <f t="shared" si="197"/>
        <v>338056.10483870946</v>
      </c>
      <c r="H7877" s="390" t="s">
        <v>9568</v>
      </c>
      <c r="K7877" s="52">
        <f>3750+23100+2800</f>
        <v>29650</v>
      </c>
    </row>
    <row r="7878" spans="1:11" x14ac:dyDescent="0.3">
      <c r="A7878" s="45">
        <v>45238</v>
      </c>
      <c r="B7878" s="612" t="s">
        <v>12088</v>
      </c>
      <c r="C7878" s="611" t="s">
        <v>54</v>
      </c>
      <c r="D7878" s="611" t="s">
        <v>12613</v>
      </c>
      <c r="E7878" s="546">
        <v>33450</v>
      </c>
      <c r="F7878" s="43"/>
      <c r="G7878" s="241">
        <f t="shared" si="197"/>
        <v>304606.10483870946</v>
      </c>
      <c r="H7878" s="390" t="s">
        <v>9568</v>
      </c>
    </row>
    <row r="7879" spans="1:11" x14ac:dyDescent="0.3">
      <c r="A7879" s="45">
        <v>45238</v>
      </c>
      <c r="B7879" s="398" t="s">
        <v>12088</v>
      </c>
      <c r="C7879" s="5" t="s">
        <v>12414</v>
      </c>
      <c r="D7879" s="124" t="s">
        <v>12620</v>
      </c>
      <c r="E7879" s="43">
        <v>1000</v>
      </c>
      <c r="F7879" s="43"/>
      <c r="G7879" s="241">
        <f t="shared" si="197"/>
        <v>303606.10483870946</v>
      </c>
      <c r="H7879" s="390" t="s">
        <v>9568</v>
      </c>
      <c r="K7879" s="52">
        <v>30000</v>
      </c>
    </row>
    <row r="7880" spans="1:11" x14ac:dyDescent="0.3">
      <c r="A7880" s="45">
        <v>45238</v>
      </c>
      <c r="B7880" s="398" t="s">
        <v>12580</v>
      </c>
      <c r="C7880" s="5" t="s">
        <v>11194</v>
      </c>
      <c r="D7880" s="124" t="s">
        <v>12623</v>
      </c>
      <c r="E7880" s="43">
        <v>4920</v>
      </c>
      <c r="F7880" s="43"/>
      <c r="G7880" s="241">
        <f t="shared" si="197"/>
        <v>298686.10483870946</v>
      </c>
      <c r="H7880" s="390" t="s">
        <v>9568</v>
      </c>
    </row>
    <row r="7881" spans="1:11" x14ac:dyDescent="0.3">
      <c r="A7881" s="45">
        <v>45238</v>
      </c>
      <c r="B7881" s="398" t="s">
        <v>12086</v>
      </c>
      <c r="C7881" s="5" t="s">
        <v>11194</v>
      </c>
      <c r="D7881" s="124" t="s">
        <v>12623</v>
      </c>
      <c r="E7881" s="43">
        <v>6120</v>
      </c>
      <c r="F7881" s="43"/>
      <c r="G7881" s="241">
        <f t="shared" si="197"/>
        <v>292566.10483870946</v>
      </c>
      <c r="H7881" s="390" t="s">
        <v>9568</v>
      </c>
    </row>
    <row r="7882" spans="1:11" x14ac:dyDescent="0.3">
      <c r="A7882" s="45">
        <v>45238</v>
      </c>
      <c r="B7882" s="398" t="s">
        <v>12384</v>
      </c>
      <c r="C7882" s="5" t="s">
        <v>12624</v>
      </c>
      <c r="D7882" s="124" t="s">
        <v>12625</v>
      </c>
      <c r="E7882" s="43">
        <v>7200</v>
      </c>
      <c r="F7882" s="43"/>
      <c r="G7882" s="241">
        <f t="shared" si="197"/>
        <v>285366.10483870946</v>
      </c>
      <c r="H7882" s="390" t="s">
        <v>9568</v>
      </c>
    </row>
    <row r="7883" spans="1:11" x14ac:dyDescent="0.3">
      <c r="A7883" s="45">
        <v>45238</v>
      </c>
      <c r="B7883" s="398"/>
      <c r="C7883" s="5" t="s">
        <v>9765</v>
      </c>
      <c r="D7883" s="124" t="s">
        <v>12373</v>
      </c>
      <c r="E7883" s="43">
        <v>5000</v>
      </c>
      <c r="F7883" s="43"/>
      <c r="G7883" s="241">
        <f t="shared" si="197"/>
        <v>280366.10483870946</v>
      </c>
      <c r="H7883" s="390" t="s">
        <v>9568</v>
      </c>
    </row>
    <row r="7884" spans="1:11" x14ac:dyDescent="0.3">
      <c r="A7884" s="45">
        <v>45238</v>
      </c>
      <c r="B7884" s="398" t="s">
        <v>12636</v>
      </c>
      <c r="C7884" s="5" t="s">
        <v>5793</v>
      </c>
      <c r="D7884" s="124" t="s">
        <v>40</v>
      </c>
      <c r="E7884" s="43">
        <v>2700</v>
      </c>
      <c r="F7884" s="43"/>
      <c r="G7884" s="241">
        <f t="shared" si="197"/>
        <v>277666.10483870946</v>
      </c>
      <c r="H7884" s="390" t="s">
        <v>9568</v>
      </c>
    </row>
    <row r="7885" spans="1:11" x14ac:dyDescent="0.3">
      <c r="A7885" s="45">
        <v>45238</v>
      </c>
      <c r="B7885" s="398" t="s">
        <v>12580</v>
      </c>
      <c r="C7885" s="5" t="s">
        <v>5793</v>
      </c>
      <c r="D7885" s="124" t="s">
        <v>12626</v>
      </c>
      <c r="E7885" s="43">
        <v>770</v>
      </c>
      <c r="F7885" s="43"/>
      <c r="G7885" s="241">
        <f t="shared" si="197"/>
        <v>276896.10483870946</v>
      </c>
      <c r="H7885" s="390" t="s">
        <v>9568</v>
      </c>
    </row>
    <row r="7886" spans="1:11" x14ac:dyDescent="0.3">
      <c r="A7886" s="45">
        <v>45240</v>
      </c>
      <c r="B7886" s="585"/>
      <c r="C7886" s="485"/>
      <c r="D7886" s="496" t="s">
        <v>12019</v>
      </c>
      <c r="E7886" s="485"/>
      <c r="F7886" s="28">
        <v>100000</v>
      </c>
      <c r="G7886" s="241">
        <f t="shared" si="197"/>
        <v>376896.10483870946</v>
      </c>
      <c r="H7886" s="390" t="s">
        <v>9568</v>
      </c>
    </row>
    <row r="7887" spans="1:11" x14ac:dyDescent="0.3">
      <c r="A7887" s="45">
        <v>45240</v>
      </c>
      <c r="B7887" s="398" t="s">
        <v>12188</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12627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12628</v>
      </c>
      <c r="E7889" s="43">
        <v>10000</v>
      </c>
      <c r="F7889" s="43"/>
      <c r="G7889" s="241">
        <f t="shared" si="197"/>
        <v>334496.10483870946</v>
      </c>
      <c r="H7889" s="390" t="s">
        <v>9568</v>
      </c>
      <c r="I7889" s="52">
        <v>30000</v>
      </c>
    </row>
    <row r="7890" spans="1:11" x14ac:dyDescent="0.3">
      <c r="A7890" s="45">
        <v>45240</v>
      </c>
      <c r="B7890" s="612" t="s">
        <v>12130</v>
      </c>
      <c r="C7890" s="611" t="s">
        <v>54</v>
      </c>
      <c r="D7890" s="611" t="s">
        <v>12629</v>
      </c>
      <c r="E7890" s="546">
        <v>135890</v>
      </c>
      <c r="F7890" s="43"/>
      <c r="G7890" s="241">
        <f t="shared" si="197"/>
        <v>198606.10483870946</v>
      </c>
      <c r="H7890" s="390" t="s">
        <v>9568</v>
      </c>
      <c r="I7890" s="52">
        <f>I7889-I7888</f>
        <v>240</v>
      </c>
    </row>
    <row r="7891" spans="1:11" x14ac:dyDescent="0.3">
      <c r="A7891" s="45">
        <v>45240</v>
      </c>
      <c r="B7891" s="398"/>
      <c r="C7891" s="5" t="s">
        <v>12630</v>
      </c>
      <c r="D7891" s="124" t="s">
        <v>12631</v>
      </c>
      <c r="E7891" s="43">
        <v>65600</v>
      </c>
      <c r="F7891" s="43"/>
      <c r="G7891" s="241">
        <f t="shared" si="197"/>
        <v>133006.10483870946</v>
      </c>
      <c r="H7891" s="390" t="s">
        <v>9568</v>
      </c>
      <c r="I7891" s="52">
        <v>11500</v>
      </c>
    </row>
    <row r="7892" spans="1:11" x14ac:dyDescent="0.3">
      <c r="A7892" s="45">
        <v>45240</v>
      </c>
      <c r="B7892" s="398" t="s">
        <v>12384</v>
      </c>
      <c r="C7892" s="5" t="s">
        <v>11887</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12635</v>
      </c>
      <c r="E7893" s="43">
        <v>9500</v>
      </c>
      <c r="F7893" s="43"/>
      <c r="G7893" s="241">
        <f t="shared" si="197"/>
        <v>73506.104838709463</v>
      </c>
      <c r="H7893" s="390" t="s">
        <v>9568</v>
      </c>
      <c r="I7893" s="52">
        <v>1680</v>
      </c>
    </row>
    <row r="7894" spans="1:11" x14ac:dyDescent="0.3">
      <c r="A7894" s="45">
        <v>45240</v>
      </c>
      <c r="B7894" s="398" t="s">
        <v>12137</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12137</v>
      </c>
      <c r="C7898" s="5" t="s">
        <v>5793</v>
      </c>
      <c r="D7898" s="124" t="s">
        <v>40</v>
      </c>
      <c r="E7898" s="43">
        <v>1500</v>
      </c>
      <c r="F7898" s="43"/>
      <c r="G7898" s="241">
        <f t="shared" si="197"/>
        <v>65056.104838709463</v>
      </c>
      <c r="H7898" s="390" t="s">
        <v>9568</v>
      </c>
      <c r="K7898" s="52">
        <v>51000</v>
      </c>
    </row>
    <row r="7899" spans="1:11" x14ac:dyDescent="0.3">
      <c r="A7899" s="45">
        <v>45240</v>
      </c>
      <c r="B7899" s="398" t="s">
        <v>12088</v>
      </c>
      <c r="C7899" s="611" t="s">
        <v>54</v>
      </c>
      <c r="D7899" s="611" t="s">
        <v>12637</v>
      </c>
      <c r="E7899" s="546">
        <v>1600</v>
      </c>
      <c r="F7899" s="43"/>
      <c r="G7899" s="241">
        <f t="shared" si="197"/>
        <v>63456.104838709463</v>
      </c>
      <c r="H7899" s="390" t="s">
        <v>9568</v>
      </c>
      <c r="K7899" s="52">
        <v>4200</v>
      </c>
    </row>
    <row r="7900" spans="1:11" x14ac:dyDescent="0.3">
      <c r="A7900" s="45">
        <v>45240</v>
      </c>
      <c r="B7900" s="398" t="s">
        <v>12636</v>
      </c>
      <c r="C7900" s="5" t="s">
        <v>30</v>
      </c>
      <c r="D7900" s="124" t="s">
        <v>10643</v>
      </c>
      <c r="E7900" s="43">
        <v>800</v>
      </c>
      <c r="F7900" s="43"/>
      <c r="G7900" s="241">
        <f t="shared" si="197"/>
        <v>62656.104838709463</v>
      </c>
      <c r="H7900" s="390" t="s">
        <v>9568</v>
      </c>
      <c r="K7900" s="52">
        <v>10100</v>
      </c>
    </row>
    <row r="7901" spans="1:11" x14ac:dyDescent="0.3">
      <c r="A7901" s="45">
        <v>45240</v>
      </c>
      <c r="B7901" s="398" t="s">
        <v>12137</v>
      </c>
      <c r="C7901" s="5" t="s">
        <v>9452</v>
      </c>
      <c r="D7901" s="124" t="s">
        <v>12638</v>
      </c>
      <c r="E7901" s="43">
        <v>10100</v>
      </c>
      <c r="F7901" s="43"/>
      <c r="G7901" s="241">
        <f t="shared" si="197"/>
        <v>52556.104838709463</v>
      </c>
      <c r="H7901" s="390" t="s">
        <v>9568</v>
      </c>
      <c r="K7901" s="52">
        <v>5000</v>
      </c>
    </row>
    <row r="7902" spans="1:11" x14ac:dyDescent="0.3">
      <c r="A7902" s="45">
        <v>45240</v>
      </c>
      <c r="B7902" s="398" t="s">
        <v>12137</v>
      </c>
      <c r="C7902" s="5" t="s">
        <v>11194</v>
      </c>
      <c r="D7902" s="124" t="s">
        <v>12639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11887</v>
      </c>
      <c r="D7904" s="124" t="s">
        <v>12645</v>
      </c>
      <c r="E7904" s="43">
        <v>3000</v>
      </c>
      <c r="F7904" s="43"/>
      <c r="G7904" s="241">
        <f t="shared" si="197"/>
        <v>33726.104838709463</v>
      </c>
      <c r="H7904" s="390" t="s">
        <v>9568</v>
      </c>
    </row>
    <row r="7905" spans="1:10" x14ac:dyDescent="0.3">
      <c r="A7905" s="45">
        <v>45241</v>
      </c>
      <c r="B7905" s="398" t="s">
        <v>12384</v>
      </c>
      <c r="C7905" s="5" t="s">
        <v>12414</v>
      </c>
      <c r="D7905" s="124" t="s">
        <v>12646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85"/>
      <c r="C7907" s="485"/>
      <c r="D7907" s="496" t="s">
        <v>12647</v>
      </c>
      <c r="E7907" s="485"/>
      <c r="F7907" s="28">
        <v>100000</v>
      </c>
      <c r="G7907" s="241">
        <f t="shared" si="197"/>
        <v>126646.10483870946</v>
      </c>
      <c r="H7907" s="390" t="s">
        <v>9568</v>
      </c>
    </row>
    <row r="7908" spans="1:10" x14ac:dyDescent="0.3">
      <c r="A7908" s="45">
        <v>45241</v>
      </c>
      <c r="B7908" s="398" t="s">
        <v>12502</v>
      </c>
      <c r="C7908" s="5" t="s">
        <v>12624</v>
      </c>
      <c r="D7908" s="124" t="s">
        <v>12648</v>
      </c>
      <c r="E7908" s="43">
        <v>44000</v>
      </c>
      <c r="F7908" s="43"/>
      <c r="G7908" s="241">
        <f t="shared" si="197"/>
        <v>82646.104838709463</v>
      </c>
      <c r="H7908" s="390" t="s">
        <v>9568</v>
      </c>
    </row>
    <row r="7909" spans="1:10" x14ac:dyDescent="0.3">
      <c r="A7909" s="45">
        <v>45241</v>
      </c>
      <c r="B7909" s="398" t="s">
        <v>12091</v>
      </c>
      <c r="C7909" s="5" t="s">
        <v>12652</v>
      </c>
      <c r="D7909" s="124" t="s">
        <v>12651</v>
      </c>
      <c r="E7909" s="43">
        <v>60200</v>
      </c>
      <c r="F7909" s="43"/>
      <c r="G7909" s="241">
        <f t="shared" si="197"/>
        <v>22446.104838709463</v>
      </c>
      <c r="H7909" s="390" t="s">
        <v>9568</v>
      </c>
    </row>
    <row r="7910" spans="1:10" x14ac:dyDescent="0.3">
      <c r="A7910" s="45">
        <v>45241</v>
      </c>
      <c r="B7910" s="398" t="s">
        <v>12097</v>
      </c>
      <c r="C7910" s="5" t="s">
        <v>26</v>
      </c>
      <c r="D7910" s="124" t="s">
        <v>12649</v>
      </c>
      <c r="E7910" s="43">
        <v>5000</v>
      </c>
      <c r="F7910" s="43"/>
      <c r="G7910" s="241">
        <f>G7909+F7910-E7910</f>
        <v>17446.104838709463</v>
      </c>
      <c r="H7910" s="390" t="s">
        <v>9568</v>
      </c>
    </row>
    <row r="7911" spans="1:10" x14ac:dyDescent="0.3">
      <c r="A7911" s="45">
        <v>45241</v>
      </c>
      <c r="B7911" s="398" t="s">
        <v>12137</v>
      </c>
      <c r="C7911" s="5" t="s">
        <v>11194</v>
      </c>
      <c r="D7911" s="124" t="s">
        <v>12650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85"/>
      <c r="C7913" s="485"/>
      <c r="D7913" s="496" t="s">
        <v>4106</v>
      </c>
      <c r="E7913" s="485"/>
      <c r="F7913" s="28">
        <v>300000</v>
      </c>
      <c r="G7913" s="241">
        <f t="shared" si="197"/>
        <v>300946.10483870946</v>
      </c>
      <c r="H7913" s="390" t="s">
        <v>9568</v>
      </c>
    </row>
    <row r="7914" spans="1:10" x14ac:dyDescent="0.3">
      <c r="A7914" s="45">
        <v>45243</v>
      </c>
      <c r="B7914" s="398" t="s">
        <v>12636</v>
      </c>
      <c r="C7914" s="5" t="s">
        <v>5288</v>
      </c>
      <c r="D7914" s="124" t="s">
        <v>12057</v>
      </c>
      <c r="E7914" s="43">
        <v>50000</v>
      </c>
      <c r="F7914" s="43"/>
      <c r="G7914" s="241">
        <f t="shared" si="197"/>
        <v>250946.10483870946</v>
      </c>
      <c r="H7914" s="390" t="s">
        <v>9568</v>
      </c>
      <c r="I7914" s="52">
        <v>5100</v>
      </c>
      <c r="J7914" s="52">
        <f>I7914*1.18</f>
        <v>6018</v>
      </c>
    </row>
    <row r="7915" spans="1:10" x14ac:dyDescent="0.3">
      <c r="A7915" s="45">
        <v>45243</v>
      </c>
      <c r="B7915" s="398" t="s">
        <v>12137</v>
      </c>
      <c r="C7915" s="5" t="s">
        <v>12659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12502</v>
      </c>
      <c r="C7916" s="5" t="s">
        <v>11194</v>
      </c>
      <c r="D7916" s="124" t="s">
        <v>12660</v>
      </c>
      <c r="E7916" s="43">
        <v>40000</v>
      </c>
      <c r="F7916" s="43"/>
      <c r="G7916" s="241">
        <f t="shared" si="197"/>
        <v>110946.10483870946</v>
      </c>
      <c r="H7916" s="390" t="s">
        <v>9568</v>
      </c>
    </row>
    <row r="7917" spans="1:10" x14ac:dyDescent="0.3">
      <c r="A7917" s="45">
        <v>45243</v>
      </c>
      <c r="B7917" s="398" t="s">
        <v>12502</v>
      </c>
      <c r="C7917" s="5" t="s">
        <v>11194</v>
      </c>
      <c r="D7917" s="124" t="s">
        <v>12661</v>
      </c>
      <c r="E7917" s="43">
        <v>8600</v>
      </c>
      <c r="F7917" s="43"/>
      <c r="G7917" s="241">
        <f t="shared" si="197"/>
        <v>102346.10483870946</v>
      </c>
      <c r="H7917" s="390" t="s">
        <v>9568</v>
      </c>
    </row>
    <row r="7918" spans="1:10" x14ac:dyDescent="0.3">
      <c r="A7918" s="45">
        <v>45243</v>
      </c>
      <c r="B7918" s="398" t="s">
        <v>12502</v>
      </c>
      <c r="C7918" s="5" t="s">
        <v>11194</v>
      </c>
      <c r="D7918" s="124" t="s">
        <v>12660</v>
      </c>
      <c r="E7918" s="43">
        <v>46500</v>
      </c>
      <c r="F7918" s="43"/>
      <c r="G7918" s="241">
        <f t="shared" si="197"/>
        <v>55846.104838709463</v>
      </c>
      <c r="H7918" s="390" t="s">
        <v>9568</v>
      </c>
    </row>
    <row r="7919" spans="1:10" x14ac:dyDescent="0.3">
      <c r="A7919" s="45">
        <v>45243</v>
      </c>
      <c r="B7919" s="398" t="s">
        <v>12611</v>
      </c>
      <c r="C7919" s="5" t="s">
        <v>5793</v>
      </c>
      <c r="D7919" s="124" t="s">
        <v>40</v>
      </c>
      <c r="E7919" s="43">
        <v>1500</v>
      </c>
      <c r="F7919" s="43"/>
      <c r="G7919" s="241">
        <f t="shared" si="197"/>
        <v>54346.104838709463</v>
      </c>
      <c r="H7919" s="390" t="s">
        <v>9568</v>
      </c>
    </row>
    <row r="7920" spans="1:10" x14ac:dyDescent="0.3">
      <c r="A7920" s="45">
        <v>45243</v>
      </c>
      <c r="B7920" s="398" t="s">
        <v>12137</v>
      </c>
      <c r="C7920" s="5" t="s">
        <v>5793</v>
      </c>
      <c r="D7920" s="124" t="s">
        <v>40</v>
      </c>
      <c r="E7920" s="43">
        <v>1600</v>
      </c>
      <c r="F7920" s="43"/>
      <c r="G7920" s="241">
        <f t="shared" si="197"/>
        <v>52746.104838709463</v>
      </c>
      <c r="H7920" s="390" t="s">
        <v>9568</v>
      </c>
    </row>
    <row r="7921" spans="1:10" x14ac:dyDescent="0.3">
      <c r="A7921" s="45">
        <v>45243</v>
      </c>
      <c r="B7921" s="398" t="s">
        <v>12087</v>
      </c>
      <c r="C7921" s="5" t="s">
        <v>5793</v>
      </c>
      <c r="D7921" s="124" t="s">
        <v>40</v>
      </c>
      <c r="E7921" s="43">
        <v>1600</v>
      </c>
      <c r="F7921" s="43"/>
      <c r="G7921" s="241">
        <f t="shared" si="197"/>
        <v>51146.104838709463</v>
      </c>
      <c r="H7921" s="390" t="s">
        <v>9568</v>
      </c>
    </row>
    <row r="7922" spans="1:10" x14ac:dyDescent="0.3">
      <c r="A7922" s="45">
        <v>45243</v>
      </c>
      <c r="B7922" s="585"/>
      <c r="C7922" s="485"/>
      <c r="D7922" s="496" t="s">
        <v>12770</v>
      </c>
      <c r="E7922" s="485"/>
      <c r="F7922" s="28">
        <v>50000</v>
      </c>
      <c r="G7922" s="241">
        <f t="shared" si="197"/>
        <v>101146.10483870946</v>
      </c>
      <c r="H7922" s="390" t="s">
        <v>9568</v>
      </c>
    </row>
    <row r="7923" spans="1:10" x14ac:dyDescent="0.3">
      <c r="A7923" s="45">
        <v>45243</v>
      </c>
      <c r="B7923" s="398" t="s">
        <v>12091</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12665</v>
      </c>
      <c r="E7924" s="43">
        <v>20000</v>
      </c>
      <c r="F7924" s="43"/>
      <c r="G7924" s="241">
        <f>G7923+F7924-E7924</f>
        <v>79146.104838709463</v>
      </c>
      <c r="H7924" s="390" t="s">
        <v>9568</v>
      </c>
    </row>
    <row r="7925" spans="1:10" x14ac:dyDescent="0.3">
      <c r="A7925" s="45">
        <v>45243</v>
      </c>
      <c r="B7925" s="398" t="s">
        <v>12137</v>
      </c>
      <c r="C7925" s="5" t="s">
        <v>11194</v>
      </c>
      <c r="D7925" s="124" t="s">
        <v>12666</v>
      </c>
      <c r="E7925" s="43">
        <v>58000</v>
      </c>
      <c r="F7925" s="43"/>
      <c r="G7925" s="241">
        <f>G7924+F7925-E7925</f>
        <v>21146.104838709463</v>
      </c>
      <c r="H7925" s="390" t="s">
        <v>9568</v>
      </c>
    </row>
    <row r="7926" spans="1:10" x14ac:dyDescent="0.3">
      <c r="A7926" s="45">
        <v>45243</v>
      </c>
      <c r="B7926" s="398" t="s">
        <v>12502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12137</v>
      </c>
      <c r="C7927" s="5" t="s">
        <v>5793</v>
      </c>
      <c r="D7927" s="124" t="s">
        <v>40</v>
      </c>
      <c r="E7927" s="43">
        <v>1600</v>
      </c>
      <c r="F7927" s="43"/>
      <c r="G7927" s="241">
        <f t="shared" si="199"/>
        <v>18546.104838709463</v>
      </c>
      <c r="H7927" s="390" t="s">
        <v>9568</v>
      </c>
    </row>
    <row r="7928" spans="1:10" x14ac:dyDescent="0.3">
      <c r="A7928" s="45">
        <v>45243</v>
      </c>
      <c r="B7928" s="398" t="s">
        <v>12137</v>
      </c>
      <c r="C7928" s="5" t="s">
        <v>9756</v>
      </c>
      <c r="D7928" s="124" t="s">
        <v>12663</v>
      </c>
      <c r="E7928" s="43">
        <v>20000</v>
      </c>
      <c r="F7928" s="43"/>
      <c r="G7928" s="241">
        <f t="shared" si="199"/>
        <v>-1453.8951612905366</v>
      </c>
      <c r="H7928" s="390" t="s">
        <v>9568</v>
      </c>
    </row>
    <row r="7929" spans="1:10" x14ac:dyDescent="0.3">
      <c r="A7929" s="45">
        <v>45243</v>
      </c>
      <c r="B7929" s="585"/>
      <c r="C7929" s="485"/>
      <c r="D7929" s="496" t="s">
        <v>12019</v>
      </c>
      <c r="E7929" s="485"/>
      <c r="F7929" s="28">
        <v>25000</v>
      </c>
      <c r="G7929" s="241">
        <f t="shared" si="199"/>
        <v>23546.104838709463</v>
      </c>
      <c r="H7929" s="390" t="s">
        <v>9568</v>
      </c>
    </row>
    <row r="7930" spans="1:10" x14ac:dyDescent="0.3">
      <c r="A7930" s="45">
        <v>45243</v>
      </c>
      <c r="B7930" s="398" t="s">
        <v>12674</v>
      </c>
      <c r="C7930" s="5" t="s">
        <v>6430</v>
      </c>
      <c r="D7930" s="124" t="s">
        <v>294</v>
      </c>
      <c r="E7930" s="43">
        <v>22000</v>
      </c>
      <c r="F7930" s="43"/>
      <c r="G7930" s="241">
        <f t="shared" si="199"/>
        <v>1546.1048387094634</v>
      </c>
      <c r="H7930" s="390" t="s">
        <v>9568</v>
      </c>
      <c r="J7930" s="169"/>
    </row>
    <row r="7931" spans="1:10" x14ac:dyDescent="0.3">
      <c r="A7931" s="45">
        <v>45244</v>
      </c>
      <c r="B7931" s="585"/>
      <c r="C7931" s="485"/>
      <c r="D7931" s="496" t="s">
        <v>7348</v>
      </c>
      <c r="E7931" s="485"/>
      <c r="F7931" s="28">
        <v>100000</v>
      </c>
      <c r="G7931" s="241">
        <f t="shared" si="199"/>
        <v>101546.10483870946</v>
      </c>
      <c r="H7931" s="390" t="s">
        <v>9568</v>
      </c>
    </row>
    <row r="7932" spans="1:10" x14ac:dyDescent="0.3">
      <c r="A7932" s="45">
        <v>45244</v>
      </c>
      <c r="B7932" s="398" t="s">
        <v>12190</v>
      </c>
      <c r="C7932" s="5" t="s">
        <v>12671</v>
      </c>
      <c r="D7932" s="124" t="s">
        <v>49</v>
      </c>
      <c r="E7932" s="43">
        <v>10000</v>
      </c>
      <c r="F7932" s="43"/>
      <c r="G7932" s="241">
        <f t="shared" si="199"/>
        <v>91546.104838709463</v>
      </c>
      <c r="H7932" s="390" t="s">
        <v>9568</v>
      </c>
      <c r="J7932" s="169"/>
    </row>
    <row r="7933" spans="1:10" x14ac:dyDescent="0.3">
      <c r="A7933" s="45">
        <v>45244</v>
      </c>
      <c r="B7933" s="398"/>
      <c r="C7933" s="5" t="s">
        <v>14</v>
      </c>
      <c r="D7933" s="124" t="s">
        <v>12271</v>
      </c>
      <c r="E7933" s="43">
        <v>19000</v>
      </c>
      <c r="F7933" s="43"/>
      <c r="G7933" s="241">
        <f t="shared" si="199"/>
        <v>72546.104838709463</v>
      </c>
      <c r="H7933" s="390" t="s">
        <v>9568</v>
      </c>
      <c r="J7933" s="169"/>
    </row>
    <row r="7934" spans="1:10" x14ac:dyDescent="0.3">
      <c r="A7934" s="45">
        <v>45244</v>
      </c>
      <c r="B7934" s="398" t="s">
        <v>12188</v>
      </c>
      <c r="C7934" s="5" t="s">
        <v>11194</v>
      </c>
      <c r="D7934" s="124" t="s">
        <v>12675</v>
      </c>
      <c r="E7934" s="43">
        <v>1500</v>
      </c>
      <c r="F7934" s="43"/>
      <c r="G7934" s="241">
        <f t="shared" si="199"/>
        <v>71046.104838709463</v>
      </c>
      <c r="H7934" s="390" t="s">
        <v>9568</v>
      </c>
      <c r="J7934" s="169"/>
    </row>
    <row r="7935" spans="1:10" x14ac:dyDescent="0.3">
      <c r="A7935" s="45">
        <v>45244</v>
      </c>
      <c r="B7935" s="398" t="s">
        <v>12092</v>
      </c>
      <c r="C7935" s="5" t="s">
        <v>11194</v>
      </c>
      <c r="D7935" s="124" t="s">
        <v>12676</v>
      </c>
      <c r="E7935" s="43">
        <v>750</v>
      </c>
      <c r="F7935" s="43"/>
      <c r="G7935" s="241">
        <f t="shared" si="199"/>
        <v>70296.104838709463</v>
      </c>
      <c r="H7935" s="390" t="s">
        <v>9568</v>
      </c>
    </row>
    <row r="7936" spans="1:10" x14ac:dyDescent="0.3">
      <c r="A7936" s="45">
        <v>45244</v>
      </c>
      <c r="B7936" s="398" t="s">
        <v>12092</v>
      </c>
      <c r="C7936" s="5" t="s">
        <v>11194</v>
      </c>
      <c r="D7936" s="124" t="s">
        <v>12677</v>
      </c>
      <c r="E7936" s="43">
        <v>1500</v>
      </c>
      <c r="F7936" s="43"/>
      <c r="G7936" s="241">
        <f t="shared" si="199"/>
        <v>68796.104838709463</v>
      </c>
      <c r="H7936" s="390" t="s">
        <v>9568</v>
      </c>
    </row>
    <row r="7937" spans="1:8" x14ac:dyDescent="0.3">
      <c r="A7937" s="45">
        <v>45244</v>
      </c>
      <c r="B7937" s="398" t="s">
        <v>12188</v>
      </c>
      <c r="C7937" s="5" t="s">
        <v>5162</v>
      </c>
      <c r="D7937" s="124" t="s">
        <v>294</v>
      </c>
      <c r="E7937" s="43">
        <v>4000</v>
      </c>
      <c r="F7937" s="43"/>
      <c r="G7937" s="241">
        <f t="shared" si="199"/>
        <v>64796.104838709463</v>
      </c>
      <c r="H7937" s="390" t="s">
        <v>9568</v>
      </c>
    </row>
    <row r="7938" spans="1:8" x14ac:dyDescent="0.3">
      <c r="A7938" s="45">
        <v>45244</v>
      </c>
      <c r="B7938" s="398" t="s">
        <v>12188</v>
      </c>
      <c r="C7938" s="5" t="s">
        <v>84</v>
      </c>
      <c r="D7938" s="124" t="s">
        <v>12673</v>
      </c>
      <c r="E7938" s="43">
        <v>1000</v>
      </c>
      <c r="F7938" s="43"/>
      <c r="G7938" s="241">
        <f t="shared" si="199"/>
        <v>63796.104838709463</v>
      </c>
      <c r="H7938" s="390" t="s">
        <v>9568</v>
      </c>
    </row>
    <row r="7939" spans="1:8" x14ac:dyDescent="0.3">
      <c r="A7939" s="45">
        <v>45244</v>
      </c>
      <c r="B7939" s="588" t="s">
        <v>25</v>
      </c>
      <c r="C7939" s="44" t="s">
        <v>25</v>
      </c>
      <c r="D7939" s="44" t="s">
        <v>11455</v>
      </c>
      <c r="E7939" s="43">
        <v>4000</v>
      </c>
      <c r="F7939" s="43"/>
      <c r="G7939" s="241">
        <f t="shared" si="199"/>
        <v>59796.104838709463</v>
      </c>
      <c r="H7939" s="390" t="s">
        <v>9568</v>
      </c>
    </row>
    <row r="7940" spans="1:8" x14ac:dyDescent="0.3">
      <c r="A7940" s="45">
        <v>45244</v>
      </c>
      <c r="B7940" s="398" t="s">
        <v>12137</v>
      </c>
      <c r="C7940" s="5" t="s">
        <v>5793</v>
      </c>
      <c r="D7940" s="124" t="s">
        <v>40</v>
      </c>
      <c r="E7940" s="43">
        <v>800</v>
      </c>
      <c r="F7940" s="43"/>
      <c r="G7940" s="241">
        <f t="shared" si="199"/>
        <v>58996.104838709463</v>
      </c>
      <c r="H7940" s="390" t="s">
        <v>9568</v>
      </c>
    </row>
    <row r="7941" spans="1:8" x14ac:dyDescent="0.3">
      <c r="A7941" s="45">
        <v>45244</v>
      </c>
      <c r="B7941" s="398" t="s">
        <v>12137</v>
      </c>
      <c r="C7941" s="5" t="s">
        <v>5793</v>
      </c>
      <c r="D7941" s="124" t="s">
        <v>40</v>
      </c>
      <c r="E7941" s="43">
        <v>2000</v>
      </c>
      <c r="F7941" s="43"/>
      <c r="G7941" s="241">
        <f t="shared" si="199"/>
        <v>56996.104838709463</v>
      </c>
      <c r="H7941" s="390" t="s">
        <v>9568</v>
      </c>
    </row>
    <row r="7942" spans="1:8" x14ac:dyDescent="0.3">
      <c r="A7942" s="45">
        <v>45244</v>
      </c>
      <c r="B7942" s="398" t="s">
        <v>12137</v>
      </c>
      <c r="C7942" s="5" t="s">
        <v>5793</v>
      </c>
      <c r="D7942" s="124" t="s">
        <v>8924</v>
      </c>
      <c r="E7942" s="43">
        <v>950</v>
      </c>
      <c r="F7942" s="43"/>
      <c r="G7942" s="241">
        <f t="shared" si="199"/>
        <v>56046.104838709463</v>
      </c>
      <c r="H7942" s="390" t="s">
        <v>9568</v>
      </c>
    </row>
    <row r="7943" spans="1:8" x14ac:dyDescent="0.3">
      <c r="A7943" s="45">
        <v>45244</v>
      </c>
      <c r="B7943" s="398" t="s">
        <v>12137</v>
      </c>
      <c r="C7943" s="5" t="s">
        <v>11194</v>
      </c>
      <c r="D7943" s="124" t="s">
        <v>12680</v>
      </c>
      <c r="E7943" s="43">
        <v>1200</v>
      </c>
      <c r="F7943" s="43"/>
      <c r="G7943" s="241">
        <f t="shared" si="199"/>
        <v>54846.104838709463</v>
      </c>
      <c r="H7943" s="390" t="s">
        <v>9568</v>
      </c>
    </row>
    <row r="7944" spans="1:8" x14ac:dyDescent="0.3">
      <c r="A7944" s="45">
        <v>45244</v>
      </c>
      <c r="B7944" s="398" t="s">
        <v>12087</v>
      </c>
      <c r="C7944" s="5" t="s">
        <v>5793</v>
      </c>
      <c r="D7944" s="124" t="s">
        <v>40</v>
      </c>
      <c r="E7944" s="43">
        <v>3000</v>
      </c>
      <c r="F7944" s="43"/>
      <c r="G7944" s="241">
        <f t="shared" si="199"/>
        <v>51846.104838709463</v>
      </c>
      <c r="H7944" s="390" t="s">
        <v>9568</v>
      </c>
    </row>
    <row r="7945" spans="1:8" x14ac:dyDescent="0.3">
      <c r="A7945" s="45">
        <v>45244</v>
      </c>
      <c r="B7945" s="398" t="s">
        <v>12636</v>
      </c>
      <c r="C7945" s="5" t="s">
        <v>11194</v>
      </c>
      <c r="D7945" s="124" t="s">
        <v>12681</v>
      </c>
      <c r="E7945" s="43">
        <v>11200</v>
      </c>
      <c r="F7945" s="43"/>
      <c r="G7945" s="241">
        <f t="shared" si="199"/>
        <v>40646.104838709463</v>
      </c>
      <c r="H7945" s="390" t="s">
        <v>9568</v>
      </c>
    </row>
    <row r="7946" spans="1:8" x14ac:dyDescent="0.3">
      <c r="A7946" s="45">
        <v>45245</v>
      </c>
      <c r="B7946" s="398"/>
      <c r="C7946" s="5" t="s">
        <v>84</v>
      </c>
      <c r="D7946" s="124" t="s">
        <v>12679</v>
      </c>
      <c r="E7946" s="43">
        <v>1000</v>
      </c>
      <c r="F7946" s="43"/>
      <c r="G7946" s="241">
        <f t="shared" si="199"/>
        <v>39646.104838709463</v>
      </c>
      <c r="H7946" s="390" t="s">
        <v>9568</v>
      </c>
    </row>
    <row r="7947" spans="1:8" x14ac:dyDescent="0.3">
      <c r="A7947" s="45">
        <v>45245</v>
      </c>
      <c r="B7947" s="398" t="s">
        <v>12286</v>
      </c>
      <c r="C7947" s="5" t="s">
        <v>26</v>
      </c>
      <c r="D7947" s="124" t="s">
        <v>6169</v>
      </c>
      <c r="E7947" s="43">
        <v>1500</v>
      </c>
      <c r="F7947" s="43"/>
      <c r="G7947" s="241">
        <f t="shared" si="199"/>
        <v>38146.104838709463</v>
      </c>
      <c r="H7947" s="390" t="s">
        <v>9568</v>
      </c>
    </row>
    <row r="7948" spans="1:8" x14ac:dyDescent="0.3">
      <c r="A7948" s="45">
        <v>45245</v>
      </c>
      <c r="B7948" s="585"/>
      <c r="C7948" s="485"/>
      <c r="D7948" s="496" t="s">
        <v>7348</v>
      </c>
      <c r="E7948" s="485"/>
      <c r="F7948" s="28">
        <v>100000</v>
      </c>
      <c r="G7948" s="241">
        <f t="shared" si="199"/>
        <v>138146.10483870946</v>
      </c>
      <c r="H7948" s="390" t="s">
        <v>9568</v>
      </c>
    </row>
    <row r="7949" spans="1:8" x14ac:dyDescent="0.3">
      <c r="A7949" s="45">
        <v>45245</v>
      </c>
      <c r="B7949" s="398" t="s">
        <v>12384</v>
      </c>
      <c r="C7949" s="5" t="s">
        <v>11887</v>
      </c>
      <c r="D7949" s="124" t="s">
        <v>582</v>
      </c>
      <c r="E7949" s="43">
        <v>50000</v>
      </c>
      <c r="F7949" s="43"/>
      <c r="G7949" s="241">
        <f t="shared" si="199"/>
        <v>88146.104838709463</v>
      </c>
      <c r="H7949" s="390" t="s">
        <v>9568</v>
      </c>
    </row>
    <row r="7950" spans="1:8" x14ac:dyDescent="0.3">
      <c r="A7950" s="45">
        <v>45245</v>
      </c>
      <c r="B7950" s="398" t="s">
        <v>12137</v>
      </c>
      <c r="C7950" s="5" t="s">
        <v>5793</v>
      </c>
      <c r="D7950" s="124" t="s">
        <v>40</v>
      </c>
      <c r="E7950" s="43">
        <v>3000</v>
      </c>
      <c r="F7950" s="43"/>
      <c r="G7950" s="241">
        <f t="shared" si="199"/>
        <v>85146.104838709463</v>
      </c>
      <c r="H7950" s="390" t="s">
        <v>9568</v>
      </c>
    </row>
    <row r="7951" spans="1:8" x14ac:dyDescent="0.3">
      <c r="A7951" s="45">
        <v>45245</v>
      </c>
      <c r="B7951" s="588" t="s">
        <v>25</v>
      </c>
      <c r="C7951" s="44" t="s">
        <v>25</v>
      </c>
      <c r="D7951" s="44" t="s">
        <v>11455</v>
      </c>
      <c r="E7951" s="43">
        <v>4000</v>
      </c>
      <c r="F7951" s="43"/>
      <c r="G7951" s="241">
        <f t="shared" si="199"/>
        <v>81146.104838709463</v>
      </c>
      <c r="H7951" s="390" t="s">
        <v>9568</v>
      </c>
    </row>
    <row r="7952" spans="1:8" x14ac:dyDescent="0.3">
      <c r="A7952" s="45">
        <v>45245</v>
      </c>
      <c r="B7952" s="398" t="s">
        <v>12137</v>
      </c>
      <c r="C7952" s="5" t="s">
        <v>11194</v>
      </c>
      <c r="D7952" s="124" t="s">
        <v>12682</v>
      </c>
      <c r="E7952" s="43">
        <v>15000</v>
      </c>
      <c r="F7952" s="43"/>
      <c r="G7952" s="241">
        <f t="shared" si="199"/>
        <v>66146.104838709463</v>
      </c>
      <c r="H7952" s="390" t="s">
        <v>9568</v>
      </c>
    </row>
    <row r="7953" spans="1:8" x14ac:dyDescent="0.3">
      <c r="A7953" s="45">
        <v>45245</v>
      </c>
      <c r="B7953" s="398" t="s">
        <v>12137</v>
      </c>
      <c r="C7953" s="5" t="s">
        <v>11194</v>
      </c>
      <c r="D7953" s="124" t="s">
        <v>12681</v>
      </c>
      <c r="E7953" s="43">
        <v>13500</v>
      </c>
      <c r="F7953" s="43"/>
      <c r="G7953" s="241">
        <f t="shared" si="199"/>
        <v>52646.104838709463</v>
      </c>
      <c r="H7953" s="390" t="s">
        <v>9568</v>
      </c>
    </row>
    <row r="7954" spans="1:8" x14ac:dyDescent="0.3">
      <c r="A7954" s="45">
        <v>45245</v>
      </c>
      <c r="B7954" s="398" t="s">
        <v>12137</v>
      </c>
      <c r="C7954" s="5" t="s">
        <v>11194</v>
      </c>
      <c r="D7954" s="124" t="s">
        <v>12683</v>
      </c>
      <c r="E7954" s="43">
        <v>7200</v>
      </c>
      <c r="F7954" s="43"/>
      <c r="G7954" s="241">
        <f t="shared" si="199"/>
        <v>45446.104838709463</v>
      </c>
      <c r="H7954" s="390" t="s">
        <v>9568</v>
      </c>
    </row>
    <row r="7955" spans="1:8" x14ac:dyDescent="0.3">
      <c r="A7955" s="45">
        <v>45245</v>
      </c>
      <c r="B7955" s="398" t="s">
        <v>12087</v>
      </c>
      <c r="C7955" s="5" t="s">
        <v>11194</v>
      </c>
      <c r="D7955" s="124" t="s">
        <v>12684</v>
      </c>
      <c r="E7955" s="43">
        <v>600</v>
      </c>
      <c r="F7955" s="43"/>
      <c r="G7955" s="241">
        <f t="shared" si="199"/>
        <v>44846.104838709463</v>
      </c>
      <c r="H7955" s="390" t="s">
        <v>9568</v>
      </c>
    </row>
    <row r="7956" spans="1:8" x14ac:dyDescent="0.3">
      <c r="A7956" s="45">
        <v>45245</v>
      </c>
      <c r="B7956" s="398" t="s">
        <v>12137</v>
      </c>
      <c r="C7956" s="5" t="s">
        <v>11194</v>
      </c>
      <c r="D7956" s="124" t="s">
        <v>12685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12614</v>
      </c>
      <c r="C7958" s="5" t="s">
        <v>8863</v>
      </c>
      <c r="D7958" s="124" t="s">
        <v>294</v>
      </c>
      <c r="E7958" s="43">
        <v>15000</v>
      </c>
      <c r="F7958" s="43"/>
      <c r="G7958" s="241">
        <f t="shared" si="199"/>
        <v>26596.104838709463</v>
      </c>
      <c r="H7958" s="390" t="s">
        <v>9568</v>
      </c>
    </row>
    <row r="7959" spans="1:8" x14ac:dyDescent="0.3">
      <c r="A7959" s="45">
        <v>45245</v>
      </c>
      <c r="B7959" s="398" t="s">
        <v>12636</v>
      </c>
      <c r="C7959" s="5" t="s">
        <v>5793</v>
      </c>
      <c r="D7959" s="124" t="s">
        <v>40</v>
      </c>
      <c r="E7959" s="43">
        <v>3000</v>
      </c>
      <c r="F7959" s="43"/>
      <c r="G7959" s="241">
        <f t="shared" si="199"/>
        <v>23596.104838709463</v>
      </c>
      <c r="H7959" s="390" t="s">
        <v>9568</v>
      </c>
    </row>
    <row r="7960" spans="1:8" x14ac:dyDescent="0.3">
      <c r="A7960" s="45">
        <v>45246</v>
      </c>
      <c r="B7960" s="398" t="s">
        <v>12286</v>
      </c>
      <c r="C7960" s="5" t="s">
        <v>1074</v>
      </c>
      <c r="D7960" s="124" t="s">
        <v>12686</v>
      </c>
      <c r="E7960" s="43">
        <f>700+1300</f>
        <v>2000</v>
      </c>
      <c r="F7960" s="43"/>
      <c r="G7960" s="241">
        <f t="shared" si="199"/>
        <v>21596.104838709463</v>
      </c>
      <c r="H7960" s="390" t="s">
        <v>9568</v>
      </c>
    </row>
    <row r="7961" spans="1:8" x14ac:dyDescent="0.3">
      <c r="A7961" s="45">
        <v>45246</v>
      </c>
      <c r="B7961" s="398" t="s">
        <v>25</v>
      </c>
      <c r="C7961" s="5" t="s">
        <v>1074</v>
      </c>
      <c r="D7961" s="124" t="s">
        <v>12686</v>
      </c>
      <c r="E7961" s="43">
        <f>5000+3700</f>
        <v>8700</v>
      </c>
      <c r="F7961" s="43"/>
      <c r="G7961" s="241">
        <f t="shared" si="199"/>
        <v>12896.104838709463</v>
      </c>
      <c r="H7961" s="390" t="s">
        <v>9568</v>
      </c>
    </row>
    <row r="7962" spans="1:8" x14ac:dyDescent="0.3">
      <c r="A7962" s="45">
        <v>45246</v>
      </c>
      <c r="B7962" s="398" t="s">
        <v>12091</v>
      </c>
      <c r="C7962" s="5" t="s">
        <v>8924</v>
      </c>
      <c r="D7962" s="124" t="s">
        <v>40</v>
      </c>
      <c r="E7962" s="43">
        <v>350</v>
      </c>
      <c r="F7962" s="43"/>
      <c r="G7962" s="241">
        <f t="shared" si="199"/>
        <v>12546.104838709463</v>
      </c>
      <c r="H7962" s="390" t="s">
        <v>9568</v>
      </c>
    </row>
    <row r="7963" spans="1:8" x14ac:dyDescent="0.3">
      <c r="A7963" s="45">
        <v>45246</v>
      </c>
      <c r="B7963" s="585"/>
      <c r="C7963" s="485"/>
      <c r="D7963" s="496" t="s">
        <v>7348</v>
      </c>
      <c r="E7963" s="485"/>
      <c r="F7963" s="28">
        <v>100000</v>
      </c>
      <c r="G7963" s="241">
        <f t="shared" ref="G7963:G8033" si="200">G7962+F7963-E7963</f>
        <v>112546.10483870946</v>
      </c>
      <c r="H7963" s="390" t="s">
        <v>9568</v>
      </c>
    </row>
    <row r="7964" spans="1:8" x14ac:dyDescent="0.3">
      <c r="A7964" s="45">
        <v>45247</v>
      </c>
      <c r="B7964" s="398" t="s">
        <v>12190</v>
      </c>
      <c r="C7964" s="5" t="s">
        <v>12671</v>
      </c>
      <c r="D7964" s="124" t="s">
        <v>49</v>
      </c>
      <c r="E7964" s="43">
        <v>10000</v>
      </c>
      <c r="F7964" s="43"/>
      <c r="G7964" s="241">
        <f t="shared" si="200"/>
        <v>102546.10483870946</v>
      </c>
      <c r="H7964" s="390" t="s">
        <v>9568</v>
      </c>
    </row>
    <row r="7965" spans="1:8" x14ac:dyDescent="0.3">
      <c r="A7965" s="45">
        <v>45247</v>
      </c>
      <c r="B7965" s="398" t="s">
        <v>12137</v>
      </c>
      <c r="C7965" s="5" t="s">
        <v>11194</v>
      </c>
      <c r="D7965" s="124" t="s">
        <v>12741</v>
      </c>
      <c r="E7965" s="43">
        <v>65000</v>
      </c>
      <c r="F7965" s="43"/>
      <c r="G7965" s="241">
        <f t="shared" si="200"/>
        <v>37546.104838709463</v>
      </c>
      <c r="H7965" s="390" t="s">
        <v>9568</v>
      </c>
    </row>
    <row r="7966" spans="1:8" x14ac:dyDescent="0.3">
      <c r="A7966" s="45">
        <v>45247</v>
      </c>
      <c r="B7966" s="398" t="s">
        <v>12137</v>
      </c>
      <c r="C7966" s="5" t="s">
        <v>11194</v>
      </c>
      <c r="D7966" s="124" t="s">
        <v>12693</v>
      </c>
      <c r="E7966" s="43">
        <v>4000</v>
      </c>
      <c r="F7966" s="43"/>
      <c r="G7966" s="241">
        <f t="shared" si="200"/>
        <v>33546.104838709463</v>
      </c>
      <c r="H7966" s="390" t="s">
        <v>9568</v>
      </c>
    </row>
    <row r="7967" spans="1:8" x14ac:dyDescent="0.3">
      <c r="A7967" s="45">
        <v>45247</v>
      </c>
      <c r="B7967" s="398" t="s">
        <v>12137</v>
      </c>
      <c r="C7967" s="5" t="s">
        <v>11194</v>
      </c>
      <c r="D7967" s="124" t="s">
        <v>12694</v>
      </c>
      <c r="E7967" s="43">
        <v>11200</v>
      </c>
      <c r="F7967" s="43"/>
      <c r="G7967" s="241">
        <f t="shared" si="200"/>
        <v>22346.104838709463</v>
      </c>
      <c r="H7967" s="390" t="s">
        <v>9568</v>
      </c>
    </row>
    <row r="7968" spans="1:8" x14ac:dyDescent="0.3">
      <c r="A7968" s="45">
        <v>45247</v>
      </c>
      <c r="B7968" s="398" t="s">
        <v>12137</v>
      </c>
      <c r="C7968" s="5" t="s">
        <v>11194</v>
      </c>
      <c r="D7968" s="124" t="s">
        <v>12695</v>
      </c>
      <c r="E7968" s="43">
        <v>5720</v>
      </c>
      <c r="F7968" s="43"/>
      <c r="G7968" s="241">
        <f t="shared" si="200"/>
        <v>16626.104838709463</v>
      </c>
      <c r="H7968" s="390" t="s">
        <v>9568</v>
      </c>
    </row>
    <row r="7969" spans="1:12" x14ac:dyDescent="0.3">
      <c r="A7969" s="45">
        <v>45247</v>
      </c>
      <c r="B7969" s="398" t="s">
        <v>12611</v>
      </c>
      <c r="C7969" s="5" t="s">
        <v>11194</v>
      </c>
      <c r="D7969" s="124" t="s">
        <v>12696</v>
      </c>
      <c r="E7969" s="43">
        <v>6480</v>
      </c>
      <c r="F7969" s="43"/>
      <c r="G7969" s="241">
        <f t="shared" si="200"/>
        <v>10146.104838709463</v>
      </c>
      <c r="H7969" s="390" t="s">
        <v>9568</v>
      </c>
    </row>
    <row r="7970" spans="1:12" x14ac:dyDescent="0.3">
      <c r="A7970" s="45">
        <v>45247</v>
      </c>
      <c r="B7970" s="585"/>
      <c r="C7970" s="485"/>
      <c r="D7970" s="496" t="s">
        <v>7348</v>
      </c>
      <c r="E7970" s="485"/>
      <c r="F7970" s="28">
        <v>200000</v>
      </c>
      <c r="G7970" s="241">
        <f t="shared" si="200"/>
        <v>210146.10483870946</v>
      </c>
      <c r="H7970" s="390" t="s">
        <v>9568</v>
      </c>
    </row>
    <row r="7971" spans="1:12" x14ac:dyDescent="0.3">
      <c r="A7971" s="45">
        <v>45247</v>
      </c>
      <c r="B7971" s="398" t="s">
        <v>12611</v>
      </c>
      <c r="C7971" s="5" t="s">
        <v>10885</v>
      </c>
      <c r="D7971" s="124" t="s">
        <v>12697</v>
      </c>
      <c r="E7971" s="43">
        <v>14400</v>
      </c>
      <c r="F7971" s="43"/>
      <c r="G7971" s="241">
        <f t="shared" si="200"/>
        <v>195746.10483870946</v>
      </c>
      <c r="H7971" s="390" t="s">
        <v>9568</v>
      </c>
    </row>
    <row r="7972" spans="1:12" x14ac:dyDescent="0.3">
      <c r="A7972" s="45">
        <v>45248</v>
      </c>
      <c r="B7972" s="398" t="s">
        <v>12611</v>
      </c>
      <c r="C7972" s="5" t="s">
        <v>5793</v>
      </c>
      <c r="D7972" s="124" t="s">
        <v>40</v>
      </c>
      <c r="E7972" s="43">
        <v>2000</v>
      </c>
      <c r="F7972" s="43"/>
      <c r="G7972" s="241">
        <f t="shared" si="200"/>
        <v>193746.10483870946</v>
      </c>
      <c r="H7972" s="390" t="s">
        <v>9568</v>
      </c>
    </row>
    <row r="7973" spans="1:12" x14ac:dyDescent="0.3">
      <c r="A7973" s="45">
        <v>45248</v>
      </c>
      <c r="B7973" s="398" t="s">
        <v>12137</v>
      </c>
      <c r="C7973" s="5" t="s">
        <v>5793</v>
      </c>
      <c r="D7973" s="124" t="s">
        <v>40</v>
      </c>
      <c r="E7973" s="43">
        <v>1250</v>
      </c>
      <c r="F7973" s="43"/>
      <c r="G7973" s="241">
        <f t="shared" si="200"/>
        <v>192496.10483870946</v>
      </c>
      <c r="H7973" s="390" t="s">
        <v>9568</v>
      </c>
    </row>
    <row r="7974" spans="1:12" x14ac:dyDescent="0.3">
      <c r="A7974" s="45">
        <v>45248</v>
      </c>
      <c r="B7974" s="398" t="s">
        <v>12097</v>
      </c>
      <c r="C7974" s="5" t="s">
        <v>54</v>
      </c>
      <c r="D7974" s="124" t="s">
        <v>12698</v>
      </c>
      <c r="E7974" s="43">
        <v>5000</v>
      </c>
      <c r="F7974" s="43"/>
      <c r="G7974" s="241">
        <f t="shared" si="200"/>
        <v>187496.10483870946</v>
      </c>
      <c r="H7974" s="390" t="s">
        <v>9568</v>
      </c>
      <c r="I7974" s="52">
        <v>495000</v>
      </c>
    </row>
    <row r="7975" spans="1:12" x14ac:dyDescent="0.3">
      <c r="A7975" s="45">
        <v>45248</v>
      </c>
      <c r="B7975" s="398" t="s">
        <v>12092</v>
      </c>
      <c r="C7975" s="5" t="s">
        <v>10760</v>
      </c>
      <c r="D7975" s="124" t="s">
        <v>294</v>
      </c>
      <c r="E7975" s="43">
        <v>20000</v>
      </c>
      <c r="F7975" s="43"/>
      <c r="G7975" s="241">
        <f t="shared" si="200"/>
        <v>167496.10483870946</v>
      </c>
      <c r="H7975" s="390" t="s">
        <v>9568</v>
      </c>
      <c r="I7975" s="52">
        <v>490000</v>
      </c>
    </row>
    <row r="7976" spans="1:12" x14ac:dyDescent="0.3">
      <c r="A7976" s="45">
        <v>45248</v>
      </c>
      <c r="B7976" s="398" t="s">
        <v>12699</v>
      </c>
      <c r="C7976" s="5" t="s">
        <v>11194</v>
      </c>
      <c r="D7976" s="124" t="s">
        <v>12700</v>
      </c>
      <c r="E7976" s="43">
        <v>42000</v>
      </c>
      <c r="F7976" s="43"/>
      <c r="G7976" s="241">
        <f t="shared" si="200"/>
        <v>125496.10483870946</v>
      </c>
      <c r="H7976" s="390" t="s">
        <v>9568</v>
      </c>
      <c r="I7976" s="52">
        <v>417729</v>
      </c>
    </row>
    <row r="7977" spans="1:12" x14ac:dyDescent="0.3">
      <c r="A7977" s="45">
        <v>45248</v>
      </c>
      <c r="B7977" s="398" t="s">
        <v>10333</v>
      </c>
      <c r="C7977" s="5" t="s">
        <v>11194</v>
      </c>
      <c r="D7977" s="124" t="s">
        <v>12683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12705</v>
      </c>
      <c r="E7978" s="43">
        <v>39000</v>
      </c>
      <c r="F7978" s="43"/>
      <c r="G7978" s="241">
        <f t="shared" si="200"/>
        <v>60576.104838709463</v>
      </c>
      <c r="H7978" s="390" t="s">
        <v>9568</v>
      </c>
      <c r="I7978" s="52">
        <v>500000</v>
      </c>
      <c r="K7978" s="52">
        <v>20000</v>
      </c>
      <c r="L7978" s="4" t="s">
        <v>12689</v>
      </c>
    </row>
    <row r="7979" spans="1:12" x14ac:dyDescent="0.3">
      <c r="A7979" s="45">
        <v>45248</v>
      </c>
      <c r="B7979" s="398" t="s">
        <v>12137</v>
      </c>
      <c r="C7979" s="5" t="s">
        <v>11194</v>
      </c>
      <c r="D7979" s="124" t="s">
        <v>12706</v>
      </c>
      <c r="E7979" s="43">
        <v>29320</v>
      </c>
      <c r="F7979" s="43"/>
      <c r="G7979" s="241">
        <f t="shared" si="200"/>
        <v>31256.104838709463</v>
      </c>
      <c r="H7979" s="390" t="s">
        <v>9568</v>
      </c>
      <c r="I7979" s="52">
        <v>500000</v>
      </c>
      <c r="K7979" s="52">
        <v>5000</v>
      </c>
      <c r="L7979" s="4" t="s">
        <v>12690</v>
      </c>
    </row>
    <row r="7980" spans="1:12" x14ac:dyDescent="0.3">
      <c r="A7980" s="45">
        <v>45248</v>
      </c>
      <c r="B7980" s="398" t="s">
        <v>12137</v>
      </c>
      <c r="C7980" s="5" t="s">
        <v>11194</v>
      </c>
      <c r="D7980" s="124" t="s">
        <v>12707</v>
      </c>
      <c r="E7980" s="43">
        <v>4300</v>
      </c>
      <c r="F7980" s="43"/>
      <c r="G7980" s="241">
        <f t="shared" si="200"/>
        <v>26956.104838709463</v>
      </c>
      <c r="H7980" s="390" t="s">
        <v>9568</v>
      </c>
      <c r="I7980" s="52">
        <v>500000</v>
      </c>
      <c r="K7980" s="52">
        <f>K7977-K7978-K7979</f>
        <v>175000</v>
      </c>
    </row>
    <row r="7981" spans="1:12" x14ac:dyDescent="0.3">
      <c r="A7981" s="45">
        <v>45248</v>
      </c>
      <c r="B7981" s="398" t="s">
        <v>12137</v>
      </c>
      <c r="C7981" s="5" t="s">
        <v>11194</v>
      </c>
      <c r="D7981" s="124" t="s">
        <v>12708</v>
      </c>
      <c r="E7981" s="43">
        <v>1250</v>
      </c>
      <c r="F7981" s="43"/>
      <c r="G7981" s="241">
        <f t="shared" si="200"/>
        <v>25706.104838709463</v>
      </c>
      <c r="H7981" s="390" t="s">
        <v>9568</v>
      </c>
      <c r="I7981" s="52">
        <v>450000</v>
      </c>
      <c r="K7981" s="52">
        <v>42000</v>
      </c>
      <c r="L7981" s="4" t="s">
        <v>12691</v>
      </c>
    </row>
    <row r="7982" spans="1:12" x14ac:dyDescent="0.3">
      <c r="A7982" s="45">
        <v>45248</v>
      </c>
      <c r="B7982" s="398" t="s">
        <v>12699</v>
      </c>
      <c r="C7982" s="5" t="s">
        <v>11194</v>
      </c>
      <c r="D7982" s="124" t="s">
        <v>12709</v>
      </c>
      <c r="E7982" s="43">
        <v>4730</v>
      </c>
      <c r="F7982" s="43"/>
      <c r="G7982" s="241">
        <f t="shared" si="200"/>
        <v>20976.104838709463</v>
      </c>
      <c r="H7982" s="390" t="s">
        <v>9568</v>
      </c>
      <c r="I7982" s="52">
        <v>400000</v>
      </c>
      <c r="K7982" s="52">
        <v>25920</v>
      </c>
      <c r="L7982" s="4" t="s">
        <v>12692</v>
      </c>
    </row>
    <row r="7983" spans="1:12" x14ac:dyDescent="0.3">
      <c r="A7983" s="45">
        <v>45248</v>
      </c>
      <c r="B7983" s="398" t="s">
        <v>12699</v>
      </c>
      <c r="C7983" s="5" t="s">
        <v>11194</v>
      </c>
      <c r="D7983" s="124" t="s">
        <v>12710</v>
      </c>
      <c r="E7983" s="43">
        <v>18000</v>
      </c>
      <c r="F7983" s="43"/>
      <c r="G7983" s="241">
        <f t="shared" si="200"/>
        <v>2976.1048387094634</v>
      </c>
      <c r="H7983" s="390" t="s">
        <v>9568</v>
      </c>
      <c r="I7983" s="52">
        <v>300000</v>
      </c>
      <c r="K7983" s="52">
        <v>39000</v>
      </c>
      <c r="L7983" s="4" t="s">
        <v>12692</v>
      </c>
    </row>
    <row r="7984" spans="1:12" x14ac:dyDescent="0.3">
      <c r="A7984" s="45">
        <v>45248</v>
      </c>
      <c r="B7984" s="398" t="s">
        <v>12137</v>
      </c>
      <c r="C7984" s="5" t="s">
        <v>5793</v>
      </c>
      <c r="D7984" s="124" t="s">
        <v>8924</v>
      </c>
      <c r="E7984" s="43">
        <v>300</v>
      </c>
      <c r="F7984" s="43"/>
      <c r="G7984" s="241">
        <f t="shared" si="200"/>
        <v>2676.1048387094634</v>
      </c>
      <c r="H7984" s="390" t="s">
        <v>9568</v>
      </c>
      <c r="I7984" s="52">
        <v>300000</v>
      </c>
      <c r="K7984" s="52">
        <v>29320</v>
      </c>
      <c r="L7984" s="4" t="s">
        <v>12701</v>
      </c>
    </row>
    <row r="7985" spans="1:12" x14ac:dyDescent="0.3">
      <c r="A7985" s="45">
        <v>45248</v>
      </c>
      <c r="B7985" s="585"/>
      <c r="C7985" s="485"/>
      <c r="D7985" s="496" t="s">
        <v>12019</v>
      </c>
      <c r="E7985" s="485"/>
      <c r="F7985" s="28">
        <v>1000000</v>
      </c>
      <c r="G7985" s="241">
        <f t="shared" si="200"/>
        <v>1002676.1048387095</v>
      </c>
      <c r="H7985" s="390" t="s">
        <v>9568</v>
      </c>
    </row>
    <row r="7986" spans="1:12" x14ac:dyDescent="0.3">
      <c r="A7986" s="45">
        <v>45250</v>
      </c>
      <c r="B7986" s="398" t="s">
        <v>12137</v>
      </c>
      <c r="C7986" s="5" t="s">
        <v>26</v>
      </c>
      <c r="D7986" s="124" t="s">
        <v>12721</v>
      </c>
      <c r="E7986" s="43">
        <v>5000</v>
      </c>
      <c r="F7986" s="43"/>
      <c r="G7986" s="241">
        <f t="shared" si="200"/>
        <v>997676.10483870946</v>
      </c>
      <c r="H7986" s="390" t="s">
        <v>9568</v>
      </c>
      <c r="K7986" s="52">
        <v>1250</v>
      </c>
      <c r="L7986" s="4" t="s">
        <v>12702</v>
      </c>
    </row>
    <row r="7987" spans="1:12" x14ac:dyDescent="0.3">
      <c r="A7987" s="45">
        <v>45250</v>
      </c>
      <c r="B7987" s="398" t="s">
        <v>12674</v>
      </c>
      <c r="C7987" s="5" t="s">
        <v>54</v>
      </c>
      <c r="D7987" s="124" t="s">
        <v>12723</v>
      </c>
      <c r="E7987" s="43">
        <v>2260</v>
      </c>
      <c r="F7987" s="43"/>
      <c r="G7987" s="241">
        <f t="shared" si="200"/>
        <v>995416.10483870946</v>
      </c>
      <c r="H7987" s="390" t="s">
        <v>9568</v>
      </c>
      <c r="K7987" s="52">
        <v>4730</v>
      </c>
      <c r="L7987" s="4" t="s">
        <v>12703</v>
      </c>
    </row>
    <row r="7988" spans="1:12" x14ac:dyDescent="0.3">
      <c r="A7988" s="45">
        <v>45250</v>
      </c>
      <c r="B7988" s="398" t="s">
        <v>12674</v>
      </c>
      <c r="C7988" s="5" t="s">
        <v>26</v>
      </c>
      <c r="D7988" s="124" t="s">
        <v>12725</v>
      </c>
      <c r="E7988" s="43">
        <v>1350</v>
      </c>
      <c r="F7988" s="43"/>
      <c r="G7988" s="241">
        <f t="shared" si="200"/>
        <v>994066.10483870946</v>
      </c>
      <c r="H7988" s="390" t="s">
        <v>9568</v>
      </c>
      <c r="K7988" s="52">
        <v>9000</v>
      </c>
    </row>
    <row r="7989" spans="1:12" x14ac:dyDescent="0.3">
      <c r="A7989" s="45">
        <v>45250</v>
      </c>
      <c r="B7989" s="398" t="s">
        <v>12674</v>
      </c>
      <c r="C7989" s="5" t="s">
        <v>54</v>
      </c>
      <c r="D7989" s="124" t="s">
        <v>12722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12674</v>
      </c>
      <c r="C7990" s="5" t="s">
        <v>84</v>
      </c>
      <c r="D7990" s="124" t="s">
        <v>12724</v>
      </c>
      <c r="E7990" s="43">
        <v>2000</v>
      </c>
      <c r="F7990" s="43"/>
      <c r="G7990" s="241">
        <f t="shared" si="200"/>
        <v>989966.10483870946</v>
      </c>
      <c r="H7990" s="390" t="s">
        <v>9568</v>
      </c>
      <c r="I7990" s="52">
        <v>4806488</v>
      </c>
      <c r="K7990" s="52">
        <v>18000</v>
      </c>
    </row>
    <row r="7991" spans="1:12" x14ac:dyDescent="0.3">
      <c r="A7991" s="45">
        <v>45250</v>
      </c>
      <c r="B7991" s="398" t="s">
        <v>12636</v>
      </c>
      <c r="C7991" s="5" t="s">
        <v>6430</v>
      </c>
      <c r="D7991" s="124" t="s">
        <v>12726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12727</v>
      </c>
      <c r="D7992" s="124" t="s">
        <v>12728</v>
      </c>
      <c r="E7992" s="43">
        <v>500000</v>
      </c>
      <c r="F7992" s="43"/>
      <c r="G7992" s="241">
        <f t="shared" si="200"/>
        <v>487966.10483870946</v>
      </c>
      <c r="H7992" s="390" t="s">
        <v>9568</v>
      </c>
      <c r="K7992" s="52">
        <v>300</v>
      </c>
      <c r="L7992" s="4" t="s">
        <v>12704</v>
      </c>
    </row>
    <row r="7993" spans="1:12" x14ac:dyDescent="0.3">
      <c r="A7993" s="45">
        <v>45250</v>
      </c>
      <c r="B7993" s="398" t="s">
        <v>25</v>
      </c>
      <c r="C7993" s="5" t="s">
        <v>25</v>
      </c>
      <c r="D7993" s="124" t="s">
        <v>12733</v>
      </c>
      <c r="E7993" s="43">
        <v>5000</v>
      </c>
      <c r="F7993" s="43"/>
      <c r="G7993" s="241">
        <f t="shared" si="200"/>
        <v>482966.10483870946</v>
      </c>
      <c r="H7993" s="390" t="s">
        <v>9568</v>
      </c>
      <c r="K7993" s="52">
        <f>K7991-K7992</f>
        <v>5480</v>
      </c>
    </row>
    <row r="7994" spans="1:12" x14ac:dyDescent="0.3">
      <c r="A7994" s="45">
        <v>45250</v>
      </c>
      <c r="B7994" s="398" t="s">
        <v>12137</v>
      </c>
      <c r="C7994" s="5" t="s">
        <v>11194</v>
      </c>
      <c r="D7994" s="124" t="s">
        <v>12735</v>
      </c>
      <c r="E7994" s="43">
        <v>110000</v>
      </c>
      <c r="F7994" s="43"/>
      <c r="G7994" s="241">
        <f t="shared" si="200"/>
        <v>372966.10483870946</v>
      </c>
      <c r="H7994" s="390" t="s">
        <v>9568</v>
      </c>
      <c r="K7994" s="52">
        <v>2500</v>
      </c>
      <c r="L7994" s="4" t="s">
        <v>5793</v>
      </c>
    </row>
    <row r="7995" spans="1:12" x14ac:dyDescent="0.3">
      <c r="A7995" s="45">
        <v>45250</v>
      </c>
      <c r="B7995" s="398" t="s">
        <v>12384</v>
      </c>
      <c r="C7995" s="5" t="s">
        <v>4550</v>
      </c>
      <c r="D7995" s="124" t="s">
        <v>12729</v>
      </c>
      <c r="E7995" s="43">
        <v>28600</v>
      </c>
      <c r="F7995" s="43"/>
      <c r="G7995" s="241">
        <f t="shared" si="200"/>
        <v>344366.10483870946</v>
      </c>
      <c r="H7995" s="390" t="s">
        <v>9568</v>
      </c>
      <c r="K7995" s="52">
        <f>K7993-K7994</f>
        <v>2980</v>
      </c>
    </row>
    <row r="7996" spans="1:12" x14ac:dyDescent="0.3">
      <c r="A7996" s="45">
        <v>45250</v>
      </c>
      <c r="B7996" s="398" t="s">
        <v>12088</v>
      </c>
      <c r="C7996" s="5" t="s">
        <v>84</v>
      </c>
      <c r="D7996" s="124" t="s">
        <v>12732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12088</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12137</v>
      </c>
      <c r="C8000" s="5" t="s">
        <v>11194</v>
      </c>
      <c r="D8000" s="124" t="s">
        <v>12747</v>
      </c>
      <c r="E8000" s="43">
        <v>13400</v>
      </c>
      <c r="F8000" s="43"/>
      <c r="G8000" s="241">
        <f t="shared" si="200"/>
        <v>313466.10483870946</v>
      </c>
      <c r="H8000" s="390" t="s">
        <v>9568</v>
      </c>
      <c r="I8000" s="52">
        <v>67140</v>
      </c>
    </row>
    <row r="8001" spans="1:13" x14ac:dyDescent="0.3">
      <c r="A8001" s="45">
        <v>45251</v>
      </c>
      <c r="B8001" s="398" t="s">
        <v>12636</v>
      </c>
      <c r="C8001" s="5" t="s">
        <v>11194</v>
      </c>
      <c r="D8001" s="124" t="s">
        <v>12748</v>
      </c>
      <c r="E8001" s="43">
        <v>6000</v>
      </c>
      <c r="F8001" s="43"/>
      <c r="G8001" s="241">
        <f t="shared" si="200"/>
        <v>307466.10483870946</v>
      </c>
      <c r="H8001" s="390" t="s">
        <v>9568</v>
      </c>
    </row>
    <row r="8002" spans="1:13" x14ac:dyDescent="0.3">
      <c r="A8002" s="45">
        <v>45251</v>
      </c>
      <c r="B8002" s="398" t="s">
        <v>12137</v>
      </c>
      <c r="C8002" s="5" t="s">
        <v>5793</v>
      </c>
      <c r="D8002" s="124" t="s">
        <v>40</v>
      </c>
      <c r="E8002" s="43">
        <v>1500</v>
      </c>
      <c r="F8002" s="43"/>
      <c r="G8002" s="241">
        <f t="shared" si="200"/>
        <v>305966.10483870946</v>
      </c>
      <c r="H8002" s="390" t="s">
        <v>9568</v>
      </c>
      <c r="I8002" s="52">
        <v>59680</v>
      </c>
    </row>
    <row r="8003" spans="1:13" x14ac:dyDescent="0.3">
      <c r="A8003" s="45">
        <v>45251</v>
      </c>
      <c r="B8003" s="398" t="s">
        <v>12137</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12088</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12750</v>
      </c>
      <c r="E8005" s="43">
        <v>5000</v>
      </c>
      <c r="F8005" s="43"/>
      <c r="G8005" s="241">
        <f t="shared" si="200"/>
        <v>298966.10483870946</v>
      </c>
      <c r="H8005" s="390" t="s">
        <v>9568</v>
      </c>
      <c r="I8005" s="52">
        <v>19640</v>
      </c>
      <c r="L8005" s="4">
        <v>5600</v>
      </c>
    </row>
    <row r="8006" spans="1:13" x14ac:dyDescent="0.3">
      <c r="A8006" s="45">
        <v>45251</v>
      </c>
      <c r="B8006" s="398" t="s">
        <v>12188</v>
      </c>
      <c r="C8006" s="5" t="s">
        <v>12742</v>
      </c>
      <c r="D8006" s="124" t="s">
        <v>12743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12188</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12137</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12636</v>
      </c>
      <c r="C8009" s="5" t="s">
        <v>5793</v>
      </c>
      <c r="D8009" s="124" t="s">
        <v>40</v>
      </c>
      <c r="E8009" s="43">
        <v>2100</v>
      </c>
      <c r="F8009" s="43"/>
      <c r="G8009" s="241">
        <f t="shared" si="200"/>
        <v>207716.10483870946</v>
      </c>
      <c r="H8009" s="390" t="s">
        <v>9568</v>
      </c>
    </row>
    <row r="8010" spans="1:13" x14ac:dyDescent="0.3">
      <c r="A8010" s="45">
        <v>45252</v>
      </c>
      <c r="B8010" s="398" t="s">
        <v>12137</v>
      </c>
      <c r="C8010" s="5" t="s">
        <v>12745</v>
      </c>
      <c r="D8010" s="124" t="s">
        <v>12744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12188</v>
      </c>
      <c r="C8012" s="5" t="s">
        <v>11194</v>
      </c>
      <c r="D8012" s="124" t="s">
        <v>12787</v>
      </c>
      <c r="E8012" s="43">
        <v>2400</v>
      </c>
      <c r="F8012" s="43"/>
      <c r="G8012" s="241">
        <f t="shared" si="200"/>
        <v>145316.10483870946</v>
      </c>
      <c r="H8012" s="390" t="s">
        <v>9568</v>
      </c>
    </row>
    <row r="8013" spans="1:13" x14ac:dyDescent="0.3">
      <c r="A8013" s="45">
        <v>45252</v>
      </c>
      <c r="B8013" s="398" t="s">
        <v>12611</v>
      </c>
      <c r="C8013" s="5" t="s">
        <v>11194</v>
      </c>
      <c r="D8013" s="124" t="s">
        <v>12777</v>
      </c>
      <c r="E8013" s="43">
        <v>4500</v>
      </c>
      <c r="F8013" s="43"/>
      <c r="G8013" s="241">
        <f t="shared" si="200"/>
        <v>140816.10483870946</v>
      </c>
      <c r="H8013" s="390" t="s">
        <v>9568</v>
      </c>
    </row>
    <row r="8014" spans="1:13" x14ac:dyDescent="0.3">
      <c r="A8014" s="45">
        <v>45252</v>
      </c>
      <c r="B8014" s="398" t="s">
        <v>12137</v>
      </c>
      <c r="C8014" s="5" t="s">
        <v>5793</v>
      </c>
      <c r="D8014" s="124"/>
      <c r="E8014" s="43">
        <v>3500</v>
      </c>
      <c r="F8014" s="43"/>
      <c r="G8014" s="241">
        <f t="shared" si="200"/>
        <v>137316.10483870946</v>
      </c>
      <c r="H8014" s="390" t="s">
        <v>9568</v>
      </c>
    </row>
    <row r="8015" spans="1:13" x14ac:dyDescent="0.3">
      <c r="A8015" s="45">
        <v>45252</v>
      </c>
      <c r="B8015" s="398" t="s">
        <v>12636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12749</v>
      </c>
      <c r="E8016" s="43">
        <v>25000</v>
      </c>
      <c r="F8016" s="43"/>
      <c r="G8016" s="241">
        <f t="shared" si="200"/>
        <v>110216.10483870946</v>
      </c>
      <c r="H8016" s="390" t="s">
        <v>9568</v>
      </c>
      <c r="I8016" s="52">
        <v>3780</v>
      </c>
      <c r="J8016" s="52">
        <v>808745</v>
      </c>
    </row>
    <row r="8017" spans="1:11" x14ac:dyDescent="0.3">
      <c r="A8017" s="45">
        <v>45252</v>
      </c>
      <c r="B8017" s="398" t="s">
        <v>12188</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12765</v>
      </c>
      <c r="E8018" s="43">
        <v>20000</v>
      </c>
      <c r="F8018" s="43"/>
      <c r="G8018" s="241">
        <f t="shared" si="200"/>
        <v>87416.104838709463</v>
      </c>
      <c r="H8018" s="390" t="s">
        <v>9568</v>
      </c>
      <c r="I8018" s="52">
        <v>1864502</v>
      </c>
    </row>
    <row r="8019" spans="1:11" x14ac:dyDescent="0.3">
      <c r="A8019" s="45">
        <v>45253</v>
      </c>
      <c r="B8019" s="398" t="s">
        <v>12088</v>
      </c>
      <c r="C8019" s="5" t="s">
        <v>84</v>
      </c>
      <c r="D8019" s="124" t="s">
        <v>12766</v>
      </c>
      <c r="E8019" s="43">
        <v>5000</v>
      </c>
      <c r="F8019" s="43"/>
      <c r="G8019" s="241">
        <f t="shared" si="200"/>
        <v>82416.104838709463</v>
      </c>
      <c r="H8019" s="390" t="s">
        <v>9568</v>
      </c>
      <c r="I8019" s="52">
        <v>472526</v>
      </c>
    </row>
    <row r="8020" spans="1:11" x14ac:dyDescent="0.3">
      <c r="A8020" s="45">
        <v>45253</v>
      </c>
      <c r="B8020" s="398" t="s">
        <v>12611</v>
      </c>
      <c r="C8020" s="5" t="s">
        <v>6028</v>
      </c>
      <c r="D8020" s="124" t="s">
        <v>12767</v>
      </c>
      <c r="E8020" s="43">
        <v>61200</v>
      </c>
      <c r="F8020" s="43"/>
      <c r="G8020" s="241">
        <f t="shared" si="200"/>
        <v>21216.104838709463</v>
      </c>
      <c r="H8020" s="390" t="s">
        <v>9568</v>
      </c>
      <c r="I8020" s="52">
        <f>I8019+I8018+I8017</f>
        <v>3269804</v>
      </c>
    </row>
    <row r="8021" spans="1:11" x14ac:dyDescent="0.3">
      <c r="A8021" s="45">
        <v>45253</v>
      </c>
      <c r="B8021" s="585"/>
      <c r="C8021" s="485"/>
      <c r="D8021" s="496" t="s">
        <v>7348</v>
      </c>
      <c r="E8021" s="485"/>
      <c r="F8021" s="43">
        <v>20000</v>
      </c>
      <c r="G8021" s="241">
        <f t="shared" si="200"/>
        <v>41216.104838709463</v>
      </c>
      <c r="H8021" s="390" t="s">
        <v>9568</v>
      </c>
    </row>
    <row r="8022" spans="1:11" x14ac:dyDescent="0.3">
      <c r="A8022" s="45">
        <v>45254</v>
      </c>
      <c r="B8022" s="398" t="s">
        <v>12614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12750</v>
      </c>
      <c r="E8023" s="43">
        <v>6000</v>
      </c>
      <c r="F8023" s="43"/>
      <c r="G8023" s="241">
        <f t="shared" si="200"/>
        <v>20216.104838709463</v>
      </c>
      <c r="H8023" s="390" t="s">
        <v>9568</v>
      </c>
      <c r="I8023" s="344" t="s">
        <v>12084</v>
      </c>
      <c r="J8023" s="52" t="s">
        <v>12711</v>
      </c>
      <c r="K8023" s="52" t="s">
        <v>12712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12137</v>
      </c>
      <c r="C8025" s="5" t="s">
        <v>26</v>
      </c>
      <c r="D8025" s="124" t="s">
        <v>12772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85"/>
      <c r="C8027" s="485"/>
      <c r="D8027" s="496" t="s">
        <v>7348</v>
      </c>
      <c r="E8027" s="485"/>
      <c r="F8027" s="43">
        <v>80000</v>
      </c>
      <c r="G8027" s="241">
        <f t="shared" si="200"/>
        <v>81866.104838709463</v>
      </c>
      <c r="H8027" s="390" t="s">
        <v>9568</v>
      </c>
    </row>
    <row r="8028" spans="1:11" x14ac:dyDescent="0.3">
      <c r="A8028" s="45">
        <v>45254</v>
      </c>
      <c r="B8028" s="585"/>
      <c r="C8028" s="485"/>
      <c r="D8028" s="496" t="s">
        <v>12771</v>
      </c>
      <c r="E8028" s="485"/>
      <c r="F8028" s="43">
        <v>28200</v>
      </c>
      <c r="G8028" s="241">
        <f t="shared" si="200"/>
        <v>110066.10483870946</v>
      </c>
      <c r="H8028" s="390" t="s">
        <v>9568</v>
      </c>
    </row>
    <row r="8029" spans="1:11" x14ac:dyDescent="0.3">
      <c r="A8029" s="45">
        <v>45255</v>
      </c>
      <c r="B8029" s="398" t="s">
        <v>12137</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12750</v>
      </c>
      <c r="E8030" s="43">
        <v>5000</v>
      </c>
      <c r="F8030" s="43"/>
      <c r="G8030" s="241">
        <f t="shared" si="200"/>
        <v>102566.10483870946</v>
      </c>
      <c r="H8030" s="390" t="s">
        <v>9568</v>
      </c>
      <c r="J8030" s="52">
        <f>K8024+J8024+I8024</f>
        <v>8794810</v>
      </c>
    </row>
    <row r="8031" spans="1:11" ht="37.5" x14ac:dyDescent="0.3">
      <c r="A8031" s="45">
        <v>45255</v>
      </c>
      <c r="B8031" s="398" t="s">
        <v>12773</v>
      </c>
      <c r="C8031" s="5" t="s">
        <v>11194</v>
      </c>
      <c r="D8031" s="124" t="s">
        <v>12775</v>
      </c>
      <c r="E8031" s="43">
        <v>4400</v>
      </c>
      <c r="F8031" s="43"/>
      <c r="G8031" s="241">
        <f t="shared" si="200"/>
        <v>98166.104838709463</v>
      </c>
      <c r="H8031" s="390" t="s">
        <v>9568</v>
      </c>
      <c r="J8031" s="52">
        <v>8000000</v>
      </c>
    </row>
    <row r="8032" spans="1:11" x14ac:dyDescent="0.3">
      <c r="A8032" s="45">
        <v>45255</v>
      </c>
      <c r="B8032" s="398" t="s">
        <v>12188</v>
      </c>
      <c r="C8032" s="5" t="s">
        <v>26</v>
      </c>
      <c r="D8032" s="124" t="s">
        <v>12774</v>
      </c>
      <c r="E8032" s="43">
        <v>4000</v>
      </c>
      <c r="F8032" s="43"/>
      <c r="G8032" s="241">
        <f t="shared" si="200"/>
        <v>94166.104838709463</v>
      </c>
      <c r="H8032" s="390" t="s">
        <v>9568</v>
      </c>
      <c r="J8032" s="52">
        <f>J8030-J8031</f>
        <v>794810</v>
      </c>
      <c r="K8032" s="52">
        <v>120</v>
      </c>
    </row>
    <row r="8033" spans="1:12" x14ac:dyDescent="0.3">
      <c r="A8033" s="45">
        <v>45255</v>
      </c>
      <c r="B8033" s="398" t="s">
        <v>12674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12091</v>
      </c>
      <c r="C8034" s="5" t="s">
        <v>4550</v>
      </c>
      <c r="D8034" s="124" t="s">
        <v>12776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12636</v>
      </c>
      <c r="C8035" s="5" t="s">
        <v>11194</v>
      </c>
      <c r="D8035" s="124" t="s">
        <v>12777</v>
      </c>
      <c r="E8035" s="43">
        <v>5000</v>
      </c>
      <c r="F8035" s="43"/>
      <c r="G8035" s="241">
        <f t="shared" ref="G8035:G8036" si="202">G8034+F8035-E8035</f>
        <v>73666.104838709463</v>
      </c>
      <c r="H8035" s="390" t="s">
        <v>9568</v>
      </c>
      <c r="K8035" s="52">
        <f>K8032*15%</f>
        <v>18</v>
      </c>
    </row>
    <row r="8036" spans="1:12" x14ac:dyDescent="0.3">
      <c r="A8036" s="45">
        <v>45255</v>
      </c>
      <c r="B8036" s="398" t="s">
        <v>12188</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12188</v>
      </c>
      <c r="C8037" s="5" t="s">
        <v>26</v>
      </c>
      <c r="D8037" s="124" t="s">
        <v>12778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12384</v>
      </c>
      <c r="C8039" s="5" t="s">
        <v>4550</v>
      </c>
      <c r="D8039" s="124" t="s">
        <v>12779</v>
      </c>
      <c r="E8039" s="43">
        <v>50000</v>
      </c>
      <c r="F8039" s="43"/>
      <c r="G8039" s="241">
        <f t="shared" si="203"/>
        <v>12666.104838709463</v>
      </c>
      <c r="H8039" s="390" t="s">
        <v>9568</v>
      </c>
      <c r="I8039" s="169">
        <v>82924</v>
      </c>
    </row>
    <row r="8040" spans="1:12" x14ac:dyDescent="0.3">
      <c r="A8040" s="45">
        <v>45257</v>
      </c>
      <c r="B8040" s="398" t="s">
        <v>12137</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12750</v>
      </c>
      <c r="E8041" s="43">
        <v>5000</v>
      </c>
      <c r="F8041" s="43"/>
      <c r="G8041" s="241">
        <f t="shared" si="203"/>
        <v>4466.1048387094634</v>
      </c>
      <c r="H8041" s="390" t="s">
        <v>9568</v>
      </c>
      <c r="I8041" s="169">
        <v>48749</v>
      </c>
    </row>
    <row r="8042" spans="1:12" x14ac:dyDescent="0.3">
      <c r="A8042" s="45">
        <v>45258</v>
      </c>
      <c r="B8042" s="398"/>
      <c r="C8042" s="5" t="s">
        <v>84</v>
      </c>
      <c r="D8042" s="124" t="s">
        <v>12784</v>
      </c>
      <c r="E8042" s="43">
        <v>10000</v>
      </c>
      <c r="F8042" s="43"/>
      <c r="G8042" s="241">
        <f t="shared" si="203"/>
        <v>-5533.8951612905366</v>
      </c>
      <c r="H8042" s="390" t="s">
        <v>9568</v>
      </c>
      <c r="I8042" s="169">
        <v>214220</v>
      </c>
      <c r="K8042" s="169">
        <v>1523704</v>
      </c>
    </row>
    <row r="8043" spans="1:12" x14ac:dyDescent="0.3">
      <c r="A8043" s="45">
        <v>45258</v>
      </c>
      <c r="B8043" s="398" t="s">
        <v>12502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12188</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85"/>
      <c r="C8045" s="485"/>
      <c r="D8045" s="496" t="s">
        <v>12019</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12750</v>
      </c>
      <c r="E8046" s="43">
        <v>4000</v>
      </c>
      <c r="F8046" s="43"/>
      <c r="G8046" s="48">
        <f t="shared" si="204"/>
        <v>9216.1048387094634</v>
      </c>
      <c r="H8046" s="390" t="s">
        <v>9568</v>
      </c>
      <c r="I8046" s="169">
        <v>92000</v>
      </c>
      <c r="K8046" s="169">
        <v>98400</v>
      </c>
    </row>
    <row r="8047" spans="1:12" x14ac:dyDescent="0.3">
      <c r="A8047" s="45">
        <v>45259</v>
      </c>
      <c r="B8047" s="398" t="s">
        <v>12137</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12286</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12699</v>
      </c>
      <c r="C8050" s="5" t="s">
        <v>11194</v>
      </c>
      <c r="D8050" s="124" t="s">
        <v>12788</v>
      </c>
      <c r="E8050" s="43">
        <v>850</v>
      </c>
      <c r="F8050" s="43"/>
      <c r="G8050" s="48">
        <f t="shared" si="204"/>
        <v>1316.1048387094634</v>
      </c>
      <c r="H8050" s="390" t="s">
        <v>9568</v>
      </c>
      <c r="I8050" s="169">
        <v>88971</v>
      </c>
    </row>
    <row r="8051" spans="1:12" x14ac:dyDescent="0.3">
      <c r="A8051" s="45">
        <v>45260</v>
      </c>
      <c r="B8051" s="398" t="s">
        <v>12699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12130</v>
      </c>
      <c r="C8052" s="5" t="s">
        <v>30</v>
      </c>
      <c r="D8052" s="124" t="s">
        <v>12427</v>
      </c>
      <c r="E8052" s="43">
        <v>500</v>
      </c>
      <c r="F8052" s="43"/>
      <c r="G8052" s="48">
        <f t="shared" si="204"/>
        <v>-1183.8951612905366</v>
      </c>
      <c r="H8052" s="390" t="s">
        <v>9568</v>
      </c>
      <c r="I8052" s="169">
        <v>10980</v>
      </c>
      <c r="K8052" s="169">
        <v>3780</v>
      </c>
    </row>
    <row r="8053" spans="1:12" x14ac:dyDescent="0.3">
      <c r="A8053" s="45">
        <v>45260</v>
      </c>
      <c r="B8053" s="398" t="s">
        <v>12636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12188</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12137</v>
      </c>
      <c r="C8055" s="5" t="s">
        <v>11194</v>
      </c>
      <c r="D8055" s="124" t="s">
        <v>12790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12750</v>
      </c>
      <c r="E8056" s="43">
        <v>5000</v>
      </c>
      <c r="F8056" s="43"/>
      <c r="G8056" s="48">
        <f t="shared" si="204"/>
        <v>-10483.895161290537</v>
      </c>
      <c r="H8056" s="390" t="s">
        <v>9568</v>
      </c>
      <c r="I8056" s="169">
        <v>13500</v>
      </c>
      <c r="K8056" s="169">
        <v>55094</v>
      </c>
    </row>
    <row r="8057" spans="1:12" x14ac:dyDescent="0.3">
      <c r="A8057" s="45">
        <v>45261</v>
      </c>
      <c r="B8057" s="585"/>
      <c r="C8057" s="485"/>
      <c r="D8057" s="496" t="s">
        <v>12019</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12092</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12636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12796</v>
      </c>
      <c r="E8060" s="43">
        <v>450</v>
      </c>
      <c r="F8060" s="43"/>
      <c r="G8060" s="48">
        <f t="shared" si="204"/>
        <v>63066.104838709463</v>
      </c>
      <c r="H8060" s="390" t="s">
        <v>9568</v>
      </c>
      <c r="I8060" s="169">
        <v>15000</v>
      </c>
      <c r="K8060" s="169">
        <v>74282</v>
      </c>
    </row>
    <row r="8061" spans="1:12" x14ac:dyDescent="0.3">
      <c r="A8061" s="45">
        <v>45261</v>
      </c>
      <c r="B8061" s="398" t="s">
        <v>12611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12190</v>
      </c>
      <c r="C8062" s="5" t="s">
        <v>12671</v>
      </c>
      <c r="D8062" s="124" t="s">
        <v>438</v>
      </c>
      <c r="E8062" s="43">
        <v>25000</v>
      </c>
      <c r="F8062" s="43"/>
      <c r="G8062" s="48">
        <f t="shared" si="204"/>
        <v>36616.104838709463</v>
      </c>
      <c r="H8062" s="390" t="s">
        <v>9568</v>
      </c>
      <c r="I8062" s="169">
        <v>49170</v>
      </c>
      <c r="K8062" s="169">
        <v>59680</v>
      </c>
    </row>
    <row r="8063" spans="1:12" x14ac:dyDescent="0.3">
      <c r="A8063" s="45">
        <v>45261</v>
      </c>
      <c r="B8063" s="398" t="s">
        <v>12611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12674</v>
      </c>
      <c r="C8064" s="5" t="s">
        <v>6430</v>
      </c>
      <c r="D8064" s="124" t="s">
        <v>12163</v>
      </c>
      <c r="E8064" s="43">
        <v>6000</v>
      </c>
      <c r="F8064" s="43"/>
      <c r="G8064" s="48">
        <f t="shared" si="204"/>
        <v>25616.104838709463</v>
      </c>
      <c r="H8064" s="390" t="s">
        <v>9568</v>
      </c>
      <c r="I8064" s="52">
        <v>500000</v>
      </c>
      <c r="K8064" s="169">
        <v>24200</v>
      </c>
    </row>
    <row r="8065" spans="1:11" x14ac:dyDescent="0.3">
      <c r="A8065" s="45">
        <v>45262</v>
      </c>
      <c r="B8065" s="398" t="s">
        <v>12286</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12137</v>
      </c>
      <c r="C8066" s="5" t="s">
        <v>11194</v>
      </c>
      <c r="D8066" s="124" t="s">
        <v>12350</v>
      </c>
      <c r="E8066" s="43">
        <v>1500</v>
      </c>
      <c r="F8066" s="43"/>
      <c r="G8066" s="48">
        <f t="shared" si="204"/>
        <v>19616.104838709463</v>
      </c>
      <c r="H8066" s="390" t="s">
        <v>9568</v>
      </c>
      <c r="I8066" s="52">
        <v>5008480</v>
      </c>
      <c r="K8066" s="52">
        <v>2952685</v>
      </c>
    </row>
    <row r="8067" spans="1:11" x14ac:dyDescent="0.3">
      <c r="A8067" s="45">
        <v>45262</v>
      </c>
      <c r="B8067" s="398" t="s">
        <v>12502</v>
      </c>
      <c r="C8067" s="5" t="s">
        <v>11194</v>
      </c>
      <c r="D8067" s="124" t="s">
        <v>12797</v>
      </c>
      <c r="E8067" s="43">
        <v>5000</v>
      </c>
      <c r="F8067" s="43"/>
      <c r="G8067" s="48">
        <f t="shared" si="204"/>
        <v>14616.104838709463</v>
      </c>
      <c r="H8067" s="390" t="s">
        <v>9568</v>
      </c>
      <c r="K8067" s="52">
        <v>-2000000</v>
      </c>
    </row>
    <row r="8068" spans="1:11" x14ac:dyDescent="0.3">
      <c r="A8068" s="45">
        <v>45262</v>
      </c>
      <c r="B8068" s="398" t="s">
        <v>12502</v>
      </c>
      <c r="C8068" s="5" t="s">
        <v>11194</v>
      </c>
      <c r="D8068" s="124" t="s">
        <v>12799</v>
      </c>
      <c r="E8068" s="43">
        <v>11620</v>
      </c>
      <c r="F8068" s="43"/>
      <c r="G8068" s="48">
        <f t="shared" si="204"/>
        <v>2996.1048387094634</v>
      </c>
      <c r="H8068" s="390" t="s">
        <v>9568</v>
      </c>
      <c r="K8068" s="52">
        <v>-1000000</v>
      </c>
    </row>
    <row r="8069" spans="1:11" x14ac:dyDescent="0.3">
      <c r="A8069" s="45">
        <v>45262</v>
      </c>
      <c r="B8069" s="585"/>
      <c r="C8069" s="485"/>
      <c r="D8069" s="496" t="s">
        <v>4106</v>
      </c>
      <c r="E8069" s="485"/>
      <c r="F8069" s="43">
        <v>500000</v>
      </c>
      <c r="G8069" s="48">
        <f t="shared" si="204"/>
        <v>502996.10483870946</v>
      </c>
      <c r="H8069" s="390" t="s">
        <v>9568</v>
      </c>
      <c r="K8069" s="52">
        <v>45000</v>
      </c>
    </row>
    <row r="8070" spans="1:11" x14ac:dyDescent="0.3">
      <c r="A8070" s="45">
        <v>45264</v>
      </c>
      <c r="B8070" s="398" t="s">
        <v>12502</v>
      </c>
      <c r="C8070" s="5" t="s">
        <v>11194</v>
      </c>
      <c r="D8070" s="124" t="s">
        <v>12798</v>
      </c>
      <c r="E8070" s="43">
        <v>45000</v>
      </c>
      <c r="F8070" s="43"/>
      <c r="G8070" s="48">
        <f t="shared" si="204"/>
        <v>457996.10483870946</v>
      </c>
      <c r="H8070" s="390" t="s">
        <v>9568</v>
      </c>
      <c r="K8070" s="52">
        <v>55000</v>
      </c>
    </row>
    <row r="8071" spans="1:11" x14ac:dyDescent="0.3">
      <c r="A8071" s="45">
        <v>45264</v>
      </c>
      <c r="B8071" s="398" t="s">
        <v>12137</v>
      </c>
      <c r="C8071" s="5" t="s">
        <v>5793</v>
      </c>
      <c r="D8071" s="124" t="s">
        <v>8924</v>
      </c>
      <c r="E8071" s="43">
        <v>300</v>
      </c>
      <c r="F8071" s="43"/>
      <c r="G8071" s="48">
        <f t="shared" si="204"/>
        <v>457696.10483870946</v>
      </c>
      <c r="H8071" s="390" t="s">
        <v>9568</v>
      </c>
      <c r="I8071" s="52">
        <v>3400</v>
      </c>
      <c r="J8071" s="52" t="s">
        <v>12800</v>
      </c>
      <c r="K8071" s="52">
        <v>55000</v>
      </c>
    </row>
    <row r="8072" spans="1:11" x14ac:dyDescent="0.3">
      <c r="A8072" s="45">
        <v>45264</v>
      </c>
      <c r="B8072" s="398" t="s">
        <v>12611</v>
      </c>
      <c r="C8072" s="5" t="s">
        <v>5793</v>
      </c>
      <c r="D8072" s="124" t="s">
        <v>40</v>
      </c>
      <c r="E8072" s="43">
        <v>5000</v>
      </c>
      <c r="F8072" s="43"/>
      <c r="G8072" s="48">
        <f t="shared" si="204"/>
        <v>452696.10483870946</v>
      </c>
      <c r="H8072" s="390" t="s">
        <v>9568</v>
      </c>
      <c r="I8072" s="52">
        <v>1700</v>
      </c>
      <c r="J8072" s="52" t="s">
        <v>12801</v>
      </c>
      <c r="K8072" s="52">
        <v>45000</v>
      </c>
    </row>
    <row r="8073" spans="1:11" x14ac:dyDescent="0.3">
      <c r="A8073" s="45">
        <v>45264</v>
      </c>
      <c r="B8073" s="398" t="s">
        <v>25</v>
      </c>
      <c r="C8073" s="5" t="s">
        <v>25</v>
      </c>
      <c r="D8073" s="124" t="s">
        <v>12750</v>
      </c>
      <c r="E8073" s="43">
        <v>2000</v>
      </c>
      <c r="F8073" s="43"/>
      <c r="G8073" s="48">
        <f t="shared" si="204"/>
        <v>450696.10483870946</v>
      </c>
      <c r="H8073" s="390" t="s">
        <v>9568</v>
      </c>
      <c r="I8073" s="52">
        <v>3200</v>
      </c>
      <c r="J8073" s="52" t="s">
        <v>12801</v>
      </c>
    </row>
    <row r="8074" spans="1:11" x14ac:dyDescent="0.3">
      <c r="A8074" s="45">
        <v>45264</v>
      </c>
      <c r="B8074" s="398" t="s">
        <v>12636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12800</v>
      </c>
      <c r="K8075" s="52">
        <f>SUM(K8051:K8074)</f>
        <v>2994962</v>
      </c>
    </row>
    <row r="8076" spans="1:11" x14ac:dyDescent="0.3">
      <c r="A8076" s="45">
        <v>45265</v>
      </c>
      <c r="B8076" s="398" t="s">
        <v>10333</v>
      </c>
      <c r="C8076" s="5" t="s">
        <v>9801</v>
      </c>
      <c r="D8076" s="124" t="s">
        <v>12806</v>
      </c>
      <c r="E8076" s="43">
        <v>11000</v>
      </c>
      <c r="F8076" s="43"/>
      <c r="G8076" s="48">
        <f t="shared" si="204"/>
        <v>436996.10483870946</v>
      </c>
      <c r="H8076" s="390" t="s">
        <v>9568</v>
      </c>
      <c r="I8076" s="52">
        <v>1700</v>
      </c>
      <c r="J8076" s="52" t="s">
        <v>12800</v>
      </c>
    </row>
    <row r="8077" spans="1:11" x14ac:dyDescent="0.3">
      <c r="A8077" s="45">
        <v>45265</v>
      </c>
      <c r="B8077" s="585"/>
      <c r="C8077" s="485"/>
      <c r="D8077" s="496" t="s">
        <v>4106</v>
      </c>
      <c r="E8077" s="485"/>
      <c r="F8077" s="43">
        <v>300000</v>
      </c>
      <c r="G8077" s="48">
        <f t="shared" si="204"/>
        <v>736996.10483870946</v>
      </c>
      <c r="H8077" s="390" t="s">
        <v>9568</v>
      </c>
    </row>
    <row r="8078" spans="1:11" x14ac:dyDescent="0.3">
      <c r="A8078" s="45">
        <v>45265</v>
      </c>
      <c r="B8078" s="398" t="s">
        <v>12614</v>
      </c>
      <c r="C8078" s="5" t="s">
        <v>8863</v>
      </c>
      <c r="D8078" s="124" t="s">
        <v>294</v>
      </c>
      <c r="E8078" s="43">
        <v>30000</v>
      </c>
      <c r="F8078" s="43"/>
      <c r="G8078" s="48">
        <f t="shared" si="204"/>
        <v>706996.10483870946</v>
      </c>
      <c r="H8078" s="390" t="s">
        <v>9568</v>
      </c>
      <c r="I8078" s="52">
        <f>I8076+I8075</f>
        <v>4700</v>
      </c>
    </row>
    <row r="8079" spans="1:11" x14ac:dyDescent="0.3">
      <c r="A8079" s="45">
        <v>45265</v>
      </c>
      <c r="B8079" s="625" t="s">
        <v>12636</v>
      </c>
      <c r="C8079" s="626" t="s">
        <v>54</v>
      </c>
      <c r="D8079" s="627" t="s">
        <v>6245</v>
      </c>
      <c r="E8079" s="62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12750</v>
      </c>
      <c r="E8081" s="43">
        <v>5000</v>
      </c>
      <c r="F8081" s="43"/>
      <c r="G8081" s="48">
        <f t="shared" si="204"/>
        <v>600356.10483870946</v>
      </c>
      <c r="H8081" s="390" t="s">
        <v>9568</v>
      </c>
      <c r="L8081" s="93"/>
    </row>
    <row r="8082" spans="1:14" x14ac:dyDescent="0.3">
      <c r="A8082" s="45">
        <v>45265</v>
      </c>
      <c r="B8082" s="398" t="s">
        <v>12636</v>
      </c>
      <c r="C8082" s="5" t="s">
        <v>9765</v>
      </c>
      <c r="D8082" s="124" t="s">
        <v>12807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12699</v>
      </c>
      <c r="C8084" s="5" t="s">
        <v>5793</v>
      </c>
      <c r="D8084" s="124" t="s">
        <v>8924</v>
      </c>
      <c r="E8084" s="43">
        <v>500</v>
      </c>
      <c r="F8084" s="43"/>
      <c r="G8084" s="48">
        <f t="shared" si="204"/>
        <v>581356.10483870946</v>
      </c>
      <c r="H8084" s="390" t="s">
        <v>9568</v>
      </c>
      <c r="J8084" s="624">
        <v>5000</v>
      </c>
      <c r="K8084" s="52" t="s">
        <v>12252</v>
      </c>
    </row>
    <row r="8085" spans="1:14" x14ac:dyDescent="0.3">
      <c r="A8085" s="45">
        <v>45265</v>
      </c>
      <c r="B8085" s="625" t="s">
        <v>25</v>
      </c>
      <c r="C8085" s="626" t="s">
        <v>54</v>
      </c>
      <c r="D8085" s="627" t="s">
        <v>11399</v>
      </c>
      <c r="E8085" s="628">
        <f>5000+17500+43870+35800+42000+75000+76000+41000</f>
        <v>336170</v>
      </c>
      <c r="F8085" s="43"/>
      <c r="G8085" s="48">
        <f t="shared" si="204"/>
        <v>245186.10483870946</v>
      </c>
      <c r="H8085" s="390" t="s">
        <v>9568</v>
      </c>
    </row>
    <row r="8086" spans="1:14" x14ac:dyDescent="0.3">
      <c r="A8086" s="45">
        <v>45266</v>
      </c>
      <c r="B8086" s="398"/>
      <c r="C8086" s="5" t="s">
        <v>14</v>
      </c>
      <c r="D8086" s="124" t="s">
        <v>12271</v>
      </c>
      <c r="E8086" s="43">
        <f>21338+700</f>
        <v>22038</v>
      </c>
      <c r="F8086" s="43"/>
      <c r="G8086" s="48">
        <f t="shared" si="204"/>
        <v>223148.10483870946</v>
      </c>
      <c r="H8086" s="390" t="s">
        <v>9568</v>
      </c>
    </row>
    <row r="8087" spans="1:14" x14ac:dyDescent="0.3">
      <c r="A8087" s="45">
        <v>45266</v>
      </c>
      <c r="B8087" s="398" t="s">
        <v>12286</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25" t="s">
        <v>25</v>
      </c>
      <c r="C8091" s="626" t="s">
        <v>54</v>
      </c>
      <c r="D8091" s="627" t="s">
        <v>8824</v>
      </c>
      <c r="E8091" s="628">
        <v>41880</v>
      </c>
      <c r="F8091" s="43"/>
      <c r="G8091" s="48">
        <f t="shared" si="204"/>
        <v>161868.10483870946</v>
      </c>
      <c r="H8091" s="390" t="s">
        <v>9568</v>
      </c>
    </row>
    <row r="8092" spans="1:14" x14ac:dyDescent="0.3">
      <c r="A8092" s="45">
        <v>45266</v>
      </c>
      <c r="B8092" s="398" t="s">
        <v>12699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12808</v>
      </c>
      <c r="E8093" s="43">
        <v>4250</v>
      </c>
      <c r="F8093" s="43"/>
      <c r="G8093" s="48">
        <f t="shared" si="204"/>
        <v>153618.10483870946</v>
      </c>
      <c r="H8093" s="390" t="s">
        <v>9568</v>
      </c>
    </row>
    <row r="8094" spans="1:14" x14ac:dyDescent="0.3">
      <c r="A8094" s="45">
        <v>45266</v>
      </c>
      <c r="B8094" s="625" t="s">
        <v>12131</v>
      </c>
      <c r="C8094" s="626" t="s">
        <v>54</v>
      </c>
      <c r="D8094" s="627" t="s">
        <v>12809</v>
      </c>
      <c r="E8094" s="628">
        <v>132130</v>
      </c>
      <c r="F8094" s="43"/>
      <c r="G8094" s="48">
        <f t="shared" si="204"/>
        <v>21488.104838709463</v>
      </c>
      <c r="H8094" s="390" t="s">
        <v>9568</v>
      </c>
    </row>
    <row r="8095" spans="1:14" x14ac:dyDescent="0.3">
      <c r="A8095" s="45">
        <v>45266</v>
      </c>
      <c r="B8095" s="398" t="s">
        <v>12131</v>
      </c>
      <c r="C8095" s="5" t="s">
        <v>26</v>
      </c>
      <c r="D8095" s="124" t="s">
        <v>12589</v>
      </c>
      <c r="E8095" s="43">
        <v>3000</v>
      </c>
      <c r="F8095" s="43"/>
      <c r="G8095" s="48">
        <f t="shared" si="204"/>
        <v>18488.104838709463</v>
      </c>
      <c r="H8095" s="390" t="s">
        <v>9568</v>
      </c>
    </row>
    <row r="8096" spans="1:14" x14ac:dyDescent="0.3">
      <c r="A8096" s="45">
        <v>45266</v>
      </c>
      <c r="B8096" s="398" t="s">
        <v>12699</v>
      </c>
      <c r="C8096" s="5" t="s">
        <v>11194</v>
      </c>
      <c r="D8096" s="124" t="s">
        <v>12343</v>
      </c>
      <c r="E8096" s="43">
        <v>3650</v>
      </c>
      <c r="F8096" s="43"/>
      <c r="G8096" s="48">
        <f t="shared" si="204"/>
        <v>14838.104838709463</v>
      </c>
      <c r="H8096" s="390" t="s">
        <v>9568</v>
      </c>
      <c r="J8096" s="52">
        <v>3650</v>
      </c>
    </row>
    <row r="8097" spans="1:10" x14ac:dyDescent="0.3">
      <c r="A8097" s="45">
        <v>45266</v>
      </c>
      <c r="B8097" s="398" t="s">
        <v>12188</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12750</v>
      </c>
      <c r="E8098" s="43">
        <v>3000</v>
      </c>
      <c r="F8098" s="43"/>
      <c r="G8098" s="48">
        <f t="shared" si="204"/>
        <v>10838.104838709463</v>
      </c>
      <c r="H8098" s="390" t="s">
        <v>9568</v>
      </c>
      <c r="J8098" s="52">
        <f>SUM(J8096:J8097)</f>
        <v>7900</v>
      </c>
    </row>
    <row r="8099" spans="1:10" x14ac:dyDescent="0.3">
      <c r="A8099" s="45">
        <v>45267</v>
      </c>
      <c r="B8099" s="585"/>
      <c r="C8099" s="485"/>
      <c r="D8099" s="496" t="s">
        <v>4106</v>
      </c>
      <c r="E8099" s="485"/>
      <c r="F8099" s="43">
        <v>850000</v>
      </c>
      <c r="G8099" s="48">
        <f t="shared" si="204"/>
        <v>860838.10483870946</v>
      </c>
      <c r="H8099" s="390" t="s">
        <v>9568</v>
      </c>
    </row>
    <row r="8100" spans="1:10" x14ac:dyDescent="0.3">
      <c r="A8100" s="45">
        <v>45267</v>
      </c>
      <c r="B8100" s="625" t="s">
        <v>12137</v>
      </c>
      <c r="C8100" s="626" t="s">
        <v>54</v>
      </c>
      <c r="D8100" s="627" t="s">
        <v>12815</v>
      </c>
      <c r="E8100" s="628">
        <v>23500</v>
      </c>
      <c r="F8100" s="43"/>
      <c r="G8100" s="48">
        <f t="shared" si="204"/>
        <v>837338.10483870946</v>
      </c>
      <c r="H8100" s="390" t="s">
        <v>9568</v>
      </c>
    </row>
    <row r="8101" spans="1:10" x14ac:dyDescent="0.3">
      <c r="A8101" s="45">
        <v>45267</v>
      </c>
      <c r="B8101" s="625" t="s">
        <v>12188</v>
      </c>
      <c r="C8101" s="626" t="s">
        <v>54</v>
      </c>
      <c r="D8101" s="627" t="s">
        <v>12816</v>
      </c>
      <c r="E8101" s="628">
        <v>40480</v>
      </c>
      <c r="F8101" s="43"/>
      <c r="G8101" s="48">
        <f t="shared" si="204"/>
        <v>796858.10483870946</v>
      </c>
      <c r="H8101" s="390" t="s">
        <v>9568</v>
      </c>
      <c r="I8101" s="52">
        <v>2300000</v>
      </c>
    </row>
    <row r="8102" spans="1:10" x14ac:dyDescent="0.3">
      <c r="A8102" s="45">
        <v>45267</v>
      </c>
      <c r="B8102" s="625" t="s">
        <v>12091</v>
      </c>
      <c r="C8102" s="626" t="s">
        <v>54</v>
      </c>
      <c r="D8102" s="627" t="s">
        <v>11404</v>
      </c>
      <c r="E8102" s="628">
        <v>57750</v>
      </c>
      <c r="F8102" s="43"/>
      <c r="G8102" s="48">
        <f t="shared" si="204"/>
        <v>739108.10483870946</v>
      </c>
      <c r="H8102" s="390" t="s">
        <v>9568</v>
      </c>
      <c r="I8102" s="52">
        <v>250000</v>
      </c>
    </row>
    <row r="8103" spans="1:10" x14ac:dyDescent="0.3">
      <c r="A8103" s="45">
        <v>45267</v>
      </c>
      <c r="B8103" s="625" t="s">
        <v>12636</v>
      </c>
      <c r="C8103" s="626" t="s">
        <v>54</v>
      </c>
      <c r="D8103" s="627" t="s">
        <v>12817</v>
      </c>
      <c r="E8103" s="628">
        <v>65000</v>
      </c>
      <c r="F8103" s="43"/>
      <c r="G8103" s="48">
        <f t="shared" si="204"/>
        <v>674108.10483870946</v>
      </c>
      <c r="H8103" s="390" t="s">
        <v>9568</v>
      </c>
      <c r="I8103" s="52">
        <v>350000</v>
      </c>
    </row>
    <row r="8104" spans="1:10" x14ac:dyDescent="0.3">
      <c r="A8104" s="45">
        <v>45267</v>
      </c>
      <c r="B8104" s="625" t="s">
        <v>12091</v>
      </c>
      <c r="C8104" s="626" t="s">
        <v>54</v>
      </c>
      <c r="D8104" s="627" t="s">
        <v>12818</v>
      </c>
      <c r="E8104" s="628">
        <v>50210</v>
      </c>
      <c r="F8104" s="43"/>
      <c r="G8104" s="48">
        <f t="shared" si="204"/>
        <v>623898.10483870946</v>
      </c>
      <c r="H8104" s="390" t="s">
        <v>9568</v>
      </c>
      <c r="I8104" s="52">
        <f>SUM(I8101:I8103)</f>
        <v>2900000</v>
      </c>
    </row>
    <row r="8105" spans="1:10" x14ac:dyDescent="0.3">
      <c r="A8105" s="45">
        <v>45267</v>
      </c>
      <c r="B8105" s="625" t="s">
        <v>12097</v>
      </c>
      <c r="C8105" s="626" t="s">
        <v>54</v>
      </c>
      <c r="D8105" s="627" t="s">
        <v>12822</v>
      </c>
      <c r="E8105" s="628">
        <f>33020+31000+29040</f>
        <v>93060</v>
      </c>
      <c r="F8105" s="43"/>
      <c r="G8105" s="48">
        <f t="shared" si="204"/>
        <v>530838.10483870946</v>
      </c>
      <c r="H8105" s="390" t="s">
        <v>9568</v>
      </c>
      <c r="I8105" s="52">
        <f>I8104*13%</f>
        <v>377000</v>
      </c>
    </row>
    <row r="8106" spans="1:10" x14ac:dyDescent="0.3">
      <c r="A8106" s="45">
        <v>45267</v>
      </c>
      <c r="B8106" s="625" t="s">
        <v>12091</v>
      </c>
      <c r="C8106" s="626" t="s">
        <v>54</v>
      </c>
      <c r="D8106" s="627" t="s">
        <v>12821</v>
      </c>
      <c r="E8106" s="628">
        <v>17130</v>
      </c>
      <c r="F8106" s="43"/>
      <c r="G8106" s="48">
        <f t="shared" si="204"/>
        <v>513708.10483870946</v>
      </c>
      <c r="H8106" s="390" t="s">
        <v>9568</v>
      </c>
      <c r="I8106" s="52">
        <f>I8105+I8104</f>
        <v>3277000</v>
      </c>
    </row>
    <row r="8107" spans="1:10" x14ac:dyDescent="0.3">
      <c r="A8107" s="45">
        <v>45267</v>
      </c>
      <c r="B8107" s="625" t="s">
        <v>12674</v>
      </c>
      <c r="C8107" s="626" t="s">
        <v>54</v>
      </c>
      <c r="D8107" s="627" t="s">
        <v>12824</v>
      </c>
      <c r="E8107" s="628">
        <f>127670+223104+29710</f>
        <v>380484</v>
      </c>
      <c r="F8107" s="43"/>
      <c r="G8107" s="48">
        <f t="shared" si="204"/>
        <v>133224.10483870946</v>
      </c>
      <c r="H8107" s="390" t="s">
        <v>9568</v>
      </c>
      <c r="I8107" s="52">
        <v>2900000</v>
      </c>
    </row>
    <row r="8108" spans="1:10" x14ac:dyDescent="0.3">
      <c r="A8108" s="45">
        <v>45267</v>
      </c>
      <c r="B8108" s="625" t="s">
        <v>12091</v>
      </c>
      <c r="C8108" s="626" t="s">
        <v>54</v>
      </c>
      <c r="D8108" s="627" t="s">
        <v>12825</v>
      </c>
      <c r="E8108" s="628">
        <v>40500</v>
      </c>
      <c r="F8108" s="43"/>
      <c r="G8108" s="48">
        <f t="shared" si="204"/>
        <v>92724.104838709463</v>
      </c>
      <c r="H8108" s="390" t="s">
        <v>9568</v>
      </c>
      <c r="I8108" s="52">
        <f>I8107*13%</f>
        <v>377000</v>
      </c>
    </row>
    <row r="8109" spans="1:10" x14ac:dyDescent="0.3">
      <c r="A8109" s="45">
        <v>45267</v>
      </c>
      <c r="B8109" s="398" t="s">
        <v>12699</v>
      </c>
      <c r="C8109" s="5" t="s">
        <v>11194</v>
      </c>
      <c r="D8109" s="124" t="s">
        <v>12827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11969</v>
      </c>
      <c r="E8110" s="43">
        <v>8500</v>
      </c>
      <c r="F8110" s="43"/>
      <c r="G8110" s="48">
        <f t="shared" si="204"/>
        <v>56224.104838709463</v>
      </c>
      <c r="H8110" s="390" t="s">
        <v>9568</v>
      </c>
    </row>
    <row r="8111" spans="1:10" x14ac:dyDescent="0.3">
      <c r="A8111" s="45">
        <v>45267</v>
      </c>
      <c r="B8111" s="398" t="s">
        <v>12699</v>
      </c>
      <c r="C8111" s="5" t="s">
        <v>5793</v>
      </c>
      <c r="D8111" s="124" t="s">
        <v>40</v>
      </c>
      <c r="E8111" s="43">
        <v>950</v>
      </c>
      <c r="F8111" s="43"/>
      <c r="G8111" s="48">
        <f t="shared" si="204"/>
        <v>55274.104838709463</v>
      </c>
      <c r="H8111" s="390" t="s">
        <v>9568</v>
      </c>
    </row>
    <row r="8112" spans="1:10" x14ac:dyDescent="0.3">
      <c r="A8112" s="45">
        <v>45267</v>
      </c>
      <c r="B8112" s="398" t="s">
        <v>12699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12750</v>
      </c>
      <c r="E8113" s="43">
        <v>4000</v>
      </c>
      <c r="F8113" s="43"/>
      <c r="G8113" s="48">
        <f t="shared" si="204"/>
        <v>50734.104838709463</v>
      </c>
      <c r="H8113" s="390" t="s">
        <v>9568</v>
      </c>
    </row>
    <row r="8114" spans="1:10" x14ac:dyDescent="0.3">
      <c r="A8114" s="45">
        <v>45267</v>
      </c>
      <c r="B8114" s="398" t="s">
        <v>12088</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12835</v>
      </c>
      <c r="E8115" s="43">
        <v>800</v>
      </c>
      <c r="F8115" s="43"/>
      <c r="G8115" s="48">
        <f t="shared" si="204"/>
        <v>47934.104838709463</v>
      </c>
      <c r="H8115" s="390" t="s">
        <v>9568</v>
      </c>
    </row>
    <row r="8116" spans="1:10" x14ac:dyDescent="0.3">
      <c r="A8116" s="45">
        <v>45268</v>
      </c>
      <c r="B8116" s="398" t="s">
        <v>12137</v>
      </c>
      <c r="C8116" s="5" t="s">
        <v>11194</v>
      </c>
      <c r="D8116" s="124" t="s">
        <v>12823</v>
      </c>
      <c r="E8116" s="43">
        <v>1200</v>
      </c>
      <c r="F8116" s="43"/>
      <c r="G8116" s="48">
        <f t="shared" ref="G8116:G8187" si="205">G8115+F8116-E8116</f>
        <v>46734.104838709463</v>
      </c>
      <c r="H8116" s="390" t="s">
        <v>9568</v>
      </c>
      <c r="I8116" s="608" t="s">
        <v>12577</v>
      </c>
      <c r="J8116" s="187" t="e">
        <f>#REF!</f>
        <v>#REF!</v>
      </c>
    </row>
    <row r="8117" spans="1:10" x14ac:dyDescent="0.3">
      <c r="A8117" s="45">
        <v>45268</v>
      </c>
      <c r="B8117" s="398" t="s">
        <v>12137</v>
      </c>
      <c r="C8117" s="5" t="s">
        <v>5793</v>
      </c>
      <c r="D8117" s="124" t="s">
        <v>40</v>
      </c>
      <c r="E8117" s="43">
        <v>500</v>
      </c>
      <c r="F8117" s="43"/>
      <c r="G8117" s="48">
        <f t="shared" si="205"/>
        <v>46234.104838709463</v>
      </c>
      <c r="H8117" s="390" t="s">
        <v>9568</v>
      </c>
      <c r="I8117" s="608" t="s">
        <v>55</v>
      </c>
      <c r="J8117" s="187">
        <f ca="1">SUMIF(C8047:E8162,"salary",E8047:E8162)</f>
        <v>1835518.5833333333</v>
      </c>
    </row>
    <row r="8118" spans="1:10" x14ac:dyDescent="0.3">
      <c r="A8118" s="45">
        <v>45268</v>
      </c>
      <c r="B8118" s="398" t="s">
        <v>12699</v>
      </c>
      <c r="C8118" s="5" t="s">
        <v>5793</v>
      </c>
      <c r="D8118" s="124" t="s">
        <v>12828</v>
      </c>
      <c r="E8118" s="43">
        <v>1000</v>
      </c>
      <c r="F8118" s="43"/>
      <c r="G8118" s="48">
        <f t="shared" si="205"/>
        <v>45234.104838709463</v>
      </c>
      <c r="H8118" s="390" t="s">
        <v>9568</v>
      </c>
      <c r="I8118" s="608" t="s">
        <v>12293</v>
      </c>
      <c r="J8118" s="187" t="e">
        <f ca="1">J8116-J8117</f>
        <v>#REF!</v>
      </c>
    </row>
    <row r="8119" spans="1:10" x14ac:dyDescent="0.3">
      <c r="A8119" s="45">
        <v>45268</v>
      </c>
      <c r="B8119" s="398" t="s">
        <v>12137</v>
      </c>
      <c r="C8119" s="5" t="s">
        <v>11194</v>
      </c>
      <c r="D8119" s="124" t="s">
        <v>12830</v>
      </c>
      <c r="E8119" s="43">
        <v>11750</v>
      </c>
      <c r="F8119" s="43"/>
      <c r="G8119" s="48">
        <f t="shared" si="205"/>
        <v>33484.104838709463</v>
      </c>
      <c r="H8119" s="390" t="s">
        <v>9568</v>
      </c>
      <c r="I8119" s="608"/>
      <c r="J8119" s="187"/>
    </row>
    <row r="8120" spans="1:10" x14ac:dyDescent="0.3">
      <c r="A8120" s="45">
        <v>45268</v>
      </c>
      <c r="B8120" s="398" t="s">
        <v>12137</v>
      </c>
      <c r="C8120" s="5" t="s">
        <v>11194</v>
      </c>
      <c r="D8120" s="124" t="s">
        <v>12834</v>
      </c>
      <c r="E8120" s="43">
        <v>5000</v>
      </c>
      <c r="F8120" s="43"/>
      <c r="G8120" s="48">
        <f t="shared" si="205"/>
        <v>28484.104838709463</v>
      </c>
      <c r="H8120" s="390" t="s">
        <v>9568</v>
      </c>
      <c r="I8120" s="614"/>
      <c r="J8120" s="615"/>
    </row>
    <row r="8121" spans="1:10" x14ac:dyDescent="0.3">
      <c r="A8121" s="45">
        <v>45268</v>
      </c>
      <c r="B8121" s="398" t="s">
        <v>12137</v>
      </c>
      <c r="C8121" s="5" t="s">
        <v>11194</v>
      </c>
      <c r="D8121" s="124" t="s">
        <v>12831</v>
      </c>
      <c r="E8121" s="43">
        <v>2700</v>
      </c>
      <c r="F8121" s="43"/>
      <c r="G8121" s="48">
        <f t="shared" si="205"/>
        <v>25784.104838709463</v>
      </c>
      <c r="H8121" s="390" t="s">
        <v>9568</v>
      </c>
      <c r="I8121" s="614"/>
      <c r="J8121" s="615"/>
    </row>
    <row r="8122" spans="1:10" x14ac:dyDescent="0.3">
      <c r="A8122" s="45">
        <v>45268</v>
      </c>
      <c r="B8122" s="398" t="s">
        <v>12137</v>
      </c>
      <c r="C8122" s="5" t="s">
        <v>5793</v>
      </c>
      <c r="D8122" s="124" t="s">
        <v>40</v>
      </c>
      <c r="E8122" s="43">
        <v>4000</v>
      </c>
      <c r="F8122" s="43"/>
      <c r="G8122" s="48">
        <f t="shared" si="205"/>
        <v>21784.104838709463</v>
      </c>
      <c r="H8122" s="390" t="s">
        <v>9568</v>
      </c>
      <c r="I8122" s="614"/>
      <c r="J8122" s="615"/>
    </row>
    <row r="8123" spans="1:10" x14ac:dyDescent="0.3">
      <c r="A8123" s="45">
        <v>45268</v>
      </c>
      <c r="B8123" s="398" t="s">
        <v>25</v>
      </c>
      <c r="C8123" s="5" t="s">
        <v>25</v>
      </c>
      <c r="D8123" s="124" t="s">
        <v>12750</v>
      </c>
      <c r="E8123" s="43">
        <v>2000</v>
      </c>
      <c r="F8123" s="43"/>
      <c r="G8123" s="48">
        <f t="shared" si="205"/>
        <v>19784.104838709463</v>
      </c>
      <c r="H8123" s="390" t="s">
        <v>9568</v>
      </c>
    </row>
    <row r="8124" spans="1:10" ht="37.5" x14ac:dyDescent="0.3">
      <c r="A8124" s="45">
        <v>45268</v>
      </c>
      <c r="B8124" s="398" t="s">
        <v>12137</v>
      </c>
      <c r="C8124" s="5" t="s">
        <v>12832</v>
      </c>
      <c r="D8124" s="124" t="s">
        <v>12833</v>
      </c>
      <c r="E8124" s="43">
        <v>4300</v>
      </c>
      <c r="F8124" s="43"/>
      <c r="G8124" s="48">
        <f t="shared" si="205"/>
        <v>15484.104838709463</v>
      </c>
      <c r="H8124" s="390" t="s">
        <v>9568</v>
      </c>
    </row>
    <row r="8125" spans="1:10" x14ac:dyDescent="0.3">
      <c r="A8125" s="45">
        <v>45268</v>
      </c>
      <c r="B8125" s="398" t="s">
        <v>12699</v>
      </c>
      <c r="C8125" s="5" t="s">
        <v>5793</v>
      </c>
      <c r="D8125" s="124" t="s">
        <v>12836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85"/>
      <c r="C8128" s="485"/>
      <c r="D8128" s="496" t="s">
        <v>12839</v>
      </c>
      <c r="E8128" s="485"/>
      <c r="F8128" s="43">
        <v>250000</v>
      </c>
      <c r="G8128" s="48">
        <f t="shared" si="205"/>
        <v>254884.10483870946</v>
      </c>
      <c r="H8128" s="390" t="s">
        <v>9568</v>
      </c>
    </row>
    <row r="8129" spans="1:11" x14ac:dyDescent="0.3">
      <c r="A8129" s="45">
        <v>45271</v>
      </c>
      <c r="B8129" s="625" t="s">
        <v>12674</v>
      </c>
      <c r="C8129" s="626" t="s">
        <v>54</v>
      </c>
      <c r="D8129" s="627" t="s">
        <v>12838</v>
      </c>
      <c r="E8129" s="628">
        <v>147980</v>
      </c>
      <c r="F8129" s="43"/>
      <c r="G8129" s="48">
        <f t="shared" si="205"/>
        <v>106904.10483870946</v>
      </c>
      <c r="H8129" s="390" t="s">
        <v>9568</v>
      </c>
    </row>
    <row r="8130" spans="1:11" x14ac:dyDescent="0.3">
      <c r="A8130" s="45">
        <v>45271</v>
      </c>
      <c r="B8130" s="625" t="s">
        <v>12091</v>
      </c>
      <c r="C8130" s="626" t="s">
        <v>54</v>
      </c>
      <c r="D8130" s="627" t="s">
        <v>12840</v>
      </c>
      <c r="E8130" s="628">
        <v>70690</v>
      </c>
      <c r="F8130" s="43"/>
      <c r="G8130" s="48">
        <f t="shared" si="205"/>
        <v>36214.104838709463</v>
      </c>
      <c r="H8130" s="390" t="s">
        <v>9568</v>
      </c>
      <c r="K8130" s="52">
        <v>1500000</v>
      </c>
    </row>
    <row r="8131" spans="1:11" x14ac:dyDescent="0.3">
      <c r="A8131" s="45">
        <v>45271</v>
      </c>
      <c r="B8131" s="625" t="s">
        <v>12137</v>
      </c>
      <c r="C8131" s="626" t="s">
        <v>54</v>
      </c>
      <c r="D8131" s="627" t="s">
        <v>12842</v>
      </c>
      <c r="E8131" s="628">
        <v>30750</v>
      </c>
      <c r="F8131" s="43"/>
      <c r="G8131" s="48">
        <f t="shared" si="205"/>
        <v>5464.1048387094634</v>
      </c>
      <c r="H8131" s="390" t="s">
        <v>9568</v>
      </c>
      <c r="K8131" s="52">
        <v>1000000</v>
      </c>
    </row>
    <row r="8132" spans="1:11" x14ac:dyDescent="0.3">
      <c r="A8132" s="45">
        <v>45271</v>
      </c>
      <c r="B8132" s="398" t="s">
        <v>12137</v>
      </c>
      <c r="C8132" s="5" t="s">
        <v>84</v>
      </c>
      <c r="D8132" s="124" t="s">
        <v>12837</v>
      </c>
      <c r="E8132" s="43">
        <v>2000</v>
      </c>
      <c r="F8132" s="43"/>
      <c r="G8132" s="48">
        <f t="shared" si="205"/>
        <v>3464.1048387094634</v>
      </c>
      <c r="H8132" s="390" t="s">
        <v>9568</v>
      </c>
      <c r="K8132" s="52">
        <v>1500000</v>
      </c>
    </row>
    <row r="8133" spans="1:11" x14ac:dyDescent="0.3">
      <c r="A8133" s="45">
        <v>45271</v>
      </c>
      <c r="B8133" s="398" t="s">
        <v>12188</v>
      </c>
      <c r="C8133" s="5" t="s">
        <v>5162</v>
      </c>
      <c r="D8133" s="124" t="s">
        <v>12849</v>
      </c>
      <c r="E8133" s="62">
        <v>1000</v>
      </c>
      <c r="F8133" s="43"/>
      <c r="G8133" s="48">
        <f t="shared" si="205"/>
        <v>2464.1048387094634</v>
      </c>
      <c r="H8133" s="390" t="s">
        <v>9568</v>
      </c>
      <c r="K8133" s="52">
        <v>1000000</v>
      </c>
    </row>
    <row r="8134" spans="1:11" x14ac:dyDescent="0.3">
      <c r="A8134" s="45">
        <v>45271</v>
      </c>
      <c r="B8134" s="398" t="s">
        <v>12188</v>
      </c>
      <c r="C8134" s="5" t="s">
        <v>84</v>
      </c>
      <c r="D8134" s="124" t="s">
        <v>12850</v>
      </c>
      <c r="E8134" s="62">
        <v>1000</v>
      </c>
      <c r="F8134" s="43"/>
      <c r="G8134" s="48">
        <f t="shared" si="205"/>
        <v>1464.1048387094634</v>
      </c>
      <c r="H8134" s="390" t="s">
        <v>9568</v>
      </c>
      <c r="K8134" s="52">
        <v>1000000</v>
      </c>
    </row>
    <row r="8135" spans="1:11" x14ac:dyDescent="0.3">
      <c r="A8135" s="45">
        <v>45271</v>
      </c>
      <c r="B8135" s="398" t="s">
        <v>12091</v>
      </c>
      <c r="C8135" s="5" t="s">
        <v>26</v>
      </c>
      <c r="D8135" s="124" t="s">
        <v>12841</v>
      </c>
      <c r="E8135" s="43">
        <v>1000</v>
      </c>
      <c r="F8135" s="43"/>
      <c r="G8135" s="48">
        <f t="shared" si="205"/>
        <v>464.10483870946337</v>
      </c>
      <c r="H8135" s="390" t="s">
        <v>9568</v>
      </c>
      <c r="K8135" s="52">
        <v>1417880</v>
      </c>
    </row>
    <row r="8136" spans="1:11" x14ac:dyDescent="0.3">
      <c r="A8136" s="45">
        <v>45271</v>
      </c>
      <c r="B8136" s="585"/>
      <c r="C8136" s="485"/>
      <c r="D8136" s="496" t="s">
        <v>12839</v>
      </c>
      <c r="E8136" s="485"/>
      <c r="F8136" s="43">
        <v>250000</v>
      </c>
      <c r="G8136" s="48">
        <f t="shared" si="205"/>
        <v>250464.10483870946</v>
      </c>
      <c r="H8136" s="390" t="s">
        <v>9568</v>
      </c>
      <c r="K8136" s="52">
        <v>2200</v>
      </c>
    </row>
    <row r="8137" spans="1:11" x14ac:dyDescent="0.3">
      <c r="A8137" s="45">
        <v>45271</v>
      </c>
      <c r="B8137" s="398" t="s">
        <v>12131</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25" t="s">
        <v>12130</v>
      </c>
      <c r="C8138" s="626" t="s">
        <v>54</v>
      </c>
      <c r="D8138" s="627" t="s">
        <v>12629</v>
      </c>
      <c r="E8138" s="628">
        <v>136964.58333333334</v>
      </c>
      <c r="F8138" s="43"/>
      <c r="G8138" s="48">
        <f t="shared" si="205"/>
        <v>112949.52150537612</v>
      </c>
      <c r="H8138" s="390" t="s">
        <v>9568</v>
      </c>
    </row>
    <row r="8139" spans="1:11" x14ac:dyDescent="0.3">
      <c r="A8139" s="45">
        <v>45271</v>
      </c>
      <c r="B8139" s="625" t="s">
        <v>11702</v>
      </c>
      <c r="C8139" s="626" t="s">
        <v>54</v>
      </c>
      <c r="D8139" s="627" t="s">
        <v>12844</v>
      </c>
      <c r="E8139" s="628">
        <v>25050</v>
      </c>
      <c r="F8139" s="43"/>
      <c r="G8139" s="48">
        <f t="shared" si="205"/>
        <v>87899.52150537612</v>
      </c>
      <c r="H8139" s="390" t="s">
        <v>9568</v>
      </c>
    </row>
    <row r="8140" spans="1:11" x14ac:dyDescent="0.3">
      <c r="A8140" s="45">
        <v>45271</v>
      </c>
      <c r="B8140" s="398" t="s">
        <v>12502</v>
      </c>
      <c r="C8140" s="5" t="s">
        <v>12845</v>
      </c>
      <c r="D8140" s="124" t="s">
        <v>3172</v>
      </c>
      <c r="E8140" s="43">
        <v>9300</v>
      </c>
      <c r="F8140" s="43"/>
      <c r="G8140" s="48">
        <f t="shared" si="205"/>
        <v>78599.52150537612</v>
      </c>
      <c r="H8140" s="390" t="s">
        <v>9568</v>
      </c>
    </row>
    <row r="8141" spans="1:11" x14ac:dyDescent="0.3">
      <c r="A8141" s="45">
        <v>45271</v>
      </c>
      <c r="B8141" s="398" t="s">
        <v>12502</v>
      </c>
      <c r="C8141" s="5" t="s">
        <v>10885</v>
      </c>
      <c r="D8141" s="124" t="s">
        <v>12846</v>
      </c>
      <c r="E8141" s="43">
        <v>24000</v>
      </c>
      <c r="F8141" s="43"/>
      <c r="G8141" s="48">
        <f t="shared" si="205"/>
        <v>54599.52150537612</v>
      </c>
      <c r="H8141" s="390" t="s">
        <v>9568</v>
      </c>
    </row>
    <row r="8142" spans="1:11" x14ac:dyDescent="0.3">
      <c r="A8142" s="45">
        <v>45271</v>
      </c>
      <c r="B8142" s="398" t="s">
        <v>25</v>
      </c>
      <c r="C8142" s="5" t="s">
        <v>64</v>
      </c>
      <c r="D8142" s="124" t="s">
        <v>12847</v>
      </c>
      <c r="E8142" s="43">
        <v>2200</v>
      </c>
      <c r="F8142" s="43"/>
      <c r="G8142" s="48">
        <f t="shared" si="205"/>
        <v>52399.52150537612</v>
      </c>
      <c r="H8142" s="390" t="s">
        <v>9568</v>
      </c>
    </row>
    <row r="8143" spans="1:11" x14ac:dyDescent="0.3">
      <c r="A8143" s="45">
        <v>45271</v>
      </c>
      <c r="B8143" s="625" t="s">
        <v>11702</v>
      </c>
      <c r="C8143" s="626" t="s">
        <v>54</v>
      </c>
      <c r="D8143" s="627" t="s">
        <v>6952</v>
      </c>
      <c r="E8143" s="628">
        <v>45750</v>
      </c>
      <c r="F8143" s="43"/>
      <c r="G8143" s="48">
        <f t="shared" si="205"/>
        <v>6649.5215053761203</v>
      </c>
      <c r="H8143" s="390" t="s">
        <v>9568</v>
      </c>
    </row>
    <row r="8144" spans="1:11" x14ac:dyDescent="0.3">
      <c r="A8144" s="45">
        <v>45271</v>
      </c>
      <c r="B8144" s="398" t="s">
        <v>25</v>
      </c>
      <c r="C8144" s="5" t="s">
        <v>26</v>
      </c>
      <c r="D8144" s="124" t="s">
        <v>12848</v>
      </c>
      <c r="E8144" s="43">
        <v>880</v>
      </c>
      <c r="F8144" s="43"/>
      <c r="G8144" s="48">
        <f t="shared" si="205"/>
        <v>5769.5215053761203</v>
      </c>
      <c r="H8144" s="390" t="s">
        <v>9568</v>
      </c>
    </row>
    <row r="8145" spans="1:8" x14ac:dyDescent="0.3">
      <c r="A8145" s="45">
        <v>45271</v>
      </c>
      <c r="B8145" s="398" t="s">
        <v>25</v>
      </c>
      <c r="C8145" s="5" t="s">
        <v>25</v>
      </c>
      <c r="D8145" s="124" t="s">
        <v>12750</v>
      </c>
      <c r="E8145" s="43">
        <v>4000</v>
      </c>
      <c r="F8145" s="43"/>
      <c r="G8145" s="48">
        <f t="shared" si="205"/>
        <v>1769.5215053761203</v>
      </c>
      <c r="H8145" s="390" t="s">
        <v>9568</v>
      </c>
    </row>
    <row r="8146" spans="1:8" x14ac:dyDescent="0.3">
      <c r="A8146" s="45">
        <v>45273</v>
      </c>
      <c r="B8146" s="585"/>
      <c r="C8146" s="485"/>
      <c r="D8146" s="496" t="s">
        <v>12332</v>
      </c>
      <c r="E8146" s="485"/>
      <c r="F8146" s="43">
        <v>200000</v>
      </c>
      <c r="G8146" s="48">
        <f t="shared" si="205"/>
        <v>201769.52150537612</v>
      </c>
      <c r="H8146" s="390" t="s">
        <v>9568</v>
      </c>
    </row>
    <row r="8147" spans="1:8" x14ac:dyDescent="0.3">
      <c r="A8147" s="45">
        <v>45273</v>
      </c>
      <c r="B8147" s="398" t="s">
        <v>12087</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12852</v>
      </c>
      <c r="E8148" s="43">
        <v>15000</v>
      </c>
      <c r="F8148" s="43"/>
      <c r="G8148" s="48">
        <f t="shared" si="205"/>
        <v>184769.52150537612</v>
      </c>
      <c r="H8148" s="390" t="s">
        <v>9568</v>
      </c>
    </row>
    <row r="8149" spans="1:8" x14ac:dyDescent="0.3">
      <c r="A8149" s="45">
        <v>45273</v>
      </c>
      <c r="B8149" s="398" t="s">
        <v>12859</v>
      </c>
      <c r="C8149" s="5" t="s">
        <v>9765</v>
      </c>
      <c r="D8149" s="124" t="s">
        <v>12853</v>
      </c>
      <c r="E8149" s="43">
        <v>10000</v>
      </c>
      <c r="F8149" s="43"/>
      <c r="G8149" s="48">
        <f t="shared" si="205"/>
        <v>174769.52150537612</v>
      </c>
      <c r="H8149" s="390" t="s">
        <v>9568</v>
      </c>
    </row>
    <row r="8150" spans="1:8" x14ac:dyDescent="0.3">
      <c r="A8150" s="45">
        <v>45273</v>
      </c>
      <c r="B8150" s="398" t="s">
        <v>12699</v>
      </c>
      <c r="C8150" s="5" t="s">
        <v>11194</v>
      </c>
      <c r="D8150" s="124" t="s">
        <v>12854</v>
      </c>
      <c r="E8150" s="43">
        <v>3900</v>
      </c>
      <c r="F8150" s="43"/>
      <c r="G8150" s="48">
        <f t="shared" si="205"/>
        <v>170869.52150537612</v>
      </c>
      <c r="H8150" s="390" t="s">
        <v>9568</v>
      </c>
    </row>
    <row r="8151" spans="1:8" x14ac:dyDescent="0.3">
      <c r="A8151" s="45">
        <v>45274</v>
      </c>
      <c r="B8151" s="398" t="s">
        <v>12137</v>
      </c>
      <c r="C8151" s="5" t="s">
        <v>5793</v>
      </c>
      <c r="D8151" s="124" t="s">
        <v>294</v>
      </c>
      <c r="E8151" s="43">
        <v>1000</v>
      </c>
      <c r="F8151" s="43"/>
      <c r="G8151" s="48">
        <f t="shared" si="205"/>
        <v>169869.52150537612</v>
      </c>
      <c r="H8151" s="390" t="s">
        <v>9568</v>
      </c>
    </row>
    <row r="8152" spans="1:8" x14ac:dyDescent="0.3">
      <c r="A8152" s="45">
        <v>45274</v>
      </c>
      <c r="B8152" s="398" t="s">
        <v>12636</v>
      </c>
      <c r="C8152" s="5" t="s">
        <v>12157</v>
      </c>
      <c r="D8152" s="124" t="s">
        <v>12855</v>
      </c>
      <c r="E8152" s="43">
        <v>40000</v>
      </c>
      <c r="F8152" s="43"/>
      <c r="G8152" s="48">
        <f t="shared" si="205"/>
        <v>129869.52150537612</v>
      </c>
      <c r="H8152" s="390" t="s">
        <v>9568</v>
      </c>
    </row>
    <row r="8153" spans="1:8" x14ac:dyDescent="0.3">
      <c r="A8153" s="45">
        <v>45274</v>
      </c>
      <c r="B8153" s="398"/>
      <c r="C8153" s="5" t="s">
        <v>84</v>
      </c>
      <c r="D8153" s="124" t="s">
        <v>12856</v>
      </c>
      <c r="E8153" s="43">
        <v>5000</v>
      </c>
      <c r="F8153" s="43"/>
      <c r="G8153" s="48">
        <f t="shared" si="205"/>
        <v>124869.52150537612</v>
      </c>
      <c r="H8153" s="390" t="s">
        <v>9568</v>
      </c>
    </row>
    <row r="8154" spans="1:8" x14ac:dyDescent="0.3">
      <c r="A8154" s="45">
        <v>45274</v>
      </c>
      <c r="B8154" s="398" t="s">
        <v>12137</v>
      </c>
      <c r="C8154" s="5" t="s">
        <v>5793</v>
      </c>
      <c r="D8154" s="124" t="s">
        <v>12857</v>
      </c>
      <c r="E8154" s="43">
        <v>2000</v>
      </c>
      <c r="F8154" s="43"/>
      <c r="G8154" s="48">
        <f t="shared" si="205"/>
        <v>122869.52150537612</v>
      </c>
      <c r="H8154" s="390" t="s">
        <v>9568</v>
      </c>
    </row>
    <row r="8155" spans="1:8" x14ac:dyDescent="0.3">
      <c r="A8155" s="45">
        <v>45274</v>
      </c>
      <c r="B8155" s="398" t="s">
        <v>12699</v>
      </c>
      <c r="C8155" s="5" t="s">
        <v>5793</v>
      </c>
      <c r="D8155" s="124" t="s">
        <v>8924</v>
      </c>
      <c r="E8155" s="43">
        <f>250+350</f>
        <v>600</v>
      </c>
      <c r="F8155" s="43"/>
      <c r="G8155" s="48">
        <f t="shared" si="205"/>
        <v>122269.52150537612</v>
      </c>
      <c r="H8155" s="390" t="s">
        <v>9568</v>
      </c>
    </row>
    <row r="8156" spans="1:8" x14ac:dyDescent="0.3">
      <c r="A8156" s="45">
        <v>45273</v>
      </c>
      <c r="B8156" s="398" t="s">
        <v>12699</v>
      </c>
      <c r="C8156" s="5" t="s">
        <v>11194</v>
      </c>
      <c r="D8156" s="124" t="s">
        <v>12863</v>
      </c>
      <c r="E8156" s="43">
        <v>4150</v>
      </c>
      <c r="F8156" s="43"/>
      <c r="G8156" s="48">
        <f t="shared" si="205"/>
        <v>118119.52150537612</v>
      </c>
      <c r="H8156" s="390" t="s">
        <v>9568</v>
      </c>
    </row>
    <row r="8157" spans="1:8" x14ac:dyDescent="0.3">
      <c r="A8157" s="45">
        <v>45273</v>
      </c>
      <c r="B8157" s="398" t="s">
        <v>12699</v>
      </c>
      <c r="C8157" s="5" t="s">
        <v>5793</v>
      </c>
      <c r="D8157" s="124" t="s">
        <v>40</v>
      </c>
      <c r="E8157" s="43">
        <v>800</v>
      </c>
      <c r="F8157" s="43"/>
      <c r="G8157" s="48">
        <f t="shared" si="205"/>
        <v>117319.52150537612</v>
      </c>
      <c r="H8157" s="390" t="s">
        <v>9568</v>
      </c>
    </row>
    <row r="8158" spans="1:8" x14ac:dyDescent="0.3">
      <c r="A8158" s="45">
        <v>45273</v>
      </c>
      <c r="B8158" s="398" t="s">
        <v>12699</v>
      </c>
      <c r="C8158" s="5" t="s">
        <v>26</v>
      </c>
      <c r="D8158" s="124" t="s">
        <v>12864</v>
      </c>
      <c r="E8158" s="43">
        <v>50</v>
      </c>
      <c r="F8158" s="43"/>
      <c r="G8158" s="48">
        <f t="shared" si="205"/>
        <v>117269.52150537612</v>
      </c>
      <c r="H8158" s="390" t="s">
        <v>9568</v>
      </c>
    </row>
    <row r="8159" spans="1:8" x14ac:dyDescent="0.3">
      <c r="A8159" s="45">
        <v>45274</v>
      </c>
      <c r="B8159" s="398" t="s">
        <v>12091</v>
      </c>
      <c r="C8159" s="5" t="s">
        <v>84</v>
      </c>
      <c r="D8159" s="124" t="s">
        <v>12858</v>
      </c>
      <c r="E8159" s="43">
        <v>1000</v>
      </c>
      <c r="F8159" s="43"/>
      <c r="G8159" s="48">
        <f t="shared" si="205"/>
        <v>116269.52150537612</v>
      </c>
      <c r="H8159" s="390" t="s">
        <v>9568</v>
      </c>
    </row>
    <row r="8160" spans="1:8" x14ac:dyDescent="0.3">
      <c r="A8160" s="45">
        <v>45275</v>
      </c>
      <c r="B8160" s="398" t="s">
        <v>12286</v>
      </c>
      <c r="C8160" s="5" t="s">
        <v>1074</v>
      </c>
      <c r="D8160" s="124" t="s">
        <v>12861</v>
      </c>
      <c r="E8160" s="43">
        <v>2060</v>
      </c>
      <c r="F8160" s="43"/>
      <c r="G8160" s="48">
        <f t="shared" si="205"/>
        <v>114209.52150537612</v>
      </c>
      <c r="H8160" s="390" t="s">
        <v>9568</v>
      </c>
    </row>
    <row r="8161" spans="1:11" x14ac:dyDescent="0.3">
      <c r="A8161" s="45">
        <v>45275</v>
      </c>
      <c r="B8161" s="398" t="s">
        <v>25</v>
      </c>
      <c r="C8161" s="5" t="s">
        <v>1074</v>
      </c>
      <c r="D8161" s="124" t="s">
        <v>12861</v>
      </c>
      <c r="E8161" s="43">
        <v>7550</v>
      </c>
      <c r="F8161" s="43"/>
      <c r="G8161" s="48">
        <f t="shared" si="205"/>
        <v>106659.52150537612</v>
      </c>
      <c r="H8161" s="390" t="s">
        <v>9568</v>
      </c>
    </row>
    <row r="8162" spans="1:11" x14ac:dyDescent="0.3">
      <c r="A8162" s="45">
        <v>45275</v>
      </c>
      <c r="B8162" s="398" t="s">
        <v>12636</v>
      </c>
      <c r="C8162" s="5" t="s">
        <v>26</v>
      </c>
      <c r="D8162" s="124" t="s">
        <v>12862</v>
      </c>
      <c r="E8162" s="43">
        <v>3000</v>
      </c>
      <c r="F8162" s="43"/>
      <c r="G8162" s="48">
        <f t="shared" si="205"/>
        <v>103659.52150537612</v>
      </c>
      <c r="H8162" s="390" t="s">
        <v>9568</v>
      </c>
    </row>
    <row r="8163" spans="1:11" x14ac:dyDescent="0.3">
      <c r="A8163" s="45">
        <v>45275</v>
      </c>
      <c r="B8163" s="398" t="s">
        <v>12091</v>
      </c>
      <c r="C8163" s="5" t="s">
        <v>84</v>
      </c>
      <c r="D8163" s="124" t="s">
        <v>12865</v>
      </c>
      <c r="E8163" s="62">
        <v>10000</v>
      </c>
      <c r="F8163" s="43"/>
      <c r="G8163" s="48">
        <f t="shared" si="205"/>
        <v>93659.52150537612</v>
      </c>
      <c r="H8163" s="390" t="s">
        <v>9568</v>
      </c>
      <c r="I8163" s="673"/>
      <c r="J8163" s="674"/>
      <c r="K8163" s="674"/>
    </row>
    <row r="8164" spans="1:11" x14ac:dyDescent="0.3">
      <c r="A8164" s="45">
        <v>45275</v>
      </c>
      <c r="B8164" s="398" t="s">
        <v>12773</v>
      </c>
      <c r="C8164" s="5" t="s">
        <v>4550</v>
      </c>
      <c r="D8164" s="124" t="s">
        <v>12919</v>
      </c>
      <c r="E8164" s="43">
        <v>2000</v>
      </c>
      <c r="F8164" s="43"/>
      <c r="G8164" s="48">
        <f t="shared" si="205"/>
        <v>91659.52150537612</v>
      </c>
      <c r="H8164" s="390" t="s">
        <v>9568</v>
      </c>
      <c r="I8164" s="673"/>
      <c r="J8164" s="674"/>
      <c r="K8164" s="674"/>
    </row>
    <row r="8165" spans="1:11" x14ac:dyDescent="0.3">
      <c r="A8165" s="45">
        <v>45275</v>
      </c>
      <c r="B8165" s="398"/>
      <c r="C8165" s="5" t="s">
        <v>84</v>
      </c>
      <c r="D8165" s="124" t="s">
        <v>12866</v>
      </c>
      <c r="E8165" s="43">
        <v>2000</v>
      </c>
      <c r="F8165" s="43"/>
      <c r="G8165" s="48">
        <f t="shared" si="205"/>
        <v>89659.52150537612</v>
      </c>
      <c r="H8165" s="390" t="s">
        <v>9568</v>
      </c>
      <c r="I8165" s="673"/>
      <c r="J8165" s="674"/>
      <c r="K8165" s="674"/>
    </row>
    <row r="8166" spans="1:11" x14ac:dyDescent="0.3">
      <c r="A8166" s="45">
        <v>45274</v>
      </c>
      <c r="B8166" s="398" t="s">
        <v>12859</v>
      </c>
      <c r="C8166" s="5" t="s">
        <v>9452</v>
      </c>
      <c r="D8166" s="124" t="s">
        <v>11753</v>
      </c>
      <c r="E8166" s="43">
        <v>9000</v>
      </c>
      <c r="F8166" s="43"/>
      <c r="G8166" s="48">
        <f t="shared" si="205"/>
        <v>80659.52150537612</v>
      </c>
      <c r="H8166" s="390" t="s">
        <v>9568</v>
      </c>
    </row>
    <row r="8167" spans="1:11" x14ac:dyDescent="0.3">
      <c r="A8167" s="45">
        <v>45274</v>
      </c>
      <c r="B8167" s="398" t="s">
        <v>12859</v>
      </c>
      <c r="C8167" s="5" t="s">
        <v>5793</v>
      </c>
      <c r="D8167" s="124" t="s">
        <v>12870</v>
      </c>
      <c r="E8167" s="43">
        <v>7500</v>
      </c>
      <c r="F8167" s="43"/>
      <c r="G8167" s="48">
        <f t="shared" si="205"/>
        <v>73159.52150537612</v>
      </c>
      <c r="H8167" s="390" t="s">
        <v>9568</v>
      </c>
    </row>
    <row r="8168" spans="1:11" ht="24" customHeight="1" x14ac:dyDescent="0.3">
      <c r="A8168" s="45">
        <v>45274</v>
      </c>
      <c r="B8168" s="398" t="s">
        <v>12699</v>
      </c>
      <c r="C8168" s="73" t="s">
        <v>11194</v>
      </c>
      <c r="D8168" s="124" t="s">
        <v>12873</v>
      </c>
      <c r="E8168" s="43">
        <v>40500</v>
      </c>
      <c r="F8168" s="43"/>
      <c r="G8168" s="48">
        <f t="shared" si="205"/>
        <v>32659.52150537612</v>
      </c>
      <c r="H8168" s="390" t="s">
        <v>9568</v>
      </c>
    </row>
    <row r="8169" spans="1:11" x14ac:dyDescent="0.3">
      <c r="A8169" s="45">
        <v>45274</v>
      </c>
      <c r="B8169" s="398" t="s">
        <v>12699</v>
      </c>
      <c r="C8169" s="73" t="s">
        <v>11194</v>
      </c>
      <c r="D8169" s="124" t="s">
        <v>12872</v>
      </c>
      <c r="E8169" s="43">
        <v>28000</v>
      </c>
      <c r="F8169" s="43"/>
      <c r="G8169" s="48">
        <f t="shared" si="205"/>
        <v>4659.5215053761203</v>
      </c>
      <c r="H8169" s="390" t="s">
        <v>9568</v>
      </c>
    </row>
    <row r="8170" spans="1:11" x14ac:dyDescent="0.3">
      <c r="A8170" s="45">
        <v>45274</v>
      </c>
      <c r="B8170" s="398" t="s">
        <v>12188</v>
      </c>
      <c r="C8170" s="73" t="s">
        <v>11194</v>
      </c>
      <c r="D8170" s="124" t="s">
        <v>12874</v>
      </c>
      <c r="E8170" s="43">
        <v>4000</v>
      </c>
      <c r="F8170" s="43"/>
      <c r="G8170" s="48">
        <f t="shared" si="205"/>
        <v>659.52150537612033</v>
      </c>
      <c r="H8170" s="390" t="s">
        <v>9568</v>
      </c>
    </row>
    <row r="8171" spans="1:11" x14ac:dyDescent="0.3">
      <c r="A8171" s="45">
        <v>45275</v>
      </c>
      <c r="B8171" s="585"/>
      <c r="C8171" s="485"/>
      <c r="D8171" s="496" t="s">
        <v>12332</v>
      </c>
      <c r="E8171" s="485"/>
      <c r="F8171" s="43">
        <v>300000</v>
      </c>
      <c r="G8171" s="48">
        <f t="shared" si="205"/>
        <v>300659.52150537609</v>
      </c>
      <c r="H8171" s="390" t="s">
        <v>9568</v>
      </c>
    </row>
    <row r="8172" spans="1:11" x14ac:dyDescent="0.3">
      <c r="A8172" s="45">
        <v>45274</v>
      </c>
      <c r="B8172" s="398" t="s">
        <v>12188</v>
      </c>
      <c r="C8172" s="73" t="s">
        <v>11194</v>
      </c>
      <c r="D8172" s="124" t="s">
        <v>12875</v>
      </c>
      <c r="E8172" s="43">
        <v>1500</v>
      </c>
      <c r="F8172" s="43"/>
      <c r="G8172" s="48">
        <f t="shared" si="205"/>
        <v>299159.52150537609</v>
      </c>
      <c r="H8172" s="390" t="s">
        <v>9568</v>
      </c>
    </row>
    <row r="8173" spans="1:11" x14ac:dyDescent="0.3">
      <c r="A8173" s="45">
        <v>45274</v>
      </c>
      <c r="B8173" s="400" t="s">
        <v>12137</v>
      </c>
      <c r="C8173" s="73" t="s">
        <v>11194</v>
      </c>
      <c r="D8173" s="613" t="s">
        <v>11969</v>
      </c>
      <c r="E8173" s="183">
        <v>1800</v>
      </c>
      <c r="F8173" s="183"/>
      <c r="G8173" s="48">
        <f t="shared" si="205"/>
        <v>297359.52150537609</v>
      </c>
      <c r="H8173" s="390" t="s">
        <v>9568</v>
      </c>
    </row>
    <row r="8174" spans="1:11" x14ac:dyDescent="0.3">
      <c r="A8174" s="45">
        <v>45274</v>
      </c>
      <c r="B8174" s="400" t="s">
        <v>12087</v>
      </c>
      <c r="C8174" s="73" t="s">
        <v>11194</v>
      </c>
      <c r="D8174" s="613" t="s">
        <v>12350</v>
      </c>
      <c r="E8174" s="183">
        <v>3000</v>
      </c>
      <c r="F8174" s="183"/>
      <c r="G8174" s="48">
        <f t="shared" si="205"/>
        <v>294359.52150537609</v>
      </c>
      <c r="H8174" s="390" t="s">
        <v>9568</v>
      </c>
    </row>
    <row r="8175" spans="1:11" x14ac:dyDescent="0.3">
      <c r="A8175" s="45">
        <v>45274</v>
      </c>
      <c r="B8175" s="400" t="s">
        <v>12859</v>
      </c>
      <c r="C8175" s="73" t="s">
        <v>26</v>
      </c>
      <c r="D8175" s="613" t="s">
        <v>12876</v>
      </c>
      <c r="E8175" s="183">
        <v>1500</v>
      </c>
      <c r="F8175" s="183"/>
      <c r="G8175" s="48">
        <f t="shared" si="205"/>
        <v>292859.52150537609</v>
      </c>
      <c r="H8175" s="390" t="s">
        <v>9568</v>
      </c>
    </row>
    <row r="8176" spans="1:11" x14ac:dyDescent="0.3">
      <c r="A8176" s="45">
        <v>45275</v>
      </c>
      <c r="B8176" s="400" t="s">
        <v>12188</v>
      </c>
      <c r="C8176" s="73" t="s">
        <v>5793</v>
      </c>
      <c r="D8176" s="613" t="s">
        <v>40</v>
      </c>
      <c r="E8176" s="183">
        <v>1500</v>
      </c>
      <c r="F8176" s="183"/>
      <c r="G8176" s="48">
        <f t="shared" si="205"/>
        <v>291359.52150537609</v>
      </c>
      <c r="H8176" s="390" t="s">
        <v>9568</v>
      </c>
    </row>
    <row r="8177" spans="1:11" x14ac:dyDescent="0.3">
      <c r="A8177" s="45">
        <v>45275</v>
      </c>
      <c r="B8177" s="398" t="s">
        <v>12773</v>
      </c>
      <c r="C8177" s="5" t="s">
        <v>12671</v>
      </c>
      <c r="D8177" s="124" t="s">
        <v>12868</v>
      </c>
      <c r="E8177" s="43">
        <v>6000</v>
      </c>
      <c r="F8177" s="43"/>
      <c r="G8177" s="48">
        <f t="shared" si="205"/>
        <v>285359.52150537609</v>
      </c>
      <c r="H8177" s="390" t="s">
        <v>9568</v>
      </c>
      <c r="I8177" s="630"/>
      <c r="J8177" s="631"/>
      <c r="K8177" s="631"/>
    </row>
    <row r="8178" spans="1:11" x14ac:dyDescent="0.3">
      <c r="A8178" s="45">
        <v>45275</v>
      </c>
      <c r="B8178" s="398" t="s">
        <v>12190</v>
      </c>
      <c r="C8178" s="5" t="s">
        <v>12671</v>
      </c>
      <c r="D8178" s="124" t="s">
        <v>12868</v>
      </c>
      <c r="E8178" s="43">
        <v>24000</v>
      </c>
      <c r="F8178" s="43"/>
      <c r="G8178" s="48">
        <f t="shared" si="205"/>
        <v>261359.52150537609</v>
      </c>
      <c r="H8178" s="390" t="s">
        <v>9568</v>
      </c>
      <c r="I8178" s="632"/>
      <c r="J8178" s="631"/>
      <c r="K8178" s="631"/>
    </row>
    <row r="8179" spans="1:11" x14ac:dyDescent="0.3">
      <c r="A8179" s="45">
        <v>45275</v>
      </c>
      <c r="B8179" s="398" t="s">
        <v>12773</v>
      </c>
      <c r="C8179" s="5" t="s">
        <v>9458</v>
      </c>
      <c r="D8179" s="124" t="s">
        <v>12867</v>
      </c>
      <c r="E8179" s="43">
        <v>4000</v>
      </c>
      <c r="F8179" s="43"/>
      <c r="G8179" s="48">
        <f t="shared" si="205"/>
        <v>257359.52150537609</v>
      </c>
      <c r="H8179" s="390" t="s">
        <v>9568</v>
      </c>
      <c r="I8179" s="632"/>
      <c r="J8179" s="631"/>
      <c r="K8179" s="631"/>
    </row>
    <row r="8180" spans="1:11" x14ac:dyDescent="0.3">
      <c r="A8180" s="45">
        <v>45275</v>
      </c>
      <c r="B8180" s="398" t="s">
        <v>12699</v>
      </c>
      <c r="C8180" s="5" t="s">
        <v>30</v>
      </c>
      <c r="D8180" s="124" t="s">
        <v>10651</v>
      </c>
      <c r="E8180" s="43">
        <v>1600</v>
      </c>
      <c r="F8180" s="43"/>
      <c r="G8180" s="48">
        <f t="shared" si="205"/>
        <v>255759.52150537609</v>
      </c>
      <c r="H8180" s="390" t="s">
        <v>9568</v>
      </c>
      <c r="I8180" s="632"/>
      <c r="J8180" s="631">
        <v>2700</v>
      </c>
      <c r="K8180" s="631"/>
    </row>
    <row r="8181" spans="1:11" x14ac:dyDescent="0.3">
      <c r="A8181" s="45">
        <v>45276</v>
      </c>
      <c r="B8181" s="398" t="s">
        <v>12087</v>
      </c>
      <c r="C8181" s="5" t="s">
        <v>11194</v>
      </c>
      <c r="D8181" s="124" t="s">
        <v>677</v>
      </c>
      <c r="E8181" s="43">
        <v>700</v>
      </c>
      <c r="F8181" s="43"/>
      <c r="G8181" s="48">
        <f t="shared" si="205"/>
        <v>255059.52150537609</v>
      </c>
      <c r="H8181" s="390" t="s">
        <v>9568</v>
      </c>
      <c r="I8181" s="632"/>
      <c r="J8181" s="631">
        <v>250</v>
      </c>
      <c r="K8181" s="631"/>
    </row>
    <row r="8182" spans="1:11" x14ac:dyDescent="0.3">
      <c r="A8182" s="45">
        <v>45276</v>
      </c>
      <c r="B8182" s="398" t="s">
        <v>12502</v>
      </c>
      <c r="C8182" s="5" t="s">
        <v>11194</v>
      </c>
      <c r="D8182" s="124" t="s">
        <v>12885</v>
      </c>
      <c r="E8182" s="43">
        <v>2000</v>
      </c>
      <c r="F8182" s="43"/>
      <c r="G8182" s="48">
        <f t="shared" si="205"/>
        <v>253059.52150537609</v>
      </c>
      <c r="H8182" s="390" t="s">
        <v>9568</v>
      </c>
      <c r="I8182" s="632"/>
      <c r="J8182" s="631"/>
      <c r="K8182" s="631"/>
    </row>
    <row r="8183" spans="1:11" x14ac:dyDescent="0.3">
      <c r="A8183" s="45">
        <v>45276</v>
      </c>
      <c r="B8183" s="398" t="s">
        <v>12087</v>
      </c>
      <c r="C8183" s="5" t="s">
        <v>5793</v>
      </c>
      <c r="D8183" s="124" t="s">
        <v>40</v>
      </c>
      <c r="E8183" s="43">
        <v>1500</v>
      </c>
      <c r="F8183" s="43"/>
      <c r="G8183" s="48">
        <f t="shared" si="205"/>
        <v>251559.52150537609</v>
      </c>
      <c r="H8183" s="390" t="s">
        <v>9568</v>
      </c>
      <c r="I8183" s="632"/>
      <c r="J8183" s="631"/>
      <c r="K8183" s="631"/>
    </row>
    <row r="8184" spans="1:11" x14ac:dyDescent="0.3">
      <c r="A8184" s="45">
        <v>45276</v>
      </c>
      <c r="B8184" s="398"/>
      <c r="C8184" s="5" t="s">
        <v>14</v>
      </c>
      <c r="D8184" s="124" t="s">
        <v>294</v>
      </c>
      <c r="E8184" s="43">
        <v>20000</v>
      </c>
      <c r="F8184" s="43"/>
      <c r="G8184" s="48">
        <f t="shared" si="205"/>
        <v>231559.52150537609</v>
      </c>
      <c r="H8184" s="390" t="s">
        <v>9568</v>
      </c>
      <c r="I8184" s="632"/>
      <c r="J8184" s="631">
        <v>260</v>
      </c>
      <c r="K8184" s="631"/>
    </row>
    <row r="8185" spans="1:11" x14ac:dyDescent="0.3">
      <c r="A8185" s="45">
        <v>45276</v>
      </c>
      <c r="B8185" s="398" t="s">
        <v>12699</v>
      </c>
      <c r="C8185" s="5" t="s">
        <v>5793</v>
      </c>
      <c r="D8185" s="124" t="s">
        <v>12871</v>
      </c>
      <c r="E8185" s="43">
        <v>1500</v>
      </c>
      <c r="F8185" s="43"/>
      <c r="G8185" s="48">
        <f t="shared" si="205"/>
        <v>230059.52150537609</v>
      </c>
      <c r="H8185" s="390" t="s">
        <v>9568</v>
      </c>
      <c r="I8185" s="632"/>
      <c r="J8185" s="631">
        <v>1000</v>
      </c>
      <c r="K8185" s="631"/>
    </row>
    <row r="8186" spans="1:11" x14ac:dyDescent="0.3">
      <c r="A8186" s="45">
        <v>45276</v>
      </c>
      <c r="B8186" s="398" t="s">
        <v>12636</v>
      </c>
      <c r="C8186" s="5" t="s">
        <v>11194</v>
      </c>
      <c r="D8186" s="124" t="s">
        <v>12877</v>
      </c>
      <c r="E8186" s="43">
        <v>6000</v>
      </c>
      <c r="F8186" s="43"/>
      <c r="G8186" s="48">
        <f t="shared" si="205"/>
        <v>224059.52150537609</v>
      </c>
      <c r="H8186" s="390" t="s">
        <v>9568</v>
      </c>
      <c r="I8186" s="632"/>
      <c r="J8186" s="631">
        <f>SUM(J8180:J8185)</f>
        <v>4210</v>
      </c>
      <c r="K8186" s="631"/>
    </row>
    <row r="8187" spans="1:11" x14ac:dyDescent="0.3">
      <c r="A8187" s="45">
        <v>45276</v>
      </c>
      <c r="B8187" s="398" t="s">
        <v>12137</v>
      </c>
      <c r="C8187" s="5" t="s">
        <v>5793</v>
      </c>
      <c r="D8187" s="124" t="s">
        <v>40</v>
      </c>
      <c r="E8187" s="43">
        <v>250</v>
      </c>
      <c r="F8187" s="43"/>
      <c r="G8187" s="48">
        <f t="shared" si="205"/>
        <v>223809.52150537609</v>
      </c>
      <c r="H8187" s="390" t="s">
        <v>9568</v>
      </c>
      <c r="I8187" s="632"/>
      <c r="J8187" s="631"/>
      <c r="K8187" s="631"/>
    </row>
    <row r="8188" spans="1:11" x14ac:dyDescent="0.3">
      <c r="A8188" s="45">
        <v>45276</v>
      </c>
      <c r="B8188" s="585"/>
      <c r="C8188" s="485"/>
      <c r="D8188" s="496" t="s">
        <v>12878</v>
      </c>
      <c r="E8188" s="485"/>
      <c r="F8188" s="43">
        <v>2200</v>
      </c>
      <c r="G8188" s="48">
        <f t="shared" ref="G8188" si="206">G8187+F8188-E8188</f>
        <v>226009.52150537609</v>
      </c>
      <c r="H8188" s="390" t="s">
        <v>9568</v>
      </c>
    </row>
    <row r="8189" spans="1:11" x14ac:dyDescent="0.3">
      <c r="A8189" s="45">
        <v>45276</v>
      </c>
      <c r="B8189" s="398" t="s">
        <v>12636</v>
      </c>
      <c r="C8189" s="5" t="s">
        <v>11194</v>
      </c>
      <c r="D8189" s="124" t="s">
        <v>12879</v>
      </c>
      <c r="E8189" s="43">
        <v>29000</v>
      </c>
      <c r="F8189" s="43"/>
      <c r="G8189" s="48">
        <f t="shared" ref="G8189:G8203" si="207">G8188+F8189-E8189</f>
        <v>197009.52150537609</v>
      </c>
      <c r="H8189" s="390" t="s">
        <v>9568</v>
      </c>
    </row>
    <row r="8190" spans="1:11" x14ac:dyDescent="0.3">
      <c r="A8190" s="45">
        <v>45276</v>
      </c>
      <c r="B8190" s="398" t="s">
        <v>12091</v>
      </c>
      <c r="C8190" s="5" t="s">
        <v>4550</v>
      </c>
      <c r="D8190" s="124" t="s">
        <v>5813</v>
      </c>
      <c r="E8190" s="43">
        <v>10000</v>
      </c>
      <c r="F8190" s="43"/>
      <c r="G8190" s="48">
        <f t="shared" si="207"/>
        <v>187009.52150537609</v>
      </c>
      <c r="H8190" s="390" t="s">
        <v>9568</v>
      </c>
    </row>
    <row r="8191" spans="1:11" x14ac:dyDescent="0.3">
      <c r="A8191" s="45">
        <v>45276</v>
      </c>
      <c r="B8191" s="398" t="s">
        <v>12137</v>
      </c>
      <c r="C8191" s="5" t="s">
        <v>30</v>
      </c>
      <c r="D8191" s="124" t="s">
        <v>10643</v>
      </c>
      <c r="E8191" s="43">
        <v>400</v>
      </c>
      <c r="F8191" s="43"/>
      <c r="G8191" s="48">
        <f t="shared" si="207"/>
        <v>186609.52150537609</v>
      </c>
      <c r="H8191" s="390" t="s">
        <v>9568</v>
      </c>
    </row>
    <row r="8192" spans="1:11" x14ac:dyDescent="0.3">
      <c r="A8192" s="45">
        <v>45278</v>
      </c>
      <c r="B8192" s="398" t="s">
        <v>12636</v>
      </c>
      <c r="C8192" s="5" t="s">
        <v>18</v>
      </c>
      <c r="D8192" s="124" t="s">
        <v>4187</v>
      </c>
      <c r="E8192" s="43">
        <v>4000</v>
      </c>
      <c r="F8192" s="43"/>
      <c r="G8192" s="48">
        <f t="shared" si="207"/>
        <v>182609.52150537609</v>
      </c>
      <c r="H8192" s="390" t="s">
        <v>9568</v>
      </c>
    </row>
    <row r="8193" spans="1:14" x14ac:dyDescent="0.3">
      <c r="A8193" s="45">
        <v>45278</v>
      </c>
      <c r="B8193" s="398" t="s">
        <v>12091</v>
      </c>
      <c r="C8193" s="5" t="s">
        <v>4550</v>
      </c>
      <c r="D8193" s="124" t="s">
        <v>5813</v>
      </c>
      <c r="E8193" s="43">
        <v>10000</v>
      </c>
      <c r="F8193" s="43"/>
      <c r="G8193" s="48">
        <f t="shared" si="207"/>
        <v>172609.52150537609</v>
      </c>
      <c r="H8193" s="390" t="s">
        <v>9568</v>
      </c>
    </row>
    <row r="8194" spans="1:14" x14ac:dyDescent="0.3">
      <c r="A8194" s="45">
        <v>45278</v>
      </c>
      <c r="B8194" s="398" t="s">
        <v>12137</v>
      </c>
      <c r="C8194" s="5" t="s">
        <v>11194</v>
      </c>
      <c r="D8194" s="124" t="s">
        <v>11969</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12091</v>
      </c>
      <c r="C8196" s="5" t="s">
        <v>5793</v>
      </c>
      <c r="D8196" s="124" t="s">
        <v>40</v>
      </c>
      <c r="E8196" s="43">
        <v>1700</v>
      </c>
      <c r="F8196" s="43"/>
      <c r="G8196" s="48">
        <f t="shared" si="207"/>
        <v>169459.52150537609</v>
      </c>
      <c r="H8196" s="390" t="s">
        <v>9568</v>
      </c>
    </row>
    <row r="8197" spans="1:14" x14ac:dyDescent="0.3">
      <c r="A8197" s="45">
        <v>45278</v>
      </c>
      <c r="B8197" s="398" t="s">
        <v>12674</v>
      </c>
      <c r="C8197" s="5" t="s">
        <v>6430</v>
      </c>
      <c r="D8197" s="124" t="s">
        <v>12880</v>
      </c>
      <c r="E8197" s="43">
        <v>8000</v>
      </c>
      <c r="F8197" s="43"/>
      <c r="G8197" s="48">
        <f t="shared" si="207"/>
        <v>161459.52150537609</v>
      </c>
      <c r="H8197" s="390" t="s">
        <v>9568</v>
      </c>
    </row>
    <row r="8198" spans="1:14" x14ac:dyDescent="0.3">
      <c r="A8198" s="45">
        <v>45278</v>
      </c>
      <c r="B8198" s="398" t="s">
        <v>12087</v>
      </c>
      <c r="C8198" s="5" t="s">
        <v>6430</v>
      </c>
      <c r="D8198" s="124" t="s">
        <v>12350</v>
      </c>
      <c r="E8198" s="43">
        <v>4000</v>
      </c>
      <c r="F8198" s="43"/>
      <c r="G8198" s="48">
        <f t="shared" si="207"/>
        <v>157459.52150537609</v>
      </c>
      <c r="H8198" s="390" t="s">
        <v>9568</v>
      </c>
      <c r="J8198" s="155"/>
      <c r="K8198" s="155">
        <v>30000</v>
      </c>
    </row>
    <row r="8199" spans="1:14" x14ac:dyDescent="0.3">
      <c r="A8199" s="45">
        <v>45278</v>
      </c>
      <c r="B8199" s="398" t="s">
        <v>12674</v>
      </c>
      <c r="C8199" s="5" t="s">
        <v>84</v>
      </c>
      <c r="D8199" s="124" t="s">
        <v>12891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12866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12636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12636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12636</v>
      </c>
      <c r="C8203" s="44" t="s">
        <v>11194</v>
      </c>
      <c r="D8203" s="124" t="s">
        <v>12881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12286</v>
      </c>
      <c r="C8204" s="5" t="s">
        <v>26</v>
      </c>
      <c r="D8204" s="124" t="s">
        <v>12882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12614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12883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12859</v>
      </c>
      <c r="C8208" s="5" t="s">
        <v>11194</v>
      </c>
      <c r="D8208" s="124" t="s">
        <v>12884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12859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12097</v>
      </c>
      <c r="C8210" s="5" t="s">
        <v>54</v>
      </c>
      <c r="D8210" s="124" t="s">
        <v>12886</v>
      </c>
      <c r="E8210" s="43">
        <v>28000</v>
      </c>
      <c r="F8210" s="43"/>
      <c r="G8210" s="48">
        <f t="shared" si="209"/>
        <v>58959.521505376091</v>
      </c>
      <c r="H8210" s="390" t="s">
        <v>9568</v>
      </c>
      <c r="J8210" s="155"/>
      <c r="K8210" s="155">
        <f>SUM(K8198:K8209)</f>
        <v>562980</v>
      </c>
    </row>
    <row r="8211" spans="1:11" x14ac:dyDescent="0.3">
      <c r="A8211" s="45">
        <v>45279</v>
      </c>
      <c r="B8211" s="585"/>
      <c r="C8211" s="485"/>
      <c r="D8211" s="496" t="s">
        <v>12888</v>
      </c>
      <c r="E8211" s="485"/>
      <c r="F8211" s="43">
        <v>100000</v>
      </c>
      <c r="G8211" s="48">
        <f t="shared" si="209"/>
        <v>158959.52150537609</v>
      </c>
      <c r="H8211" s="390" t="s">
        <v>9568</v>
      </c>
    </row>
    <row r="8212" spans="1:11" x14ac:dyDescent="0.3">
      <c r="A8212" s="45">
        <v>45279</v>
      </c>
      <c r="B8212" s="403" t="s">
        <v>25</v>
      </c>
      <c r="C8212" s="41"/>
      <c r="D8212" s="633" t="s">
        <v>12887</v>
      </c>
      <c r="E8212" s="42">
        <v>600</v>
      </c>
      <c r="F8212" s="43"/>
      <c r="G8212" s="48">
        <f t="shared" si="209"/>
        <v>158359.52150537609</v>
      </c>
      <c r="H8212" s="390" t="s">
        <v>9568</v>
      </c>
    </row>
    <row r="8213" spans="1:11" x14ac:dyDescent="0.3">
      <c r="A8213" s="45">
        <v>45279</v>
      </c>
      <c r="B8213" s="398" t="s">
        <v>12087</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12188</v>
      </c>
      <c r="C8215" s="5" t="s">
        <v>12889</v>
      </c>
      <c r="D8215" s="124" t="s">
        <v>12890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12893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12188</v>
      </c>
      <c r="C8219" s="5" t="s">
        <v>26</v>
      </c>
      <c r="D8219" s="124" t="s">
        <v>12894</v>
      </c>
      <c r="E8219" s="43">
        <v>1000</v>
      </c>
      <c r="F8219" s="43"/>
      <c r="G8219" s="48">
        <f t="shared" si="209"/>
        <v>78859.521505376091</v>
      </c>
      <c r="H8219" s="390" t="s">
        <v>9568</v>
      </c>
    </row>
    <row r="8220" spans="1:11" x14ac:dyDescent="0.3">
      <c r="A8220" s="45">
        <v>45280</v>
      </c>
      <c r="B8220" s="398" t="s">
        <v>12188</v>
      </c>
      <c r="C8220" s="5" t="s">
        <v>11194</v>
      </c>
      <c r="D8220" s="124" t="s">
        <v>12895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12899</v>
      </c>
      <c r="E8222" s="43">
        <v>4000</v>
      </c>
      <c r="F8222" s="43"/>
      <c r="G8222" s="48">
        <f t="shared" si="209"/>
        <v>72459.521505376091</v>
      </c>
      <c r="H8222" s="390" t="s">
        <v>9568</v>
      </c>
    </row>
    <row r="8223" spans="1:11" x14ac:dyDescent="0.3">
      <c r="A8223" s="45">
        <v>45281</v>
      </c>
      <c r="B8223" s="398" t="s">
        <v>12900</v>
      </c>
      <c r="C8223" s="5" t="s">
        <v>26</v>
      </c>
      <c r="D8223" s="124" t="s">
        <v>12901</v>
      </c>
      <c r="E8223" s="43">
        <v>300</v>
      </c>
      <c r="F8223" s="43"/>
      <c r="G8223" s="48">
        <f t="shared" si="209"/>
        <v>72159.521505376091</v>
      </c>
      <c r="H8223" s="390" t="s">
        <v>9568</v>
      </c>
    </row>
    <row r="8224" spans="1:11" x14ac:dyDescent="0.3">
      <c r="A8224" s="45">
        <v>45281</v>
      </c>
      <c r="B8224" s="398" t="s">
        <v>12636</v>
      </c>
      <c r="C8224" s="5" t="s">
        <v>30</v>
      </c>
      <c r="D8224" s="124" t="s">
        <v>10643</v>
      </c>
      <c r="E8224" s="43">
        <v>200</v>
      </c>
      <c r="F8224" s="43"/>
      <c r="G8224" s="48">
        <f t="shared" si="209"/>
        <v>71959.521505376091</v>
      </c>
      <c r="H8224" s="390" t="s">
        <v>9568</v>
      </c>
    </row>
    <row r="8225" spans="1:10" x14ac:dyDescent="0.3">
      <c r="A8225" s="45">
        <v>45281</v>
      </c>
      <c r="B8225" s="398" t="s">
        <v>12636</v>
      </c>
      <c r="C8225" s="5" t="s">
        <v>5793</v>
      </c>
      <c r="D8225" s="124" t="s">
        <v>12902</v>
      </c>
      <c r="E8225" s="43">
        <v>300</v>
      </c>
      <c r="F8225" s="43"/>
      <c r="G8225" s="48">
        <f t="shared" si="209"/>
        <v>71659.521505376091</v>
      </c>
      <c r="H8225" s="390" t="s">
        <v>9568</v>
      </c>
    </row>
    <row r="8226" spans="1:10" x14ac:dyDescent="0.3">
      <c r="A8226" s="45">
        <v>45281</v>
      </c>
      <c r="B8226" s="398" t="s">
        <v>12699</v>
      </c>
      <c r="C8226" s="5" t="s">
        <v>11194</v>
      </c>
      <c r="D8226" s="124" t="s">
        <v>12834</v>
      </c>
      <c r="E8226" s="43">
        <v>5400</v>
      </c>
      <c r="F8226" s="43"/>
      <c r="G8226" s="48">
        <f t="shared" si="209"/>
        <v>66259.521505376091</v>
      </c>
      <c r="H8226" s="390" t="s">
        <v>9568</v>
      </c>
    </row>
    <row r="8227" spans="1:10" x14ac:dyDescent="0.3">
      <c r="A8227" s="45">
        <v>45281</v>
      </c>
      <c r="B8227" s="398" t="s">
        <v>25</v>
      </c>
      <c r="C8227" s="5" t="s">
        <v>14</v>
      </c>
      <c r="D8227" s="124" t="s">
        <v>12903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12859</v>
      </c>
      <c r="C8229" s="5" t="s">
        <v>5793</v>
      </c>
      <c r="D8229" s="124" t="s">
        <v>40</v>
      </c>
      <c r="E8229" s="43">
        <v>1500</v>
      </c>
      <c r="F8229" s="43"/>
      <c r="G8229" s="48">
        <f t="shared" si="209"/>
        <v>50959.521505376091</v>
      </c>
      <c r="H8229" s="390" t="s">
        <v>9568</v>
      </c>
    </row>
    <row r="8230" spans="1:10" x14ac:dyDescent="0.3">
      <c r="A8230" s="45">
        <v>45281</v>
      </c>
      <c r="B8230" s="398" t="s">
        <v>12674</v>
      </c>
      <c r="C8230" s="5" t="s">
        <v>6430</v>
      </c>
      <c r="D8230" s="124" t="s">
        <v>12906</v>
      </c>
      <c r="E8230" s="43">
        <v>50000</v>
      </c>
      <c r="F8230" s="43"/>
      <c r="G8230" s="48">
        <f t="shared" si="209"/>
        <v>959.52150537609123</v>
      </c>
      <c r="H8230" s="390" t="s">
        <v>9568</v>
      </c>
    </row>
    <row r="8231" spans="1:10" x14ac:dyDescent="0.3">
      <c r="A8231" s="45">
        <v>45281</v>
      </c>
      <c r="B8231" s="585"/>
      <c r="C8231" s="485"/>
      <c r="D8231" s="496" t="s">
        <v>12904</v>
      </c>
      <c r="E8231" s="485"/>
      <c r="F8231" s="43">
        <v>100000</v>
      </c>
      <c r="G8231" s="48">
        <f t="shared" si="209"/>
        <v>100959.52150537609</v>
      </c>
      <c r="H8231" s="390" t="s">
        <v>9568</v>
      </c>
    </row>
    <row r="8232" spans="1:10" x14ac:dyDescent="0.3">
      <c r="A8232" s="45">
        <v>45281</v>
      </c>
      <c r="B8232" s="403" t="s">
        <v>25</v>
      </c>
      <c r="C8232" s="41"/>
      <c r="D8232" s="633" t="s">
        <v>12905</v>
      </c>
      <c r="E8232" s="42">
        <v>1300</v>
      </c>
      <c r="F8232" s="43"/>
      <c r="G8232" s="48">
        <f t="shared" si="209"/>
        <v>99659.521505376091</v>
      </c>
      <c r="H8232" s="390" t="s">
        <v>9568</v>
      </c>
    </row>
    <row r="8233" spans="1:10" x14ac:dyDescent="0.3">
      <c r="A8233" s="45">
        <v>45281</v>
      </c>
      <c r="B8233" s="398" t="s">
        <v>12859</v>
      </c>
      <c r="C8233" s="5" t="s">
        <v>11194</v>
      </c>
      <c r="D8233" s="124" t="s">
        <v>12907</v>
      </c>
      <c r="E8233" s="43">
        <v>59500</v>
      </c>
      <c r="F8233" s="43"/>
      <c r="G8233" s="48">
        <f t="shared" si="209"/>
        <v>40159.521505376091</v>
      </c>
      <c r="H8233" s="390" t="s">
        <v>9568</v>
      </c>
    </row>
    <row r="8234" spans="1:10" x14ac:dyDescent="0.3">
      <c r="A8234" s="45">
        <v>45281</v>
      </c>
      <c r="B8234" s="398" t="s">
        <v>12773</v>
      </c>
      <c r="C8234" s="5" t="s">
        <v>54</v>
      </c>
      <c r="D8234" s="124" t="s">
        <v>12908</v>
      </c>
      <c r="E8234" s="43">
        <v>21600</v>
      </c>
      <c r="F8234" s="43"/>
      <c r="G8234" s="48">
        <f t="shared" si="209"/>
        <v>18559.521505376091</v>
      </c>
      <c r="H8234" s="390" t="s">
        <v>9568</v>
      </c>
    </row>
    <row r="8235" spans="1:10" ht="37.5" x14ac:dyDescent="0.3">
      <c r="A8235" s="45">
        <v>45282</v>
      </c>
      <c r="B8235" s="398" t="s">
        <v>12636</v>
      </c>
      <c r="C8235" s="5" t="s">
        <v>11194</v>
      </c>
      <c r="D8235" s="124" t="s">
        <v>12910</v>
      </c>
      <c r="E8235" s="43">
        <v>3050</v>
      </c>
      <c r="F8235" s="43"/>
      <c r="G8235" s="48">
        <f t="shared" si="209"/>
        <v>15509.521505376091</v>
      </c>
      <c r="H8235" s="390" t="s">
        <v>9568</v>
      </c>
      <c r="J8235" s="52">
        <v>71500</v>
      </c>
    </row>
    <row r="8236" spans="1:10" x14ac:dyDescent="0.3">
      <c r="A8236" s="45">
        <v>45282</v>
      </c>
      <c r="B8236" s="398" t="s">
        <v>12636</v>
      </c>
      <c r="C8236" s="5" t="s">
        <v>11194</v>
      </c>
      <c r="D8236" s="124" t="s">
        <v>12911</v>
      </c>
      <c r="E8236" s="43">
        <v>2000</v>
      </c>
      <c r="F8236" s="43"/>
      <c r="G8236" s="48">
        <f t="shared" si="209"/>
        <v>13509.521505376091</v>
      </c>
      <c r="H8236" s="390" t="s">
        <v>9568</v>
      </c>
      <c r="J8236" s="52">
        <f>J8235*17%</f>
        <v>12155</v>
      </c>
    </row>
    <row r="8237" spans="1:10" x14ac:dyDescent="0.3">
      <c r="A8237" s="45">
        <v>45282</v>
      </c>
      <c r="B8237" s="398" t="s">
        <v>25</v>
      </c>
      <c r="C8237" s="5" t="s">
        <v>25</v>
      </c>
      <c r="D8237" s="124" t="s">
        <v>12912</v>
      </c>
      <c r="E8237" s="43">
        <v>3000</v>
      </c>
      <c r="F8237" s="43"/>
      <c r="G8237" s="48">
        <f t="shared" si="209"/>
        <v>10509.521505376091</v>
      </c>
      <c r="H8237" s="390" t="s">
        <v>9568</v>
      </c>
      <c r="J8237" s="52">
        <f>J8235-J8236</f>
        <v>59345</v>
      </c>
    </row>
    <row r="8238" spans="1:10" x14ac:dyDescent="0.3">
      <c r="A8238" s="45">
        <v>45282</v>
      </c>
      <c r="B8238" s="585"/>
      <c r="C8238" s="485"/>
      <c r="D8238" s="496" t="s">
        <v>12913</v>
      </c>
      <c r="E8238" s="485"/>
      <c r="F8238" s="43">
        <v>11700</v>
      </c>
      <c r="G8238" s="48">
        <f t="shared" si="209"/>
        <v>22209.521505376091</v>
      </c>
      <c r="H8238" s="390" t="s">
        <v>9568</v>
      </c>
      <c r="J8238" s="52">
        <v>140000</v>
      </c>
    </row>
    <row r="8239" spans="1:10" x14ac:dyDescent="0.3">
      <c r="A8239" s="45">
        <v>45282</v>
      </c>
      <c r="B8239" s="403" t="s">
        <v>25</v>
      </c>
      <c r="C8239" s="41"/>
      <c r="D8239" s="633" t="s">
        <v>12915</v>
      </c>
      <c r="E8239" s="42">
        <v>3700</v>
      </c>
      <c r="F8239" s="43"/>
      <c r="G8239" s="48">
        <f t="shared" si="209"/>
        <v>18509.521505376091</v>
      </c>
      <c r="H8239" s="390" t="s">
        <v>9568</v>
      </c>
      <c r="J8239" s="52">
        <v>60000</v>
      </c>
    </row>
    <row r="8240" spans="1:10" x14ac:dyDescent="0.3">
      <c r="A8240" s="45">
        <v>45282</v>
      </c>
      <c r="B8240" s="398" t="s">
        <v>12137</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12137</v>
      </c>
      <c r="C8241" s="5" t="s">
        <v>26</v>
      </c>
      <c r="D8241" s="124" t="s">
        <v>12914</v>
      </c>
      <c r="E8241" s="43">
        <v>5000</v>
      </c>
      <c r="F8241" s="43"/>
      <c r="G8241" s="48">
        <f t="shared" si="209"/>
        <v>12909.521505376091</v>
      </c>
      <c r="H8241" s="390" t="s">
        <v>9568</v>
      </c>
    </row>
    <row r="8242" spans="1:11" ht="20.25" customHeight="1" x14ac:dyDescent="0.3">
      <c r="A8242" s="45">
        <v>45283</v>
      </c>
      <c r="B8242" s="398" t="s">
        <v>12859</v>
      </c>
      <c r="C8242" s="5" t="s">
        <v>5793</v>
      </c>
      <c r="D8242" s="124" t="s">
        <v>12934</v>
      </c>
      <c r="E8242" s="43">
        <v>11000</v>
      </c>
      <c r="F8242" s="43"/>
      <c r="G8242" s="48">
        <f t="shared" si="209"/>
        <v>1909.5215053760912</v>
      </c>
      <c r="H8242" s="390" t="s">
        <v>9568</v>
      </c>
    </row>
    <row r="8243" spans="1:11" x14ac:dyDescent="0.3">
      <c r="A8243" s="45">
        <v>45283</v>
      </c>
      <c r="B8243" s="398" t="s">
        <v>12699</v>
      </c>
      <c r="C8243" s="5" t="s">
        <v>5793</v>
      </c>
      <c r="D8243" s="124" t="s">
        <v>8924</v>
      </c>
      <c r="E8243" s="43">
        <v>800</v>
      </c>
      <c r="F8243" s="43"/>
      <c r="G8243" s="48">
        <f t="shared" si="209"/>
        <v>1109.5215053760912</v>
      </c>
      <c r="H8243" s="390" t="s">
        <v>9568</v>
      </c>
    </row>
    <row r="8244" spans="1:11" x14ac:dyDescent="0.3">
      <c r="A8244" s="45">
        <v>45286</v>
      </c>
      <c r="B8244" s="398" t="s">
        <v>12137</v>
      </c>
      <c r="C8244" s="5" t="s">
        <v>5793</v>
      </c>
      <c r="D8244" s="124" t="s">
        <v>12921</v>
      </c>
      <c r="E8244" s="43">
        <v>200</v>
      </c>
      <c r="F8244" s="43"/>
      <c r="G8244" s="48">
        <f t="shared" si="209"/>
        <v>909.52150537609123</v>
      </c>
      <c r="H8244" s="390" t="s">
        <v>9568</v>
      </c>
    </row>
    <row r="8245" spans="1:11" x14ac:dyDescent="0.3">
      <c r="A8245" s="45">
        <v>45286</v>
      </c>
      <c r="B8245" s="585"/>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12163</v>
      </c>
      <c r="E8246" s="43">
        <v>2000</v>
      </c>
      <c r="F8246" s="43"/>
      <c r="G8246" s="48">
        <f t="shared" si="209"/>
        <v>148909.52150537609</v>
      </c>
      <c r="H8246" s="390" t="s">
        <v>9568</v>
      </c>
    </row>
    <row r="8247" spans="1:11" x14ac:dyDescent="0.3">
      <c r="A8247" s="45">
        <v>45286</v>
      </c>
      <c r="B8247" s="398" t="s">
        <v>12636</v>
      </c>
      <c r="C8247" s="5" t="s">
        <v>9765</v>
      </c>
      <c r="D8247" s="124" t="s">
        <v>40</v>
      </c>
      <c r="E8247" s="43">
        <v>9500</v>
      </c>
      <c r="F8247" s="43"/>
      <c r="G8247" s="48">
        <f t="shared" si="209"/>
        <v>139409.52150537609</v>
      </c>
      <c r="H8247" s="390" t="s">
        <v>9568</v>
      </c>
    </row>
    <row r="8248" spans="1:11" x14ac:dyDescent="0.3">
      <c r="A8248" s="45">
        <v>45286</v>
      </c>
      <c r="B8248" s="398" t="s">
        <v>12188</v>
      </c>
      <c r="C8248" s="5" t="s">
        <v>84</v>
      </c>
      <c r="D8248" s="124" t="s">
        <v>12923</v>
      </c>
      <c r="E8248" s="43">
        <v>5000</v>
      </c>
      <c r="F8248" s="43"/>
      <c r="G8248" s="48">
        <f t="shared" si="209"/>
        <v>134409.52150537609</v>
      </c>
      <c r="H8248" s="390" t="s">
        <v>9568</v>
      </c>
      <c r="I8248" s="608" t="s">
        <v>12918</v>
      </c>
      <c r="J8248" s="608">
        <v>4416116</v>
      </c>
    </row>
    <row r="8249" spans="1:11" x14ac:dyDescent="0.3">
      <c r="A8249" s="45">
        <v>45286</v>
      </c>
      <c r="B8249" s="398" t="s">
        <v>12188</v>
      </c>
      <c r="C8249" s="5" t="s">
        <v>84</v>
      </c>
      <c r="D8249" s="124" t="s">
        <v>12924</v>
      </c>
      <c r="E8249" s="43">
        <v>5000</v>
      </c>
      <c r="F8249" s="43"/>
      <c r="G8249" s="48">
        <f t="shared" si="209"/>
        <v>129409.52150537609</v>
      </c>
      <c r="H8249" s="390" t="s">
        <v>9568</v>
      </c>
      <c r="I8249" s="608" t="s">
        <v>12916</v>
      </c>
      <c r="J8249" s="60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608" t="s">
        <v>12917</v>
      </c>
      <c r="J8250" s="608">
        <f>SUM(J8248:J8249)</f>
        <v>4548599.4800000004</v>
      </c>
    </row>
    <row r="8251" spans="1:11" x14ac:dyDescent="0.3">
      <c r="A8251" s="45">
        <v>45286</v>
      </c>
      <c r="B8251" s="398" t="s">
        <v>10333</v>
      </c>
      <c r="C8251" s="5" t="s">
        <v>11194</v>
      </c>
      <c r="D8251" s="124" t="s">
        <v>12926</v>
      </c>
      <c r="E8251" s="43">
        <v>18000</v>
      </c>
      <c r="F8251" s="43"/>
      <c r="G8251" s="48">
        <f t="shared" si="209"/>
        <v>105409.52150537609</v>
      </c>
      <c r="H8251" s="390" t="s">
        <v>9568</v>
      </c>
    </row>
    <row r="8252" spans="1:11" x14ac:dyDescent="0.3">
      <c r="A8252" s="45">
        <v>45286</v>
      </c>
      <c r="B8252" s="398" t="s">
        <v>10333</v>
      </c>
      <c r="C8252" s="5" t="s">
        <v>11194</v>
      </c>
      <c r="D8252" s="124" t="s">
        <v>12927</v>
      </c>
      <c r="E8252" s="43">
        <v>44000</v>
      </c>
      <c r="F8252" s="43"/>
      <c r="G8252" s="48">
        <f t="shared" si="209"/>
        <v>61409.521505376091</v>
      </c>
      <c r="H8252" s="390" t="s">
        <v>9568</v>
      </c>
      <c r="J8252" s="634">
        <v>1808378</v>
      </c>
    </row>
    <row r="8253" spans="1:11" x14ac:dyDescent="0.3">
      <c r="A8253" s="45">
        <v>45286</v>
      </c>
      <c r="B8253" s="398" t="s">
        <v>10333</v>
      </c>
      <c r="C8253" s="5" t="s">
        <v>5793</v>
      </c>
      <c r="D8253" s="124" t="s">
        <v>12928</v>
      </c>
      <c r="E8253" s="43">
        <v>7000</v>
      </c>
      <c r="F8253" s="43"/>
      <c r="G8253" s="48">
        <f t="shared" si="209"/>
        <v>54409.521505376091</v>
      </c>
      <c r="H8253" s="390" t="s">
        <v>9568</v>
      </c>
      <c r="J8253" s="52">
        <f>J8252*17%</f>
        <v>307424.26</v>
      </c>
    </row>
    <row r="8254" spans="1:11" x14ac:dyDescent="0.3">
      <c r="A8254" s="45">
        <v>45287</v>
      </c>
      <c r="B8254" s="398" t="s">
        <v>12699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12636</v>
      </c>
      <c r="C8255" s="5" t="s">
        <v>26</v>
      </c>
      <c r="D8255" s="124" t="s">
        <v>12929</v>
      </c>
      <c r="E8255" s="43">
        <v>1000</v>
      </c>
      <c r="F8255" s="43"/>
      <c r="G8255" s="48">
        <f t="shared" si="209"/>
        <v>51409.521505376091</v>
      </c>
      <c r="H8255" s="390" t="s">
        <v>9568</v>
      </c>
    </row>
    <row r="8256" spans="1:11" x14ac:dyDescent="0.3">
      <c r="A8256" s="45">
        <v>45287</v>
      </c>
      <c r="B8256" s="585"/>
      <c r="C8256" s="485"/>
      <c r="D8256" s="496" t="s">
        <v>12930</v>
      </c>
      <c r="E8256" s="485"/>
      <c r="F8256" s="43">
        <v>18900</v>
      </c>
      <c r="G8256" s="48">
        <f t="shared" si="209"/>
        <v>70309.521505376091</v>
      </c>
      <c r="H8256" s="390" t="s">
        <v>9568</v>
      </c>
      <c r="J8256" s="52" t="e">
        <f>#REF!*7%</f>
        <v>#REF!</v>
      </c>
      <c r="K8256" s="52" t="e">
        <f>#REF!*10%</f>
        <v>#REF!</v>
      </c>
    </row>
    <row r="8257" spans="1:11" x14ac:dyDescent="0.3">
      <c r="A8257" s="45">
        <v>45287</v>
      </c>
      <c r="B8257" s="398" t="s">
        <v>12699</v>
      </c>
      <c r="C8257" s="5" t="s">
        <v>5793</v>
      </c>
      <c r="D8257" s="124" t="s">
        <v>12931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12932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12131</v>
      </c>
      <c r="C8261" s="5" t="s">
        <v>26</v>
      </c>
      <c r="D8261" s="124" t="s">
        <v>12933</v>
      </c>
      <c r="E8261" s="43">
        <v>2000</v>
      </c>
      <c r="F8261" s="43"/>
      <c r="G8261" s="48">
        <f t="shared" si="209"/>
        <v>50329.521505376091</v>
      </c>
      <c r="H8261" s="390" t="s">
        <v>9568</v>
      </c>
    </row>
    <row r="8262" spans="1:11" x14ac:dyDescent="0.3">
      <c r="A8262" s="45">
        <v>45287</v>
      </c>
      <c r="B8262" s="585"/>
      <c r="C8262" s="485"/>
      <c r="D8262" s="496" t="s">
        <v>12935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12271</v>
      </c>
      <c r="E8265" s="43">
        <v>17745</v>
      </c>
      <c r="F8265" s="43"/>
      <c r="G8265" s="48">
        <f t="shared" si="209"/>
        <v>325084.52150537609</v>
      </c>
      <c r="H8265" s="390" t="s">
        <v>9568</v>
      </c>
      <c r="K8265" s="52" t="e">
        <f>K8257-K8258</f>
        <v>#REF!</v>
      </c>
    </row>
    <row r="8266" spans="1:11" x14ac:dyDescent="0.3">
      <c r="A8266" s="45">
        <v>45287</v>
      </c>
      <c r="B8266" s="398" t="s">
        <v>12286</v>
      </c>
      <c r="C8266" s="5" t="s">
        <v>1074</v>
      </c>
      <c r="D8266" s="124" t="s">
        <v>12271</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12286</v>
      </c>
      <c r="C8268" s="5" t="s">
        <v>1074</v>
      </c>
      <c r="D8268" s="124" t="s">
        <v>4601</v>
      </c>
      <c r="E8268" s="43">
        <v>1080</v>
      </c>
      <c r="F8268" s="43"/>
      <c r="G8268" s="48">
        <f t="shared" si="209"/>
        <v>289435.52150537609</v>
      </c>
      <c r="H8268" s="390" t="s">
        <v>9568</v>
      </c>
    </row>
    <row r="8269" spans="1:11" x14ac:dyDescent="0.3">
      <c r="A8269" s="45">
        <v>45288</v>
      </c>
      <c r="B8269" s="398" t="s">
        <v>12188</v>
      </c>
      <c r="C8269" s="5" t="s">
        <v>10840</v>
      </c>
      <c r="D8269" s="124" t="s">
        <v>12936</v>
      </c>
      <c r="E8269" s="43">
        <v>100000</v>
      </c>
      <c r="F8269" s="43"/>
      <c r="G8269" s="48">
        <f t="shared" ref="G8269:G8275" si="210">G8268+F8269-E8269</f>
        <v>189435.52150537609</v>
      </c>
      <c r="H8269" s="390" t="s">
        <v>9568</v>
      </c>
    </row>
    <row r="8270" spans="1:11" x14ac:dyDescent="0.3">
      <c r="A8270" s="45">
        <v>45288</v>
      </c>
      <c r="B8270" s="398" t="s">
        <v>12188</v>
      </c>
      <c r="C8270" s="5" t="s">
        <v>14</v>
      </c>
      <c r="D8270" s="124" t="s">
        <v>640</v>
      </c>
      <c r="E8270" s="43">
        <v>1000</v>
      </c>
      <c r="F8270" s="43"/>
      <c r="G8270" s="48">
        <f t="shared" si="210"/>
        <v>188435.52150537609</v>
      </c>
      <c r="H8270" s="390" t="s">
        <v>9568</v>
      </c>
    </row>
    <row r="8271" spans="1:11" x14ac:dyDescent="0.3">
      <c r="A8271" s="45">
        <v>45288</v>
      </c>
      <c r="B8271" s="398" t="s">
        <v>12699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12188</v>
      </c>
      <c r="C8273" s="5" t="s">
        <v>12889</v>
      </c>
      <c r="D8273" s="124" t="s">
        <v>294</v>
      </c>
      <c r="E8273" s="43">
        <v>20000</v>
      </c>
      <c r="F8273" s="43"/>
      <c r="G8273" s="48">
        <f t="shared" si="210"/>
        <v>164735.52150537609</v>
      </c>
      <c r="H8273" s="390" t="s">
        <v>9568</v>
      </c>
      <c r="J8273" s="52">
        <v>10000</v>
      </c>
    </row>
    <row r="8274" spans="1:11" x14ac:dyDescent="0.3">
      <c r="A8274" s="45">
        <v>45289</v>
      </c>
      <c r="B8274" s="398" t="s">
        <v>12699</v>
      </c>
      <c r="C8274" s="5" t="s">
        <v>12209</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12087</v>
      </c>
      <c r="C8276" s="5" t="s">
        <v>5793</v>
      </c>
      <c r="D8276" s="124" t="s">
        <v>40</v>
      </c>
      <c r="E8276" s="43">
        <v>1500</v>
      </c>
      <c r="F8276" s="43"/>
      <c r="G8276" s="48">
        <f t="shared" ref="G8276:G8284" si="211">G8275+F8276-E8276</f>
        <v>82235.521505376091</v>
      </c>
      <c r="H8276" s="390" t="s">
        <v>9568</v>
      </c>
    </row>
    <row r="8277" spans="1:11" x14ac:dyDescent="0.3">
      <c r="A8277" s="45">
        <v>45289</v>
      </c>
      <c r="B8277" s="398" t="s">
        <v>12699</v>
      </c>
      <c r="C8277" s="5" t="s">
        <v>12940</v>
      </c>
      <c r="D8277" s="124" t="s">
        <v>12941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12636</v>
      </c>
      <c r="C8279" s="5" t="s">
        <v>30</v>
      </c>
      <c r="D8279" s="124" t="s">
        <v>12944</v>
      </c>
      <c r="E8279" s="43">
        <v>1200</v>
      </c>
      <c r="F8279" s="43"/>
      <c r="G8279" s="48">
        <f t="shared" si="211"/>
        <v>28535.521505376091</v>
      </c>
      <c r="H8279" s="390" t="s">
        <v>9568</v>
      </c>
      <c r="J8279" s="52">
        <v>500</v>
      </c>
      <c r="K8279" s="52" t="s">
        <v>12942</v>
      </c>
    </row>
    <row r="8280" spans="1:11" x14ac:dyDescent="0.3">
      <c r="A8280" s="45">
        <v>45289</v>
      </c>
      <c r="B8280" s="398" t="s">
        <v>11772</v>
      </c>
      <c r="C8280" s="5" t="s">
        <v>11194</v>
      </c>
      <c r="D8280" s="124" t="s">
        <v>12946</v>
      </c>
      <c r="E8280" s="43">
        <v>4750</v>
      </c>
      <c r="F8280" s="43"/>
      <c r="G8280" s="48">
        <f t="shared" si="211"/>
        <v>23785.521505376091</v>
      </c>
      <c r="H8280" s="390" t="s">
        <v>9567</v>
      </c>
      <c r="J8280" s="52">
        <v>450</v>
      </c>
      <c r="K8280" s="52" t="s">
        <v>87</v>
      </c>
    </row>
    <row r="8281" spans="1:11" x14ac:dyDescent="0.3">
      <c r="A8281" s="45">
        <v>45289</v>
      </c>
      <c r="B8281" s="398" t="s">
        <v>12137</v>
      </c>
      <c r="C8281" s="5" t="s">
        <v>11194</v>
      </c>
      <c r="D8281" s="124" t="s">
        <v>12979</v>
      </c>
      <c r="E8281" s="43">
        <v>1850</v>
      </c>
      <c r="F8281" s="43"/>
      <c r="G8281" s="48">
        <f t="shared" si="211"/>
        <v>21935.521505376091</v>
      </c>
      <c r="H8281" s="390" t="s">
        <v>9567</v>
      </c>
    </row>
    <row r="8282" spans="1:11" x14ac:dyDescent="0.3">
      <c r="A8282" s="45">
        <v>45289</v>
      </c>
      <c r="B8282" s="398" t="s">
        <v>12636</v>
      </c>
      <c r="C8282" s="5" t="s">
        <v>84</v>
      </c>
      <c r="D8282" s="124" t="s">
        <v>12945</v>
      </c>
      <c r="E8282" s="65">
        <v>5000</v>
      </c>
      <c r="F8282" s="43"/>
      <c r="G8282" s="48">
        <f t="shared" si="211"/>
        <v>16935.521505376091</v>
      </c>
      <c r="H8282" s="390" t="s">
        <v>9568</v>
      </c>
      <c r="J8282" s="52">
        <v>360</v>
      </c>
      <c r="K8282" s="52" t="s">
        <v>87</v>
      </c>
    </row>
    <row r="8283" spans="1:11" x14ac:dyDescent="0.3">
      <c r="A8283" s="45">
        <v>45289</v>
      </c>
      <c r="B8283" s="398" t="s">
        <v>12699</v>
      </c>
      <c r="C8283" s="5" t="s">
        <v>11194</v>
      </c>
      <c r="D8283" s="124" t="s">
        <v>12947</v>
      </c>
      <c r="E8283" s="43">
        <v>1120</v>
      </c>
      <c r="F8283" s="43"/>
      <c r="G8283" s="48">
        <f t="shared" si="211"/>
        <v>15815.521505376091</v>
      </c>
      <c r="H8283" s="390" t="s">
        <v>9568</v>
      </c>
      <c r="J8283" s="52">
        <v>250</v>
      </c>
      <c r="K8283" s="52" t="s">
        <v>12943</v>
      </c>
    </row>
    <row r="8284" spans="1:11" x14ac:dyDescent="0.3">
      <c r="A8284" s="45">
        <v>45290</v>
      </c>
      <c r="B8284" s="398" t="s">
        <v>12636</v>
      </c>
      <c r="C8284" s="5" t="s">
        <v>84</v>
      </c>
      <c r="D8284" s="124" t="s">
        <v>12952</v>
      </c>
      <c r="E8284" s="43">
        <v>2000</v>
      </c>
      <c r="F8284" s="43"/>
      <c r="G8284" s="48">
        <f t="shared" si="211"/>
        <v>13815.521505376091</v>
      </c>
      <c r="H8284" s="390" t="s">
        <v>9568</v>
      </c>
      <c r="J8284" s="52">
        <v>200</v>
      </c>
      <c r="K8284" s="52" t="s">
        <v>12943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12636</v>
      </c>
      <c r="C8286" s="5" t="s">
        <v>5793</v>
      </c>
      <c r="D8286" s="124" t="s">
        <v>40</v>
      </c>
      <c r="E8286" s="43">
        <v>1500</v>
      </c>
      <c r="F8286" s="43"/>
      <c r="G8286" s="48">
        <f t="shared" si="212"/>
        <v>6985.5215053760912</v>
      </c>
      <c r="H8286" s="390" t="s">
        <v>9568</v>
      </c>
      <c r="J8286" s="52">
        <v>350</v>
      </c>
      <c r="K8286" s="52" t="s">
        <v>12943</v>
      </c>
    </row>
    <row r="8287" spans="1:11" x14ac:dyDescent="0.3">
      <c r="A8287" s="45">
        <v>45290</v>
      </c>
      <c r="B8287" s="585"/>
      <c r="C8287" s="485"/>
      <c r="D8287" s="496" t="s">
        <v>12950</v>
      </c>
      <c r="E8287" s="485"/>
      <c r="F8287" s="43">
        <v>5700</v>
      </c>
      <c r="G8287" s="48">
        <f t="shared" si="212"/>
        <v>12685.521505376091</v>
      </c>
      <c r="H8287" s="390" t="s">
        <v>9568</v>
      </c>
      <c r="J8287" s="52" t="e">
        <f>#REF!*7%</f>
        <v>#REF!</v>
      </c>
      <c r="K8287" s="52" t="e">
        <f>#REF!*10%</f>
        <v>#REF!</v>
      </c>
    </row>
    <row r="8288" spans="1:11" x14ac:dyDescent="0.3">
      <c r="A8288" s="45">
        <v>45290</v>
      </c>
      <c r="B8288" s="398" t="s">
        <v>12137</v>
      </c>
      <c r="C8288" s="5" t="s">
        <v>5793</v>
      </c>
      <c r="D8288" s="124" t="s">
        <v>40</v>
      </c>
      <c r="E8288" s="43">
        <f>250+300</f>
        <v>550</v>
      </c>
      <c r="F8288" s="43"/>
      <c r="G8288" s="48">
        <f t="shared" si="212"/>
        <v>12135.521505376091</v>
      </c>
      <c r="H8288" s="390" t="s">
        <v>9568</v>
      </c>
      <c r="J8288" s="52">
        <v>150</v>
      </c>
      <c r="K8288" s="52" t="s">
        <v>12943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85"/>
      <c r="C8291" s="485"/>
      <c r="D8291" s="496" t="s">
        <v>12935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12953</v>
      </c>
      <c r="D8292" s="124" t="s">
        <v>12954</v>
      </c>
      <c r="E8292" s="43">
        <v>3000</v>
      </c>
      <c r="F8292" s="43"/>
      <c r="G8292" s="48">
        <f t="shared" si="212"/>
        <v>198135.52150537609</v>
      </c>
      <c r="H8292" s="390" t="s">
        <v>9568</v>
      </c>
      <c r="K8292" s="52" t="e">
        <f>J8289+J8288+J8287+J8286+J8284+J8283</f>
        <v>#REF!</v>
      </c>
    </row>
    <row r="8293" spans="1:11" x14ac:dyDescent="0.3">
      <c r="A8293" s="45">
        <v>45292</v>
      </c>
      <c r="B8293" s="398" t="s">
        <v>12502</v>
      </c>
      <c r="C8293" s="5" t="s">
        <v>9765</v>
      </c>
      <c r="D8293" s="124" t="s">
        <v>12959</v>
      </c>
      <c r="E8293" s="43">
        <v>39000</v>
      </c>
      <c r="F8293" s="43"/>
      <c r="G8293" s="48">
        <f t="shared" si="212"/>
        <v>159135.52150537609</v>
      </c>
      <c r="H8293" s="390" t="s">
        <v>9568</v>
      </c>
    </row>
    <row r="8294" spans="1:11" x14ac:dyDescent="0.3">
      <c r="A8294" s="45">
        <v>45292</v>
      </c>
      <c r="B8294" s="398"/>
      <c r="C8294" s="5" t="s">
        <v>9052</v>
      </c>
      <c r="D8294" s="124" t="s">
        <v>12957</v>
      </c>
      <c r="E8294" s="43">
        <v>16000</v>
      </c>
      <c r="F8294" s="43"/>
      <c r="G8294" s="48">
        <f t="shared" si="212"/>
        <v>143135.52150537609</v>
      </c>
      <c r="H8294" s="390" t="s">
        <v>9568</v>
      </c>
    </row>
    <row r="8295" spans="1:11" x14ac:dyDescent="0.3">
      <c r="A8295" s="45">
        <v>45292</v>
      </c>
      <c r="B8295" s="398" t="s">
        <v>11772</v>
      </c>
      <c r="C8295" s="5" t="s">
        <v>8990</v>
      </c>
      <c r="D8295" s="124" t="s">
        <v>12958</v>
      </c>
      <c r="E8295" s="43">
        <v>3740</v>
      </c>
      <c r="F8295" s="43"/>
      <c r="G8295" s="48">
        <f t="shared" si="212"/>
        <v>139395.52150537609</v>
      </c>
      <c r="H8295" s="390" t="s">
        <v>9568</v>
      </c>
    </row>
    <row r="8296" spans="1:11" x14ac:dyDescent="0.3">
      <c r="A8296" s="45">
        <v>45292</v>
      </c>
      <c r="B8296" s="398" t="s">
        <v>12137</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12956</v>
      </c>
      <c r="E8297" s="43">
        <v>740</v>
      </c>
      <c r="F8297" s="43"/>
      <c r="G8297" s="48">
        <f t="shared" si="212"/>
        <v>138055.52150537609</v>
      </c>
      <c r="H8297" s="390" t="s">
        <v>9568</v>
      </c>
    </row>
    <row r="8298" spans="1:11" x14ac:dyDescent="0.3">
      <c r="A8298" s="45">
        <v>45293</v>
      </c>
      <c r="B8298" s="398"/>
      <c r="C8298" s="5" t="s">
        <v>5162</v>
      </c>
      <c r="D8298" s="124" t="s">
        <v>12963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12960</v>
      </c>
      <c r="C8300" s="5" t="s">
        <v>12961</v>
      </c>
      <c r="D8300" s="124" t="s">
        <v>12962</v>
      </c>
      <c r="E8300" s="43">
        <v>15000</v>
      </c>
      <c r="F8300" s="43"/>
      <c r="G8300" s="48">
        <f t="shared" si="212"/>
        <v>88055.521505376091</v>
      </c>
      <c r="H8300" s="390" t="s">
        <v>9568</v>
      </c>
    </row>
    <row r="8301" spans="1:11" x14ac:dyDescent="0.3">
      <c r="A8301" s="45">
        <v>45293</v>
      </c>
      <c r="B8301" s="398" t="s">
        <v>12097</v>
      </c>
      <c r="C8301" s="5" t="s">
        <v>30</v>
      </c>
      <c r="D8301" s="124" t="s">
        <v>12427</v>
      </c>
      <c r="E8301" s="43">
        <v>500</v>
      </c>
      <c r="F8301" s="43"/>
      <c r="G8301" s="48">
        <f t="shared" si="212"/>
        <v>87555.521505376091</v>
      </c>
      <c r="H8301" s="390" t="s">
        <v>9568</v>
      </c>
    </row>
    <row r="8302" spans="1:11" x14ac:dyDescent="0.3">
      <c r="A8302" s="45">
        <v>45293</v>
      </c>
      <c r="B8302" s="398" t="s">
        <v>12097</v>
      </c>
      <c r="C8302" s="5" t="s">
        <v>5793</v>
      </c>
      <c r="D8302" s="124" t="s">
        <v>40</v>
      </c>
      <c r="E8302" s="43">
        <v>2500</v>
      </c>
      <c r="F8302" s="43"/>
      <c r="G8302" s="48">
        <f t="shared" si="212"/>
        <v>85055.521505376091</v>
      </c>
      <c r="H8302" s="390" t="s">
        <v>9568</v>
      </c>
      <c r="J8302" s="52">
        <v>18170858</v>
      </c>
    </row>
    <row r="8303" spans="1:11" x14ac:dyDescent="0.3">
      <c r="A8303" s="45">
        <v>45293</v>
      </c>
      <c r="B8303" s="398" t="s">
        <v>12087</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12964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12966</v>
      </c>
      <c r="E8305" s="43">
        <v>8000</v>
      </c>
      <c r="F8305" s="43"/>
      <c r="G8305" s="48">
        <f t="shared" si="212"/>
        <v>70255.521505376091</v>
      </c>
      <c r="H8305" s="390" t="s">
        <v>9568</v>
      </c>
      <c r="J8305" s="52">
        <f>K8304*20%</f>
        <v>545015.4</v>
      </c>
    </row>
    <row r="8306" spans="1:10" x14ac:dyDescent="0.3">
      <c r="A8306" s="45">
        <v>45294</v>
      </c>
      <c r="B8306" s="398" t="s">
        <v>12131</v>
      </c>
      <c r="C8306" s="5" t="s">
        <v>54</v>
      </c>
      <c r="D8306" s="124" t="s">
        <v>12965</v>
      </c>
      <c r="E8306" s="43">
        <v>5000</v>
      </c>
      <c r="F8306" s="43"/>
      <c r="G8306" s="48">
        <f t="shared" si="212"/>
        <v>65255.521505376091</v>
      </c>
      <c r="H8306" s="390" t="s">
        <v>9568</v>
      </c>
      <c r="J8306" s="52">
        <f>J8304-J8305</f>
        <v>16172173.959999999</v>
      </c>
    </row>
    <row r="8307" spans="1:10" x14ac:dyDescent="0.3">
      <c r="A8307" s="45">
        <v>45294</v>
      </c>
      <c r="B8307" s="398" t="s">
        <v>12699</v>
      </c>
      <c r="C8307" s="5" t="s">
        <v>11194</v>
      </c>
      <c r="D8307" s="124" t="s">
        <v>12969</v>
      </c>
      <c r="E8307" s="43">
        <v>3000</v>
      </c>
      <c r="F8307" s="43"/>
      <c r="G8307" s="48">
        <f t="shared" si="212"/>
        <v>62255.521505376091</v>
      </c>
      <c r="H8307" s="390" t="s">
        <v>9568</v>
      </c>
    </row>
    <row r="8308" spans="1:10" x14ac:dyDescent="0.3">
      <c r="A8308" s="45">
        <v>45294</v>
      </c>
      <c r="B8308" s="398" t="s">
        <v>12188</v>
      </c>
      <c r="C8308" s="5" t="s">
        <v>9452</v>
      </c>
      <c r="D8308" s="124" t="s">
        <v>12971</v>
      </c>
      <c r="E8308" s="43">
        <v>7000</v>
      </c>
      <c r="F8308" s="43"/>
      <c r="G8308" s="48">
        <f t="shared" si="212"/>
        <v>55255.521505376091</v>
      </c>
      <c r="H8308" s="390" t="s">
        <v>9568</v>
      </c>
    </row>
    <row r="8309" spans="1:10" x14ac:dyDescent="0.3">
      <c r="A8309" s="45">
        <v>45294</v>
      </c>
      <c r="B8309" s="398" t="s">
        <v>12699</v>
      </c>
      <c r="C8309" s="5" t="s">
        <v>9647</v>
      </c>
      <c r="D8309" s="124" t="s">
        <v>294</v>
      </c>
      <c r="E8309" s="43">
        <v>40000</v>
      </c>
      <c r="F8309" s="43"/>
      <c r="G8309" s="48">
        <f t="shared" si="212"/>
        <v>15255.521505376091</v>
      </c>
      <c r="H8309" s="390" t="s">
        <v>9568</v>
      </c>
    </row>
    <row r="8310" spans="1:10" x14ac:dyDescent="0.3">
      <c r="A8310" s="45">
        <v>45294</v>
      </c>
      <c r="B8310" s="398" t="s">
        <v>12087</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85"/>
      <c r="C8312" s="485"/>
      <c r="D8312" s="496" t="s">
        <v>12935</v>
      </c>
      <c r="E8312" s="485"/>
      <c r="F8312" s="43">
        <v>1400000</v>
      </c>
      <c r="G8312" s="48">
        <f t="shared" si="212"/>
        <v>1411555.5215053761</v>
      </c>
      <c r="H8312" s="390" t="s">
        <v>9568</v>
      </c>
    </row>
    <row r="8313" spans="1:10" x14ac:dyDescent="0.3">
      <c r="A8313" s="45">
        <v>45294</v>
      </c>
      <c r="B8313" s="398" t="s">
        <v>12188</v>
      </c>
      <c r="C8313" s="5" t="s">
        <v>11194</v>
      </c>
      <c r="D8313" s="124" t="s">
        <v>12974</v>
      </c>
      <c r="E8313" s="43">
        <v>7000</v>
      </c>
      <c r="F8313" s="43"/>
      <c r="G8313" s="48">
        <f t="shared" si="212"/>
        <v>1404555.5215053761</v>
      </c>
      <c r="H8313" s="390" t="s">
        <v>9568</v>
      </c>
    </row>
    <row r="8314" spans="1:10" ht="20.25" customHeight="1" x14ac:dyDescent="0.3">
      <c r="A8314" s="45">
        <v>45294</v>
      </c>
      <c r="B8314" s="398" t="s">
        <v>12087</v>
      </c>
      <c r="C8314" s="5" t="s">
        <v>11194</v>
      </c>
      <c r="D8314" s="124" t="s">
        <v>12981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12097</v>
      </c>
      <c r="C8316" s="39" t="s">
        <v>54</v>
      </c>
      <c r="D8316" s="251" t="s">
        <v>6236</v>
      </c>
      <c r="E8316" s="40">
        <f>37500+94200</f>
        <v>131700</v>
      </c>
      <c r="F8316" s="43"/>
      <c r="G8316" s="48">
        <f t="shared" si="212"/>
        <v>1262855.5215053761</v>
      </c>
      <c r="H8316" s="390" t="s">
        <v>9568</v>
      </c>
    </row>
    <row r="8317" spans="1:10" x14ac:dyDescent="0.3">
      <c r="A8317" s="45">
        <v>45295</v>
      </c>
      <c r="B8317" s="398" t="s">
        <v>12097</v>
      </c>
      <c r="C8317" s="5" t="s">
        <v>11194</v>
      </c>
      <c r="D8317" s="124" t="s">
        <v>12982</v>
      </c>
      <c r="E8317" s="43">
        <v>78000</v>
      </c>
      <c r="F8317" s="43"/>
      <c r="G8317" s="48">
        <f t="shared" si="212"/>
        <v>1184855.5215053761</v>
      </c>
      <c r="H8317" s="390" t="s">
        <v>9568</v>
      </c>
    </row>
    <row r="8318" spans="1:10" x14ac:dyDescent="0.3">
      <c r="A8318" s="45">
        <v>45295</v>
      </c>
      <c r="B8318" s="398" t="s">
        <v>12097</v>
      </c>
      <c r="C8318" s="5" t="s">
        <v>5793</v>
      </c>
      <c r="D8318" s="124" t="s">
        <v>12976</v>
      </c>
      <c r="E8318" s="43">
        <v>2500</v>
      </c>
      <c r="F8318" s="43"/>
      <c r="G8318" s="48">
        <f t="shared" si="212"/>
        <v>1182355.5215053761</v>
      </c>
      <c r="H8318" s="390" t="s">
        <v>9568</v>
      </c>
    </row>
    <row r="8319" spans="1:10" x14ac:dyDescent="0.3">
      <c r="A8319" s="45">
        <v>45295</v>
      </c>
      <c r="B8319" s="398" t="s">
        <v>12097</v>
      </c>
      <c r="C8319" s="5" t="s">
        <v>30</v>
      </c>
      <c r="D8319" s="124" t="s">
        <v>12427</v>
      </c>
      <c r="E8319" s="43">
        <v>500</v>
      </c>
      <c r="F8319" s="43"/>
      <c r="G8319" s="48">
        <f t="shared" si="212"/>
        <v>1181855.5215053761</v>
      </c>
      <c r="H8319" s="390" t="s">
        <v>9568</v>
      </c>
    </row>
    <row r="8320" spans="1:10" x14ac:dyDescent="0.3">
      <c r="A8320" s="45">
        <v>45295</v>
      </c>
      <c r="B8320" s="401" t="s">
        <v>12131</v>
      </c>
      <c r="C8320" s="39" t="s">
        <v>54</v>
      </c>
      <c r="D8320" s="251" t="s">
        <v>12977</v>
      </c>
      <c r="E8320" s="40">
        <v>142070</v>
      </c>
      <c r="F8320" s="43"/>
      <c r="G8320" s="48">
        <f t="shared" si="212"/>
        <v>1039785.5215053761</v>
      </c>
      <c r="H8320" s="390" t="s">
        <v>9568</v>
      </c>
    </row>
    <row r="8321" spans="1:8" x14ac:dyDescent="0.3">
      <c r="A8321" s="45">
        <v>45295</v>
      </c>
      <c r="B8321" s="398" t="s">
        <v>12131</v>
      </c>
      <c r="C8321" s="5" t="s">
        <v>26</v>
      </c>
      <c r="D8321" s="124" t="s">
        <v>12978</v>
      </c>
      <c r="E8321" s="43">
        <v>400</v>
      </c>
      <c r="F8321" s="43"/>
      <c r="G8321" s="48">
        <f t="shared" si="212"/>
        <v>1039385.5215053761</v>
      </c>
      <c r="H8321" s="390" t="s">
        <v>9568</v>
      </c>
    </row>
    <row r="8322" spans="1:8" x14ac:dyDescent="0.3">
      <c r="A8322" s="45">
        <v>45295</v>
      </c>
      <c r="B8322" s="398" t="s">
        <v>12131</v>
      </c>
      <c r="C8322" s="5" t="s">
        <v>26</v>
      </c>
      <c r="D8322" s="124" t="s">
        <v>7286</v>
      </c>
      <c r="E8322" s="43">
        <v>3000</v>
      </c>
      <c r="F8322" s="43"/>
      <c r="G8322" s="48">
        <f t="shared" si="212"/>
        <v>1036385.5215053761</v>
      </c>
      <c r="H8322" s="390" t="s">
        <v>9568</v>
      </c>
    </row>
    <row r="8323" spans="1:8" x14ac:dyDescent="0.3">
      <c r="A8323" s="45">
        <v>45295</v>
      </c>
      <c r="B8323" s="398" t="s">
        <v>12137</v>
      </c>
      <c r="C8323" s="5" t="s">
        <v>11194</v>
      </c>
      <c r="D8323" s="5" t="s">
        <v>12980</v>
      </c>
      <c r="E8323" s="43">
        <v>2000</v>
      </c>
      <c r="F8323" s="43"/>
      <c r="G8323" s="48">
        <f t="shared" si="212"/>
        <v>1034385.5215053761</v>
      </c>
      <c r="H8323" s="390" t="s">
        <v>9568</v>
      </c>
    </row>
    <row r="8324" spans="1:8" x14ac:dyDescent="0.3">
      <c r="A8324" s="45">
        <v>45295</v>
      </c>
      <c r="B8324" s="401" t="s">
        <v>12087</v>
      </c>
      <c r="C8324" s="39" t="s">
        <v>54</v>
      </c>
      <c r="D8324" s="251" t="s">
        <v>12612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12188</v>
      </c>
      <c r="C8326" s="39" t="s">
        <v>54</v>
      </c>
      <c r="D8326" s="251" t="s">
        <v>12983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12859</v>
      </c>
      <c r="C8329" s="5" t="s">
        <v>5793</v>
      </c>
      <c r="D8329" s="5" t="s">
        <v>8924</v>
      </c>
      <c r="E8329" s="43">
        <v>300</v>
      </c>
      <c r="F8329" s="43"/>
      <c r="G8329" s="48">
        <f t="shared" si="212"/>
        <v>687325.52150537609</v>
      </c>
      <c r="H8329" s="390" t="s">
        <v>9568</v>
      </c>
    </row>
    <row r="8330" spans="1:8" x14ac:dyDescent="0.3">
      <c r="A8330" s="45">
        <v>45295</v>
      </c>
      <c r="B8330" s="398" t="s">
        <v>12699</v>
      </c>
      <c r="C8330" s="5" t="s">
        <v>5793</v>
      </c>
      <c r="D8330" s="5" t="s">
        <v>8924</v>
      </c>
      <c r="E8330" s="43">
        <v>700</v>
      </c>
      <c r="F8330" s="43"/>
      <c r="G8330" s="48">
        <f t="shared" si="212"/>
        <v>686625.52150537609</v>
      </c>
      <c r="H8330" s="390" t="s">
        <v>9568</v>
      </c>
    </row>
    <row r="8331" spans="1:8" x14ac:dyDescent="0.3">
      <c r="A8331" s="45">
        <v>45295</v>
      </c>
      <c r="B8331" s="398" t="s">
        <v>12188</v>
      </c>
      <c r="C8331" s="5" t="s">
        <v>5793</v>
      </c>
      <c r="D8331" s="5" t="s">
        <v>40</v>
      </c>
      <c r="E8331" s="43">
        <v>700</v>
      </c>
      <c r="F8331" s="43"/>
      <c r="G8331" s="48">
        <f t="shared" si="212"/>
        <v>685925.52150537609</v>
      </c>
      <c r="H8331" s="390" t="s">
        <v>9568</v>
      </c>
    </row>
    <row r="8332" spans="1:8" x14ac:dyDescent="0.3">
      <c r="A8332" s="45">
        <v>45295</v>
      </c>
      <c r="B8332" s="398" t="s">
        <v>12502</v>
      </c>
      <c r="C8332" s="5" t="s">
        <v>12476</v>
      </c>
      <c r="D8332" s="5" t="s">
        <v>12988</v>
      </c>
      <c r="E8332" s="65">
        <v>15000</v>
      </c>
      <c r="F8332" s="43"/>
      <c r="G8332" s="48">
        <f t="shared" si="212"/>
        <v>670925.52150537609</v>
      </c>
      <c r="H8332" s="390" t="s">
        <v>9568</v>
      </c>
    </row>
    <row r="8333" spans="1:8" x14ac:dyDescent="0.3">
      <c r="A8333" s="45">
        <v>45296</v>
      </c>
      <c r="B8333" s="398"/>
      <c r="C8333" s="5" t="s">
        <v>14</v>
      </c>
      <c r="D8333" s="5" t="s">
        <v>12989</v>
      </c>
      <c r="E8333" s="43">
        <v>18000</v>
      </c>
      <c r="F8333" s="43"/>
      <c r="G8333" s="48">
        <f t="shared" si="212"/>
        <v>652925.52150537609</v>
      </c>
      <c r="H8333" s="390" t="s">
        <v>9568</v>
      </c>
    </row>
    <row r="8334" spans="1:8" x14ac:dyDescent="0.3">
      <c r="A8334" s="45">
        <v>45296</v>
      </c>
      <c r="B8334" s="398" t="s">
        <v>12674</v>
      </c>
      <c r="C8334" s="5" t="s">
        <v>6430</v>
      </c>
      <c r="D8334" s="5" t="s">
        <v>294</v>
      </c>
      <c r="E8334" s="43">
        <v>5000</v>
      </c>
      <c r="F8334" s="43"/>
      <c r="G8334" s="48">
        <f t="shared" si="212"/>
        <v>647925.52150537609</v>
      </c>
      <c r="H8334" s="390" t="s">
        <v>9568</v>
      </c>
    </row>
    <row r="8335" spans="1:8" x14ac:dyDescent="0.3">
      <c r="A8335" s="45">
        <v>45296</v>
      </c>
      <c r="B8335" s="401" t="s">
        <v>12188</v>
      </c>
      <c r="C8335" s="39" t="s">
        <v>54</v>
      </c>
      <c r="D8335" s="251" t="s">
        <v>12818</v>
      </c>
      <c r="E8335" s="40">
        <v>43000</v>
      </c>
      <c r="F8335" s="43"/>
      <c r="G8335" s="48">
        <f t="shared" si="212"/>
        <v>604925.52150537609</v>
      </c>
      <c r="H8335" s="390" t="s">
        <v>9568</v>
      </c>
    </row>
    <row r="8336" spans="1:8" x14ac:dyDescent="0.3">
      <c r="A8336" s="45">
        <v>45296</v>
      </c>
      <c r="B8336" s="401" t="s">
        <v>12091</v>
      </c>
      <c r="C8336" s="39" t="s">
        <v>54</v>
      </c>
      <c r="D8336" s="251" t="s">
        <v>12992</v>
      </c>
      <c r="E8336" s="40">
        <v>24570</v>
      </c>
      <c r="F8336" s="43"/>
      <c r="G8336" s="48">
        <f t="shared" si="212"/>
        <v>580355.52150537609</v>
      </c>
      <c r="H8336" s="390" t="s">
        <v>9568</v>
      </c>
    </row>
    <row r="8337" spans="1:11" x14ac:dyDescent="0.3">
      <c r="A8337" s="45">
        <v>45296</v>
      </c>
      <c r="B8337" s="401" t="s">
        <v>12636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12993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12997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12996</v>
      </c>
      <c r="E8343" s="40">
        <f>57900+41450+31330+31000</f>
        <v>161680</v>
      </c>
      <c r="F8343" s="43"/>
      <c r="G8343" s="48">
        <f t="shared" si="212"/>
        <v>276322.52150537609</v>
      </c>
      <c r="H8343" s="390" t="s">
        <v>9568</v>
      </c>
    </row>
    <row r="8344" spans="1:11" x14ac:dyDescent="0.3">
      <c r="A8344" s="45">
        <v>45296</v>
      </c>
      <c r="B8344" s="401" t="s">
        <v>12088</v>
      </c>
      <c r="C8344" s="39" t="s">
        <v>54</v>
      </c>
      <c r="D8344" s="251" t="s">
        <v>12994</v>
      </c>
      <c r="E8344" s="40">
        <f>25330+29450</f>
        <v>54780</v>
      </c>
      <c r="F8344" s="43"/>
      <c r="G8344" s="48">
        <f t="shared" si="212"/>
        <v>221542.52150537609</v>
      </c>
      <c r="H8344" s="390" t="s">
        <v>9568</v>
      </c>
    </row>
    <row r="8345" spans="1:11" x14ac:dyDescent="0.3">
      <c r="A8345" s="45">
        <v>45296</v>
      </c>
      <c r="B8345" s="401" t="s">
        <v>12188</v>
      </c>
      <c r="C8345" s="39" t="s">
        <v>54</v>
      </c>
      <c r="D8345" s="251" t="s">
        <v>12995</v>
      </c>
      <c r="E8345" s="40">
        <f>37200+14650</f>
        <v>51850</v>
      </c>
      <c r="F8345" s="43"/>
      <c r="G8345" s="48">
        <f t="shared" si="212"/>
        <v>169692.52150537609</v>
      </c>
      <c r="H8345" s="390" t="s">
        <v>9568</v>
      </c>
    </row>
    <row r="8346" spans="1:11" x14ac:dyDescent="0.3">
      <c r="A8346" s="45">
        <v>45296</v>
      </c>
      <c r="B8346" s="401" t="s">
        <v>12097</v>
      </c>
      <c r="C8346" s="39" t="s">
        <v>54</v>
      </c>
      <c r="D8346" s="251" t="s">
        <v>12998</v>
      </c>
      <c r="E8346" s="40">
        <v>28000</v>
      </c>
      <c r="F8346" s="43"/>
      <c r="G8346" s="48">
        <f t="shared" si="212"/>
        <v>141692.52150537609</v>
      </c>
      <c r="H8346" s="390" t="s">
        <v>9568</v>
      </c>
    </row>
    <row r="8347" spans="1:11" x14ac:dyDescent="0.3">
      <c r="A8347" s="45">
        <v>45296</v>
      </c>
      <c r="B8347" s="398" t="s">
        <v>12859</v>
      </c>
      <c r="C8347" s="5" t="s">
        <v>9052</v>
      </c>
      <c r="D8347" s="5" t="s">
        <v>12999</v>
      </c>
      <c r="E8347" s="43">
        <v>13000</v>
      </c>
      <c r="F8347" s="43"/>
      <c r="G8347" s="48">
        <f t="shared" si="212"/>
        <v>128692.52150537609</v>
      </c>
      <c r="H8347" s="390" t="s">
        <v>9568</v>
      </c>
    </row>
    <row r="8348" spans="1:11" x14ac:dyDescent="0.3">
      <c r="A8348" s="45">
        <v>45296</v>
      </c>
      <c r="B8348" s="398" t="s">
        <v>12502</v>
      </c>
      <c r="C8348" s="5" t="s">
        <v>11194</v>
      </c>
      <c r="D8348" s="5" t="s">
        <v>13000</v>
      </c>
      <c r="E8348" s="65">
        <v>14000</v>
      </c>
      <c r="F8348" s="43"/>
      <c r="G8348" s="48">
        <f t="shared" si="212"/>
        <v>114692.52150537609</v>
      </c>
      <c r="H8348" s="390" t="s">
        <v>9568</v>
      </c>
    </row>
    <row r="8349" spans="1:11" x14ac:dyDescent="0.3">
      <c r="A8349" s="45">
        <v>45297</v>
      </c>
      <c r="B8349" s="398" t="s">
        <v>10333</v>
      </c>
      <c r="C8349" s="5" t="s">
        <v>7737</v>
      </c>
      <c r="D8349" s="5" t="s">
        <v>13001</v>
      </c>
      <c r="E8349" s="65">
        <v>15000</v>
      </c>
      <c r="F8349" s="43"/>
      <c r="G8349" s="48">
        <f t="shared" si="212"/>
        <v>99692.521505376091</v>
      </c>
      <c r="H8349" s="390" t="s">
        <v>9568</v>
      </c>
    </row>
    <row r="8350" spans="1:11" x14ac:dyDescent="0.3">
      <c r="A8350" s="45">
        <v>45297</v>
      </c>
      <c r="B8350" s="401" t="s">
        <v>13002</v>
      </c>
      <c r="C8350" s="39" t="s">
        <v>54</v>
      </c>
      <c r="D8350" s="251" t="s">
        <v>12825</v>
      </c>
      <c r="E8350" s="40">
        <v>29580</v>
      </c>
      <c r="F8350" s="43"/>
      <c r="G8350" s="48">
        <f t="shared" si="212"/>
        <v>70112.521505376091</v>
      </c>
      <c r="H8350" s="390" t="s">
        <v>9568</v>
      </c>
    </row>
    <row r="8351" spans="1:11" x14ac:dyDescent="0.3">
      <c r="A8351" s="45">
        <v>45297</v>
      </c>
      <c r="B8351" s="398" t="s">
        <v>12859</v>
      </c>
      <c r="C8351" s="5" t="s">
        <v>5793</v>
      </c>
      <c r="D8351" s="5" t="s">
        <v>40</v>
      </c>
      <c r="E8351" s="43">
        <v>1700</v>
      </c>
      <c r="F8351" s="43"/>
      <c r="G8351" s="48">
        <f t="shared" si="212"/>
        <v>68412.521505376091</v>
      </c>
      <c r="H8351" s="390" t="s">
        <v>9568</v>
      </c>
    </row>
    <row r="8352" spans="1:11" x14ac:dyDescent="0.3">
      <c r="A8352" s="45">
        <v>45297</v>
      </c>
      <c r="B8352" s="398" t="s">
        <v>12137</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13003</v>
      </c>
      <c r="E8353" s="43">
        <v>10300</v>
      </c>
      <c r="F8353" s="43"/>
      <c r="G8353" s="48">
        <f t="shared" si="213"/>
        <v>57712.521505376091</v>
      </c>
      <c r="H8353" s="390" t="s">
        <v>9568</v>
      </c>
      <c r="I8353" s="608" t="s">
        <v>12577</v>
      </c>
      <c r="J8353" s="187" t="e">
        <f>#REF!</f>
        <v>#REF!</v>
      </c>
    </row>
    <row r="8354" spans="1:12" x14ac:dyDescent="0.3">
      <c r="A8354" s="45">
        <v>45297</v>
      </c>
      <c r="B8354" s="398" t="s">
        <v>12137</v>
      </c>
      <c r="C8354" s="5" t="s">
        <v>11194</v>
      </c>
      <c r="D8354" s="5" t="s">
        <v>13004</v>
      </c>
      <c r="E8354" s="43">
        <v>2000</v>
      </c>
      <c r="F8354" s="43"/>
      <c r="G8354" s="48">
        <f t="shared" si="213"/>
        <v>55712.521505376091</v>
      </c>
      <c r="H8354" s="390" t="s">
        <v>9568</v>
      </c>
      <c r="I8354" s="608" t="s">
        <v>55</v>
      </c>
      <c r="J8354" s="187">
        <f ca="1">SUMIF(C8310:E8408,"salary",E8310:E8408)+398000+170000</f>
        <v>1970755</v>
      </c>
    </row>
    <row r="8355" spans="1:12" x14ac:dyDescent="0.3">
      <c r="A8355" s="45">
        <v>45297</v>
      </c>
      <c r="B8355" s="401" t="s">
        <v>12188</v>
      </c>
      <c r="C8355" s="39" t="s">
        <v>54</v>
      </c>
      <c r="D8355" s="251" t="s">
        <v>12816</v>
      </c>
      <c r="E8355" s="40">
        <v>36000</v>
      </c>
      <c r="F8355" s="43"/>
      <c r="G8355" s="48">
        <f t="shared" si="213"/>
        <v>19712.521505376091</v>
      </c>
      <c r="H8355" s="390" t="s">
        <v>9568</v>
      </c>
      <c r="I8355" s="608" t="s">
        <v>12293</v>
      </c>
      <c r="J8355" s="187" t="e">
        <f ca="1">J8353-J8354</f>
        <v>#REF!</v>
      </c>
    </row>
    <row r="8356" spans="1:12" x14ac:dyDescent="0.3">
      <c r="A8356" s="45">
        <v>45297</v>
      </c>
      <c r="B8356" s="398" t="s">
        <v>12859</v>
      </c>
      <c r="C8356" s="5" t="s">
        <v>5793</v>
      </c>
      <c r="D8356" s="5" t="s">
        <v>13005</v>
      </c>
      <c r="E8356" s="43">
        <v>500</v>
      </c>
      <c r="F8356" s="43"/>
      <c r="G8356" s="48">
        <f t="shared" si="213"/>
        <v>19212.521505376091</v>
      </c>
      <c r="H8356" s="390" t="s">
        <v>9568</v>
      </c>
    </row>
    <row r="8357" spans="1:12" x14ac:dyDescent="0.3">
      <c r="A8357" s="45">
        <v>45299</v>
      </c>
      <c r="B8357" s="398"/>
      <c r="C8357" s="5" t="s">
        <v>84</v>
      </c>
      <c r="D8357" s="5" t="s">
        <v>13009</v>
      </c>
      <c r="E8357" s="43">
        <v>1000</v>
      </c>
      <c r="F8357" s="43"/>
      <c r="G8357" s="48">
        <f t="shared" si="213"/>
        <v>18212.521505376091</v>
      </c>
      <c r="H8357" s="390" t="s">
        <v>9568</v>
      </c>
    </row>
    <row r="8358" spans="1:12" x14ac:dyDescent="0.3">
      <c r="A8358" s="45">
        <v>45299</v>
      </c>
      <c r="B8358" s="398" t="s">
        <v>7521</v>
      </c>
      <c r="C8358" s="5" t="s">
        <v>11194</v>
      </c>
      <c r="D8358" s="5" t="s">
        <v>13012</v>
      </c>
      <c r="E8358" s="43">
        <v>1500</v>
      </c>
      <c r="F8358" s="43"/>
      <c r="G8358" s="48">
        <f t="shared" si="213"/>
        <v>16712.521505376091</v>
      </c>
      <c r="H8358" s="390" t="s">
        <v>9568</v>
      </c>
    </row>
    <row r="8359" spans="1:12" x14ac:dyDescent="0.3">
      <c r="A8359" s="45">
        <v>45299</v>
      </c>
      <c r="B8359" s="398"/>
      <c r="C8359" s="5" t="s">
        <v>14</v>
      </c>
      <c r="D8359" s="5" t="s">
        <v>12271</v>
      </c>
      <c r="E8359" s="43">
        <v>9913</v>
      </c>
      <c r="F8359" s="43"/>
      <c r="G8359" s="48">
        <f t="shared" si="213"/>
        <v>6799.5215053760912</v>
      </c>
      <c r="H8359" s="390" t="s">
        <v>9568</v>
      </c>
    </row>
    <row r="8360" spans="1:12" x14ac:dyDescent="0.3">
      <c r="A8360" s="45">
        <v>45299</v>
      </c>
      <c r="B8360" s="398" t="s">
        <v>12188</v>
      </c>
      <c r="C8360" s="5" t="s">
        <v>5793</v>
      </c>
      <c r="D8360" s="5" t="s">
        <v>13013</v>
      </c>
      <c r="E8360" s="43">
        <v>5000</v>
      </c>
      <c r="F8360" s="43"/>
      <c r="G8360" s="48">
        <f t="shared" si="213"/>
        <v>1799.5215053760912</v>
      </c>
      <c r="H8360" s="390" t="s">
        <v>9568</v>
      </c>
    </row>
    <row r="8361" spans="1:12" x14ac:dyDescent="0.3">
      <c r="A8361" s="45">
        <v>45299</v>
      </c>
      <c r="B8361" s="398" t="s">
        <v>12188</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12188</v>
      </c>
      <c r="C8362" s="5" t="s">
        <v>5793</v>
      </c>
      <c r="D8362" s="5" t="s">
        <v>40</v>
      </c>
      <c r="E8362" s="43">
        <v>240</v>
      </c>
      <c r="F8362" s="43"/>
      <c r="G8362" s="48">
        <f t="shared" si="213"/>
        <v>59.521505376091227</v>
      </c>
      <c r="H8362" s="390" t="s">
        <v>9568</v>
      </c>
    </row>
    <row r="8363" spans="1:12" x14ac:dyDescent="0.3">
      <c r="A8363" s="45">
        <v>45300</v>
      </c>
      <c r="B8363" s="585"/>
      <c r="C8363" s="485"/>
      <c r="D8363" s="496" t="s">
        <v>4106</v>
      </c>
      <c r="E8363" s="485"/>
      <c r="F8363" s="43">
        <v>500000</v>
      </c>
      <c r="G8363" s="48">
        <f t="shared" si="213"/>
        <v>500059.52150537609</v>
      </c>
      <c r="H8363" s="390" t="s">
        <v>9568</v>
      </c>
    </row>
    <row r="8364" spans="1:12" x14ac:dyDescent="0.3">
      <c r="A8364" s="45">
        <v>45300</v>
      </c>
      <c r="B8364" s="398" t="s">
        <v>12188</v>
      </c>
      <c r="C8364" s="5" t="s">
        <v>12889</v>
      </c>
      <c r="D8364" s="5" t="s">
        <v>13016</v>
      </c>
      <c r="E8364" s="43">
        <v>20000</v>
      </c>
      <c r="F8364" s="43"/>
      <c r="G8364" s="48">
        <f t="shared" si="213"/>
        <v>480059.52150537609</v>
      </c>
      <c r="H8364" s="390" t="s">
        <v>9568</v>
      </c>
    </row>
    <row r="8365" spans="1:12" x14ac:dyDescent="0.3">
      <c r="A8365" s="45">
        <v>45300</v>
      </c>
      <c r="B8365" s="398" t="s">
        <v>12188</v>
      </c>
      <c r="C8365" s="516" t="s">
        <v>11194</v>
      </c>
      <c r="D8365" s="516" t="s">
        <v>13017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12097</v>
      </c>
      <c r="C8367" s="5" t="s">
        <v>9765</v>
      </c>
      <c r="D8367" s="5" t="s">
        <v>13018</v>
      </c>
      <c r="E8367" s="43">
        <v>20000</v>
      </c>
      <c r="F8367" s="43"/>
      <c r="G8367" s="48">
        <f t="shared" si="213"/>
        <v>446059.52150537609</v>
      </c>
      <c r="H8367" s="390" t="s">
        <v>9568</v>
      </c>
    </row>
    <row r="8368" spans="1:12" x14ac:dyDescent="0.3">
      <c r="A8368" s="45">
        <v>45300</v>
      </c>
      <c r="B8368" s="398" t="s">
        <v>12674</v>
      </c>
      <c r="C8368" s="5" t="s">
        <v>13019</v>
      </c>
      <c r="D8368" s="5" t="s">
        <v>13020</v>
      </c>
      <c r="E8368" s="43">
        <v>15100</v>
      </c>
      <c r="F8368" s="43"/>
      <c r="G8368" s="48">
        <f t="shared" si="213"/>
        <v>430959.52150537609</v>
      </c>
      <c r="H8368" s="390" t="s">
        <v>9568</v>
      </c>
      <c r="J8368" s="52">
        <v>8901000</v>
      </c>
    </row>
    <row r="8369" spans="1:13" x14ac:dyDescent="0.3">
      <c r="A8369" s="45">
        <v>45300</v>
      </c>
      <c r="B8369" s="401" t="s">
        <v>12674</v>
      </c>
      <c r="C8369" s="39" t="s">
        <v>54</v>
      </c>
      <c r="D8369" s="251" t="s">
        <v>13021</v>
      </c>
      <c r="E8369" s="40">
        <v>31410</v>
      </c>
      <c r="F8369" s="43"/>
      <c r="G8369" s="48">
        <f t="shared" si="213"/>
        <v>399549.52150537609</v>
      </c>
      <c r="H8369" s="390" t="s">
        <v>9568</v>
      </c>
      <c r="I8369" s="52" t="s">
        <v>12984</v>
      </c>
      <c r="J8369" s="52">
        <f>J8368*8%</f>
        <v>712080</v>
      </c>
    </row>
    <row r="8370" spans="1:13" x14ac:dyDescent="0.3">
      <c r="A8370" s="45">
        <v>45300</v>
      </c>
      <c r="B8370" s="401" t="s">
        <v>12636</v>
      </c>
      <c r="C8370" s="39" t="s">
        <v>54</v>
      </c>
      <c r="D8370" s="251" t="s">
        <v>12583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13022</v>
      </c>
      <c r="E8371" s="43">
        <v>600</v>
      </c>
      <c r="F8371" s="43"/>
      <c r="G8371" s="48">
        <f t="shared" si="213"/>
        <v>356849.52150537609</v>
      </c>
      <c r="H8371" s="390" t="s">
        <v>9568</v>
      </c>
      <c r="I8371" s="52" t="s">
        <v>12985</v>
      </c>
      <c r="J8371" s="52">
        <f>1316836*20%</f>
        <v>263367.2</v>
      </c>
    </row>
    <row r="8372" spans="1:13" x14ac:dyDescent="0.3">
      <c r="A8372" s="45">
        <v>45300</v>
      </c>
      <c r="B8372" s="398" t="s">
        <v>12859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12859</v>
      </c>
      <c r="C8373" s="5" t="s">
        <v>9452</v>
      </c>
      <c r="D8373" s="5" t="s">
        <v>13023</v>
      </c>
      <c r="E8373" s="43">
        <v>7000</v>
      </c>
      <c r="F8373" s="43"/>
      <c r="G8373" s="48">
        <f t="shared" si="213"/>
        <v>344849.52150537609</v>
      </c>
      <c r="H8373" s="390" t="s">
        <v>9568</v>
      </c>
    </row>
    <row r="8374" spans="1:13" x14ac:dyDescent="0.3">
      <c r="A8374" s="45">
        <v>45301</v>
      </c>
      <c r="B8374" s="398"/>
      <c r="C8374" s="5" t="s">
        <v>4550</v>
      </c>
      <c r="D8374" s="5" t="s">
        <v>13024</v>
      </c>
      <c r="E8374" s="43">
        <v>25000</v>
      </c>
      <c r="F8374" s="43"/>
      <c r="G8374" s="48">
        <f t="shared" si="213"/>
        <v>319849.52150537609</v>
      </c>
      <c r="H8374" s="390" t="s">
        <v>9568</v>
      </c>
    </row>
    <row r="8375" spans="1:13" x14ac:dyDescent="0.3">
      <c r="A8375" s="45">
        <v>45306</v>
      </c>
      <c r="B8375" s="398" t="s">
        <v>12188</v>
      </c>
      <c r="C8375" s="5" t="s">
        <v>12889</v>
      </c>
      <c r="D8375" s="5" t="s">
        <v>13025</v>
      </c>
      <c r="E8375" s="43">
        <v>40000</v>
      </c>
      <c r="F8375" s="43"/>
      <c r="G8375" s="48">
        <f t="shared" si="213"/>
        <v>279849.52150537609</v>
      </c>
      <c r="H8375" s="390" t="s">
        <v>9568</v>
      </c>
    </row>
    <row r="8376" spans="1:13" x14ac:dyDescent="0.3">
      <c r="A8376" s="45">
        <v>45301</v>
      </c>
      <c r="B8376" s="398" t="s">
        <v>12188</v>
      </c>
      <c r="C8376" s="516" t="s">
        <v>11194</v>
      </c>
      <c r="D8376" s="516" t="s">
        <v>13017</v>
      </c>
      <c r="E8376" s="518">
        <v>6000</v>
      </c>
      <c r="F8376" s="43"/>
      <c r="G8376" s="48">
        <f t="shared" si="213"/>
        <v>273849.52150537609</v>
      </c>
      <c r="H8376" s="390" t="s">
        <v>9568</v>
      </c>
    </row>
    <row r="8377" spans="1:13" x14ac:dyDescent="0.3">
      <c r="A8377" s="45">
        <v>45301</v>
      </c>
      <c r="B8377" s="398" t="s">
        <v>25</v>
      </c>
      <c r="C8377" s="5" t="s">
        <v>26</v>
      </c>
      <c r="D8377" s="5" t="s">
        <v>13026</v>
      </c>
      <c r="E8377" s="43">
        <v>25000</v>
      </c>
      <c r="F8377" s="43"/>
      <c r="G8377" s="48">
        <f t="shared" si="213"/>
        <v>248849.52150537609</v>
      </c>
      <c r="H8377" s="390" t="s">
        <v>9568</v>
      </c>
    </row>
    <row r="8378" spans="1:13" x14ac:dyDescent="0.3">
      <c r="A8378" s="45">
        <v>45301</v>
      </c>
      <c r="B8378" s="398" t="s">
        <v>5958</v>
      </c>
      <c r="C8378" s="5" t="s">
        <v>4550</v>
      </c>
      <c r="D8378" s="5" t="s">
        <v>13024</v>
      </c>
      <c r="E8378" s="43">
        <v>10000</v>
      </c>
      <c r="F8378" s="43"/>
      <c r="G8378" s="48">
        <f t="shared" si="213"/>
        <v>238849.52150537609</v>
      </c>
      <c r="H8378" s="390" t="s">
        <v>9568</v>
      </c>
    </row>
    <row r="8379" spans="1:13" x14ac:dyDescent="0.3">
      <c r="A8379" s="45">
        <v>45301</v>
      </c>
      <c r="B8379" s="398" t="s">
        <v>12699</v>
      </c>
      <c r="C8379" s="5" t="s">
        <v>9647</v>
      </c>
      <c r="D8379" s="124" t="s">
        <v>13027</v>
      </c>
      <c r="E8379" s="43">
        <v>88000</v>
      </c>
      <c r="F8379" s="43"/>
      <c r="G8379" s="48">
        <f t="shared" si="213"/>
        <v>150849.52150537609</v>
      </c>
      <c r="H8379" s="390" t="s">
        <v>9568</v>
      </c>
      <c r="L8379" s="4">
        <v>15000</v>
      </c>
    </row>
    <row r="8380" spans="1:13" x14ac:dyDescent="0.3">
      <c r="A8380" s="45">
        <v>45301</v>
      </c>
      <c r="B8380" s="398" t="s">
        <v>25</v>
      </c>
      <c r="C8380" s="5" t="s">
        <v>25</v>
      </c>
      <c r="D8380" s="124" t="s">
        <v>13079</v>
      </c>
      <c r="E8380" s="43">
        <v>850</v>
      </c>
      <c r="F8380" s="43"/>
      <c r="G8380" s="48">
        <f t="shared" si="213"/>
        <v>149999.52150537609</v>
      </c>
      <c r="H8380" s="390" t="s">
        <v>9568</v>
      </c>
    </row>
    <row r="8381" spans="1:13" x14ac:dyDescent="0.3">
      <c r="A8381" s="45">
        <v>45301</v>
      </c>
      <c r="B8381" s="398" t="s">
        <v>12188</v>
      </c>
      <c r="C8381" s="5" t="s">
        <v>26</v>
      </c>
      <c r="D8381" s="5" t="s">
        <v>13028</v>
      </c>
      <c r="E8381" s="43">
        <v>1000</v>
      </c>
      <c r="F8381" s="43"/>
      <c r="G8381" s="48">
        <f t="shared" si="213"/>
        <v>148999.52150537609</v>
      </c>
      <c r="H8381" s="390" t="s">
        <v>9568</v>
      </c>
      <c r="L8381" s="4">
        <v>20000</v>
      </c>
    </row>
    <row r="8382" spans="1:13" x14ac:dyDescent="0.3">
      <c r="A8382" s="45">
        <v>45301</v>
      </c>
      <c r="B8382" s="398"/>
      <c r="C8382" s="5" t="s">
        <v>84</v>
      </c>
      <c r="D8382" s="5" t="s">
        <v>13044</v>
      </c>
      <c r="E8382" s="43">
        <v>12000</v>
      </c>
      <c r="F8382" s="43"/>
      <c r="G8382" s="48">
        <f t="shared" si="213"/>
        <v>136999.52150537609</v>
      </c>
      <c r="H8382" s="390" t="s">
        <v>9568</v>
      </c>
      <c r="L8382" s="4">
        <v>600000</v>
      </c>
      <c r="M8382" s="4">
        <f>L8382+L8381+L8379</f>
        <v>635000</v>
      </c>
    </row>
    <row r="8383" spans="1:13" x14ac:dyDescent="0.3">
      <c r="A8383" s="45">
        <v>45301</v>
      </c>
      <c r="B8383" s="398" t="s">
        <v>12188</v>
      </c>
      <c r="C8383" s="5" t="s">
        <v>107</v>
      </c>
      <c r="D8383" s="5" t="s">
        <v>5813</v>
      </c>
      <c r="E8383" s="43">
        <v>1000</v>
      </c>
      <c r="F8383" s="43"/>
      <c r="G8383" s="48">
        <f t="shared" si="213"/>
        <v>135999.52150537609</v>
      </c>
      <c r="H8383" s="390" t="s">
        <v>9568</v>
      </c>
      <c r="I8383" s="52">
        <v>12</v>
      </c>
      <c r="J8383" s="52" t="s">
        <v>13045</v>
      </c>
      <c r="K8383" s="52">
        <v>80000</v>
      </c>
    </row>
    <row r="8384" spans="1:13" x14ac:dyDescent="0.3">
      <c r="A8384" s="45">
        <v>45301</v>
      </c>
      <c r="B8384" s="398" t="s">
        <v>12188</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13144</v>
      </c>
      <c r="E8385" s="43">
        <v>15000</v>
      </c>
      <c r="F8385" s="43"/>
      <c r="G8385" s="48">
        <f t="shared" si="213"/>
        <v>116999.52150537609</v>
      </c>
      <c r="H8385" s="390" t="s">
        <v>9568</v>
      </c>
      <c r="I8385" s="52">
        <v>12</v>
      </c>
      <c r="J8385" s="52" t="s">
        <v>13046</v>
      </c>
      <c r="K8385" s="52">
        <v>30000</v>
      </c>
    </row>
    <row r="8386" spans="1:12" x14ac:dyDescent="0.3">
      <c r="A8386" s="45">
        <v>45301</v>
      </c>
      <c r="B8386" s="398" t="s">
        <v>12130</v>
      </c>
      <c r="C8386" s="39" t="s">
        <v>54</v>
      </c>
      <c r="D8386" s="5" t="s">
        <v>13029</v>
      </c>
      <c r="E8386" s="43">
        <v>25000</v>
      </c>
      <c r="F8386" s="43"/>
      <c r="G8386" s="48">
        <f t="shared" si="213"/>
        <v>91999.521505376091</v>
      </c>
      <c r="H8386" s="390" t="s">
        <v>9568</v>
      </c>
      <c r="I8386" s="52">
        <v>12</v>
      </c>
      <c r="J8386" s="52" t="s">
        <v>13047</v>
      </c>
      <c r="K8386" s="52">
        <v>114000</v>
      </c>
    </row>
    <row r="8387" spans="1:12" x14ac:dyDescent="0.3">
      <c r="A8387" s="45">
        <v>45301</v>
      </c>
      <c r="B8387" s="398" t="s">
        <v>12130</v>
      </c>
      <c r="C8387" s="39" t="s">
        <v>54</v>
      </c>
      <c r="D8387" s="5" t="s">
        <v>13030</v>
      </c>
      <c r="E8387" s="43">
        <v>25000</v>
      </c>
      <c r="F8387" s="43"/>
      <c r="G8387" s="48">
        <f t="shared" si="213"/>
        <v>66999.521505376091</v>
      </c>
      <c r="H8387" s="390" t="s">
        <v>9568</v>
      </c>
      <c r="I8387" s="52">
        <v>12</v>
      </c>
      <c r="J8387" s="52" t="s">
        <v>13048</v>
      </c>
      <c r="K8387" s="52">
        <v>4000</v>
      </c>
    </row>
    <row r="8388" spans="1:12" x14ac:dyDescent="0.3">
      <c r="A8388" s="45">
        <v>45301</v>
      </c>
      <c r="B8388" s="398" t="s">
        <v>12130</v>
      </c>
      <c r="C8388" s="39" t="s">
        <v>54</v>
      </c>
      <c r="D8388" s="5" t="s">
        <v>13031</v>
      </c>
      <c r="E8388" s="43">
        <v>25000</v>
      </c>
      <c r="F8388" s="43"/>
      <c r="G8388" s="48">
        <f t="shared" si="213"/>
        <v>41999.521505376091</v>
      </c>
      <c r="H8388" s="390" t="s">
        <v>9568</v>
      </c>
      <c r="I8388" s="52">
        <v>12</v>
      </c>
      <c r="J8388" s="52" t="s">
        <v>13049</v>
      </c>
      <c r="K8388" s="52">
        <v>2000</v>
      </c>
    </row>
    <row r="8389" spans="1:12" x14ac:dyDescent="0.3">
      <c r="A8389" s="45">
        <v>45301</v>
      </c>
      <c r="B8389" s="398" t="s">
        <v>12130</v>
      </c>
      <c r="C8389" s="39" t="s">
        <v>54</v>
      </c>
      <c r="D8389" s="5" t="s">
        <v>13032</v>
      </c>
      <c r="E8389" s="43">
        <v>25000</v>
      </c>
      <c r="F8389" s="43"/>
      <c r="G8389" s="48">
        <f t="shared" si="213"/>
        <v>16999.521505376091</v>
      </c>
      <c r="H8389" s="390" t="s">
        <v>9568</v>
      </c>
      <c r="I8389" s="52">
        <v>12</v>
      </c>
      <c r="J8389" s="52" t="s">
        <v>13050</v>
      </c>
      <c r="K8389" s="52">
        <v>850</v>
      </c>
    </row>
    <row r="8390" spans="1:12" x14ac:dyDescent="0.3">
      <c r="A8390" s="45">
        <v>45301</v>
      </c>
      <c r="B8390" s="398" t="s">
        <v>12188</v>
      </c>
      <c r="C8390" s="516" t="s">
        <v>11194</v>
      </c>
      <c r="D8390" s="516" t="s">
        <v>13017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13051</v>
      </c>
      <c r="K8391" s="52">
        <v>500</v>
      </c>
    </row>
    <row r="8392" spans="1:12" x14ac:dyDescent="0.3">
      <c r="A8392" s="45">
        <v>45301</v>
      </c>
      <c r="B8392" s="398"/>
      <c r="C8392" s="5" t="s">
        <v>84</v>
      </c>
      <c r="D8392" s="5" t="s">
        <v>13094</v>
      </c>
      <c r="E8392" s="43">
        <v>5000</v>
      </c>
      <c r="F8392" s="43"/>
      <c r="G8392" s="48">
        <f t="shared" si="213"/>
        <v>-0.47849462390877306</v>
      </c>
      <c r="H8392" s="390" t="s">
        <v>9568</v>
      </c>
      <c r="I8392" s="52">
        <v>12</v>
      </c>
      <c r="J8392" s="52" t="s">
        <v>13051</v>
      </c>
      <c r="K8392" s="52">
        <v>800</v>
      </c>
    </row>
    <row r="8393" spans="1:12" x14ac:dyDescent="0.3">
      <c r="A8393" s="45">
        <v>45303</v>
      </c>
      <c r="B8393" s="585"/>
      <c r="C8393" s="485"/>
      <c r="D8393" s="496" t="s">
        <v>13074</v>
      </c>
      <c r="E8393" s="485"/>
      <c r="F8393" s="43">
        <v>600000</v>
      </c>
      <c r="G8393" s="48">
        <f t="shared" si="213"/>
        <v>599999.52150537609</v>
      </c>
      <c r="H8393" s="390" t="s">
        <v>9568</v>
      </c>
      <c r="I8393" s="52">
        <v>12</v>
      </c>
      <c r="J8393" s="52" t="s">
        <v>13051</v>
      </c>
      <c r="K8393" s="52">
        <v>1000</v>
      </c>
    </row>
    <row r="8394" spans="1:12" x14ac:dyDescent="0.3">
      <c r="A8394" s="45">
        <v>45303</v>
      </c>
      <c r="B8394" s="398" t="s">
        <v>12502</v>
      </c>
      <c r="C8394" s="5" t="s">
        <v>12845</v>
      </c>
      <c r="D8394" s="5" t="s">
        <v>13075</v>
      </c>
      <c r="E8394" s="43">
        <v>80000</v>
      </c>
      <c r="F8394" s="43"/>
      <c r="G8394" s="48">
        <f t="shared" si="213"/>
        <v>519999.52150537609</v>
      </c>
      <c r="H8394" s="390" t="s">
        <v>9568</v>
      </c>
      <c r="I8394" s="52">
        <v>12</v>
      </c>
      <c r="J8394" s="52" t="s">
        <v>13051</v>
      </c>
      <c r="K8394" s="52">
        <v>500</v>
      </c>
    </row>
    <row r="8395" spans="1:12" x14ac:dyDescent="0.3">
      <c r="A8395" s="45">
        <v>45303</v>
      </c>
      <c r="B8395" s="398" t="s">
        <v>12636</v>
      </c>
      <c r="C8395" s="5" t="s">
        <v>12845</v>
      </c>
      <c r="D8395" s="5" t="s">
        <v>13075</v>
      </c>
      <c r="E8395" s="43">
        <v>30000</v>
      </c>
      <c r="F8395" s="43"/>
      <c r="G8395" s="48">
        <f t="shared" si="213"/>
        <v>489999.52150537609</v>
      </c>
      <c r="H8395" s="390" t="s">
        <v>9568</v>
      </c>
      <c r="I8395" s="52">
        <v>12</v>
      </c>
      <c r="J8395" s="52" t="s">
        <v>13052</v>
      </c>
      <c r="K8395" s="52">
        <v>1700</v>
      </c>
      <c r="L8395" s="93"/>
    </row>
    <row r="8396" spans="1:12" x14ac:dyDescent="0.3">
      <c r="A8396" s="45">
        <v>45303</v>
      </c>
      <c r="B8396" s="398" t="s">
        <v>12859</v>
      </c>
      <c r="C8396" s="5" t="s">
        <v>13097</v>
      </c>
      <c r="D8396" s="5" t="s">
        <v>13095</v>
      </c>
      <c r="E8396" s="43">
        <v>114000</v>
      </c>
      <c r="F8396" s="43"/>
      <c r="G8396" s="48">
        <f t="shared" si="213"/>
        <v>375999.52150537609</v>
      </c>
      <c r="H8396" s="390" t="s">
        <v>9568</v>
      </c>
      <c r="I8396" s="52">
        <v>13</v>
      </c>
      <c r="J8396" s="52" t="s">
        <v>13053</v>
      </c>
      <c r="K8396" s="52">
        <v>1700</v>
      </c>
    </row>
    <row r="8397" spans="1:12" x14ac:dyDescent="0.3">
      <c r="A8397" s="45">
        <v>45303</v>
      </c>
      <c r="B8397" s="585"/>
      <c r="C8397" s="485"/>
      <c r="D8397" s="496" t="s">
        <v>13085</v>
      </c>
      <c r="E8397" s="485"/>
      <c r="F8397" s="43">
        <v>35000</v>
      </c>
      <c r="G8397" s="48">
        <f t="shared" si="213"/>
        <v>410999.52150537609</v>
      </c>
      <c r="H8397" s="390" t="s">
        <v>9568</v>
      </c>
      <c r="I8397" s="52">
        <v>13</v>
      </c>
      <c r="J8397" s="52" t="s">
        <v>13059</v>
      </c>
      <c r="K8397" s="52">
        <v>48385</v>
      </c>
    </row>
    <row r="8398" spans="1:12" x14ac:dyDescent="0.3">
      <c r="A8398" s="45">
        <v>45303</v>
      </c>
      <c r="B8398" s="398" t="s">
        <v>25</v>
      </c>
      <c r="C8398" s="5" t="s">
        <v>25</v>
      </c>
      <c r="D8398" s="43" t="s">
        <v>13076</v>
      </c>
      <c r="E8398" s="43">
        <v>4000</v>
      </c>
      <c r="F8398" s="43"/>
      <c r="G8398" s="48">
        <f t="shared" si="213"/>
        <v>406999.52150537609</v>
      </c>
      <c r="H8398" s="390" t="s">
        <v>9568</v>
      </c>
      <c r="I8398" s="52">
        <v>13</v>
      </c>
      <c r="J8398" s="52" t="s">
        <v>25</v>
      </c>
      <c r="K8398" s="52">
        <v>1000</v>
      </c>
    </row>
    <row r="8399" spans="1:12" x14ac:dyDescent="0.3">
      <c r="A8399" s="45">
        <v>45303</v>
      </c>
      <c r="B8399" s="398" t="s">
        <v>12859</v>
      </c>
      <c r="C8399" s="5" t="s">
        <v>30</v>
      </c>
      <c r="D8399" s="5" t="s">
        <v>10651</v>
      </c>
      <c r="E8399" s="43">
        <v>2000</v>
      </c>
      <c r="F8399" s="43"/>
      <c r="G8399" s="48">
        <f t="shared" si="213"/>
        <v>404999.52150537609</v>
      </c>
      <c r="H8399" s="390" t="s">
        <v>9568</v>
      </c>
      <c r="I8399" s="52">
        <v>13</v>
      </c>
      <c r="J8399" s="52" t="s">
        <v>13054</v>
      </c>
      <c r="K8399" s="52">
        <v>250</v>
      </c>
    </row>
    <row r="8400" spans="1:12" x14ac:dyDescent="0.3">
      <c r="A8400" s="45">
        <v>45303</v>
      </c>
      <c r="B8400" s="398" t="s">
        <v>12130</v>
      </c>
      <c r="C8400" s="39" t="s">
        <v>54</v>
      </c>
      <c r="D8400" s="5" t="s">
        <v>13077</v>
      </c>
      <c r="E8400" s="43">
        <v>35050</v>
      </c>
      <c r="F8400" s="43"/>
      <c r="G8400" s="48">
        <f t="shared" si="213"/>
        <v>369949.52150537609</v>
      </c>
      <c r="H8400" s="390" t="s">
        <v>9568</v>
      </c>
      <c r="I8400" s="52">
        <v>13</v>
      </c>
      <c r="J8400" s="52" t="s">
        <v>13055</v>
      </c>
      <c r="K8400" s="52">
        <v>85000</v>
      </c>
    </row>
    <row r="8401" spans="1:12" x14ac:dyDescent="0.3">
      <c r="A8401" s="45">
        <v>45303</v>
      </c>
      <c r="B8401" s="398" t="s">
        <v>12636</v>
      </c>
      <c r="C8401" s="5" t="s">
        <v>7737</v>
      </c>
      <c r="D8401" s="5" t="s">
        <v>40</v>
      </c>
      <c r="E8401" s="43">
        <v>850</v>
      </c>
      <c r="F8401" s="43"/>
      <c r="G8401" s="48">
        <f t="shared" si="213"/>
        <v>369099.52150537609</v>
      </c>
      <c r="H8401" s="390" t="s">
        <v>9568</v>
      </c>
      <c r="I8401" s="52">
        <v>15</v>
      </c>
      <c r="J8401" s="52" t="s">
        <v>13047</v>
      </c>
      <c r="K8401" s="52">
        <v>108000</v>
      </c>
      <c r="L8401" s="93">
        <f>K8400+K8399+K8398+K8397+K8396</f>
        <v>136335</v>
      </c>
    </row>
    <row r="8402" spans="1:12" x14ac:dyDescent="0.3">
      <c r="A8402" s="45">
        <v>45303</v>
      </c>
      <c r="B8402" s="398" t="s">
        <v>12859</v>
      </c>
      <c r="C8402" s="5" t="s">
        <v>5793</v>
      </c>
      <c r="D8402" s="5" t="s">
        <v>13078</v>
      </c>
      <c r="E8402" s="43">
        <v>5550</v>
      </c>
      <c r="F8402" s="43"/>
      <c r="G8402" s="48">
        <f t="shared" si="213"/>
        <v>363549.52150537609</v>
      </c>
      <c r="H8402" s="390" t="s">
        <v>9568</v>
      </c>
      <c r="I8402" s="52">
        <v>15</v>
      </c>
      <c r="J8402" s="52" t="s">
        <v>13052</v>
      </c>
      <c r="K8402" s="52">
        <v>250</v>
      </c>
    </row>
    <row r="8403" spans="1:12" x14ac:dyDescent="0.3">
      <c r="A8403" s="45">
        <v>45304</v>
      </c>
      <c r="B8403" s="398" t="s">
        <v>12699</v>
      </c>
      <c r="C8403" s="5" t="s">
        <v>5793</v>
      </c>
      <c r="D8403" s="5" t="s">
        <v>13078</v>
      </c>
      <c r="E8403" s="43">
        <v>3500</v>
      </c>
      <c r="F8403" s="43"/>
      <c r="G8403" s="48">
        <f t="shared" si="213"/>
        <v>360049.52150537609</v>
      </c>
      <c r="H8403" s="390" t="s">
        <v>9568</v>
      </c>
      <c r="I8403" s="52">
        <v>15</v>
      </c>
      <c r="J8403" s="52" t="s">
        <v>13052</v>
      </c>
      <c r="K8403" s="52">
        <v>500</v>
      </c>
    </row>
    <row r="8404" spans="1:12" x14ac:dyDescent="0.3">
      <c r="A8404" s="45">
        <v>45304</v>
      </c>
      <c r="B8404" s="398" t="s">
        <v>12137</v>
      </c>
      <c r="C8404" s="39" t="s">
        <v>54</v>
      </c>
      <c r="D8404" s="5" t="s">
        <v>13059</v>
      </c>
      <c r="E8404" s="43">
        <v>48385</v>
      </c>
      <c r="F8404" s="43"/>
      <c r="G8404" s="48">
        <f t="shared" si="213"/>
        <v>311664.52150537609</v>
      </c>
      <c r="H8404" s="390" t="s">
        <v>9568</v>
      </c>
      <c r="I8404" s="52">
        <v>15</v>
      </c>
      <c r="J8404" s="52" t="s">
        <v>13052</v>
      </c>
      <c r="K8404" s="52">
        <v>300</v>
      </c>
    </row>
    <row r="8405" spans="1:12" x14ac:dyDescent="0.3">
      <c r="A8405" s="45">
        <v>45304</v>
      </c>
      <c r="B8405" s="398" t="s">
        <v>12859</v>
      </c>
      <c r="C8405" s="5" t="s">
        <v>11194</v>
      </c>
      <c r="D8405" s="5" t="s">
        <v>13080</v>
      </c>
      <c r="E8405" s="43">
        <v>85000</v>
      </c>
      <c r="F8405" s="43"/>
      <c r="G8405" s="48">
        <f t="shared" si="213"/>
        <v>226664.52150537609</v>
      </c>
      <c r="H8405" s="390" t="s">
        <v>9568</v>
      </c>
      <c r="I8405" s="52">
        <v>15</v>
      </c>
      <c r="J8405" s="52" t="s">
        <v>13056</v>
      </c>
      <c r="K8405" s="52">
        <v>19000</v>
      </c>
    </row>
    <row r="8406" spans="1:12" x14ac:dyDescent="0.3">
      <c r="A8406" s="45">
        <v>45306</v>
      </c>
      <c r="B8406" s="398" t="s">
        <v>12859</v>
      </c>
      <c r="C8406" s="5" t="s">
        <v>13096</v>
      </c>
      <c r="D8406" s="5" t="s">
        <v>13095</v>
      </c>
      <c r="E8406" s="43">
        <v>108000</v>
      </c>
      <c r="F8406" s="43"/>
      <c r="G8406" s="48">
        <f t="shared" si="213"/>
        <v>118664.52150537609</v>
      </c>
      <c r="H8406" s="390" t="s">
        <v>9568</v>
      </c>
      <c r="I8406" s="52">
        <v>15</v>
      </c>
      <c r="J8406" s="52" t="s">
        <v>13057</v>
      </c>
      <c r="K8406" s="52">
        <v>400</v>
      </c>
    </row>
    <row r="8407" spans="1:12" x14ac:dyDescent="0.3">
      <c r="A8407" s="45">
        <v>45306</v>
      </c>
      <c r="B8407" s="398" t="s">
        <v>12502</v>
      </c>
      <c r="C8407" s="5" t="s">
        <v>12845</v>
      </c>
      <c r="D8407" s="5" t="s">
        <v>13075</v>
      </c>
      <c r="E8407" s="43">
        <v>19000</v>
      </c>
      <c r="F8407" s="43"/>
      <c r="G8407" s="48">
        <f t="shared" si="213"/>
        <v>99664.521505376091</v>
      </c>
      <c r="H8407" s="390" t="s">
        <v>9568</v>
      </c>
      <c r="I8407" s="52">
        <v>15</v>
      </c>
      <c r="J8407" s="52" t="s">
        <v>13058</v>
      </c>
      <c r="K8407" s="52">
        <v>4100</v>
      </c>
    </row>
    <row r="8408" spans="1:12" x14ac:dyDescent="0.3">
      <c r="A8408" s="45">
        <v>45306</v>
      </c>
      <c r="B8408" s="398" t="s">
        <v>12859</v>
      </c>
      <c r="C8408" s="5" t="s">
        <v>11194</v>
      </c>
      <c r="D8408" s="5" t="s">
        <v>13081</v>
      </c>
      <c r="E8408" s="43">
        <v>4100</v>
      </c>
      <c r="F8408" s="43"/>
      <c r="G8408" s="48">
        <f t="shared" si="213"/>
        <v>95564.521505376091</v>
      </c>
      <c r="H8408" s="390" t="s">
        <v>9568</v>
      </c>
      <c r="I8408" s="52">
        <v>15</v>
      </c>
      <c r="J8408" s="52" t="s">
        <v>13049</v>
      </c>
      <c r="K8408" s="52">
        <v>1000</v>
      </c>
    </row>
    <row r="8409" spans="1:12" x14ac:dyDescent="0.3">
      <c r="A8409" s="45">
        <v>45306</v>
      </c>
      <c r="B8409" s="398" t="s">
        <v>12859</v>
      </c>
      <c r="C8409" s="5" t="s">
        <v>30</v>
      </c>
      <c r="D8409" s="5" t="s">
        <v>10651</v>
      </c>
      <c r="E8409" s="43">
        <v>1000</v>
      </c>
      <c r="F8409" s="43"/>
      <c r="G8409" s="48">
        <f t="shared" si="213"/>
        <v>94564.521505376091</v>
      </c>
      <c r="H8409" s="390" t="s">
        <v>9568</v>
      </c>
      <c r="I8409" s="52">
        <v>15</v>
      </c>
      <c r="J8409" s="52" t="s">
        <v>13060</v>
      </c>
      <c r="K8409" s="52">
        <v>5900</v>
      </c>
    </row>
    <row r="8410" spans="1:12" x14ac:dyDescent="0.3">
      <c r="A8410" s="45">
        <v>45306</v>
      </c>
      <c r="B8410" s="398" t="s">
        <v>12859</v>
      </c>
      <c r="C8410" s="5" t="s">
        <v>11194</v>
      </c>
      <c r="D8410" s="5" t="s">
        <v>13082</v>
      </c>
      <c r="E8410" s="43">
        <v>5900</v>
      </c>
      <c r="F8410" s="43"/>
      <c r="G8410" s="48">
        <f t="shared" si="213"/>
        <v>88664.521505376091</v>
      </c>
      <c r="H8410" s="390" t="s">
        <v>9568</v>
      </c>
      <c r="I8410" s="52">
        <v>15</v>
      </c>
      <c r="J8410" s="52" t="s">
        <v>13061</v>
      </c>
      <c r="K8410" s="52">
        <v>400</v>
      </c>
    </row>
    <row r="8411" spans="1:12" x14ac:dyDescent="0.3">
      <c r="A8411" s="45">
        <v>45306</v>
      </c>
      <c r="B8411" s="398" t="s">
        <v>12859</v>
      </c>
      <c r="C8411" s="5" t="s">
        <v>5793</v>
      </c>
      <c r="D8411" s="5" t="s">
        <v>13078</v>
      </c>
      <c r="E8411" s="43">
        <v>2000</v>
      </c>
      <c r="F8411" s="43"/>
      <c r="G8411" s="48">
        <f t="shared" si="213"/>
        <v>86664.521505376091</v>
      </c>
      <c r="H8411" s="390" t="s">
        <v>9568</v>
      </c>
      <c r="I8411" s="52">
        <v>15</v>
      </c>
      <c r="J8411" s="52" t="s">
        <v>13061</v>
      </c>
      <c r="K8411" s="52">
        <v>800</v>
      </c>
    </row>
    <row r="8412" spans="1:12" x14ac:dyDescent="0.3">
      <c r="A8412" s="45">
        <v>45306</v>
      </c>
      <c r="B8412" s="398" t="s">
        <v>12859</v>
      </c>
      <c r="C8412" s="5" t="s">
        <v>9452</v>
      </c>
      <c r="D8412" s="5" t="s">
        <v>13083</v>
      </c>
      <c r="E8412" s="43">
        <v>1000</v>
      </c>
      <c r="F8412" s="43"/>
      <c r="G8412" s="48">
        <f t="shared" si="213"/>
        <v>85664.521505376091</v>
      </c>
      <c r="H8412" s="390" t="s">
        <v>9568</v>
      </c>
      <c r="I8412" s="52">
        <v>15</v>
      </c>
      <c r="J8412" s="52" t="s">
        <v>13062</v>
      </c>
      <c r="K8412" s="52">
        <v>1030</v>
      </c>
    </row>
    <row r="8413" spans="1:12" x14ac:dyDescent="0.3">
      <c r="A8413" s="45">
        <v>45306</v>
      </c>
      <c r="B8413" s="398" t="s">
        <v>25</v>
      </c>
      <c r="C8413" s="5" t="s">
        <v>25</v>
      </c>
      <c r="D8413" s="124" t="s">
        <v>13079</v>
      </c>
      <c r="E8413" s="43">
        <v>2000</v>
      </c>
      <c r="F8413" s="43"/>
      <c r="G8413" s="48">
        <f t="shared" si="213"/>
        <v>83664.521505376091</v>
      </c>
      <c r="H8413" s="390" t="s">
        <v>9568</v>
      </c>
      <c r="I8413" s="52">
        <v>15</v>
      </c>
      <c r="J8413" s="52" t="s">
        <v>25</v>
      </c>
      <c r="K8413" s="52">
        <v>1000</v>
      </c>
    </row>
    <row r="8414" spans="1:12" x14ac:dyDescent="0.3">
      <c r="A8414" s="45">
        <v>45306</v>
      </c>
      <c r="B8414" s="398" t="s">
        <v>12137</v>
      </c>
      <c r="C8414" s="5" t="s">
        <v>5793</v>
      </c>
      <c r="D8414" s="5" t="s">
        <v>40</v>
      </c>
      <c r="E8414" s="43">
        <v>3000</v>
      </c>
      <c r="F8414" s="43"/>
      <c r="G8414" s="48">
        <f t="shared" si="213"/>
        <v>80664.521505376091</v>
      </c>
      <c r="H8414" s="390" t="s">
        <v>9568</v>
      </c>
      <c r="I8414" s="52">
        <v>15</v>
      </c>
      <c r="J8414" s="52" t="s">
        <v>13057</v>
      </c>
      <c r="K8414" s="52">
        <v>250</v>
      </c>
    </row>
    <row r="8415" spans="1:12" x14ac:dyDescent="0.3">
      <c r="A8415" s="45">
        <v>45306</v>
      </c>
      <c r="B8415" s="398" t="s">
        <v>12137</v>
      </c>
      <c r="C8415" s="5" t="s">
        <v>5793</v>
      </c>
      <c r="D8415" s="5" t="s">
        <v>13084</v>
      </c>
      <c r="E8415" s="43">
        <v>5100</v>
      </c>
      <c r="F8415" s="43"/>
      <c r="G8415" s="48">
        <f t="shared" si="213"/>
        <v>75564.521505376091</v>
      </c>
      <c r="H8415" s="390" t="s">
        <v>9568</v>
      </c>
      <c r="I8415" s="52">
        <v>15</v>
      </c>
      <c r="J8415" s="52" t="s">
        <v>13061</v>
      </c>
      <c r="K8415" s="52">
        <v>450</v>
      </c>
    </row>
    <row r="8416" spans="1:12" x14ac:dyDescent="0.3">
      <c r="A8416" s="45">
        <v>45307</v>
      </c>
      <c r="B8416" s="398" t="s">
        <v>12859</v>
      </c>
      <c r="C8416" s="5" t="s">
        <v>11194</v>
      </c>
      <c r="D8416" s="5" t="s">
        <v>13086</v>
      </c>
      <c r="E8416" s="43">
        <v>8500</v>
      </c>
      <c r="F8416" s="43"/>
      <c r="G8416" s="48">
        <f t="shared" si="213"/>
        <v>67064.521505376091</v>
      </c>
      <c r="H8416" s="390" t="s">
        <v>9568</v>
      </c>
      <c r="I8416" s="52">
        <v>15</v>
      </c>
      <c r="J8416" s="52" t="s">
        <v>25</v>
      </c>
      <c r="K8416" s="52">
        <v>650</v>
      </c>
    </row>
    <row r="8417" spans="1:11" x14ac:dyDescent="0.3">
      <c r="A8417" s="45">
        <v>45307</v>
      </c>
      <c r="B8417" s="398" t="s">
        <v>12859</v>
      </c>
      <c r="C8417" s="5" t="s">
        <v>5793</v>
      </c>
      <c r="D8417" s="5" t="s">
        <v>13078</v>
      </c>
      <c r="E8417" s="43">
        <v>2500</v>
      </c>
      <c r="F8417" s="43"/>
      <c r="G8417" s="48">
        <f t="shared" si="213"/>
        <v>64564.521505376091</v>
      </c>
      <c r="H8417" s="390" t="s">
        <v>9568</v>
      </c>
      <c r="I8417" s="52">
        <v>15</v>
      </c>
      <c r="J8417" s="52" t="s">
        <v>13061</v>
      </c>
      <c r="K8417" s="52">
        <v>1900</v>
      </c>
    </row>
    <row r="8418" spans="1:11" x14ac:dyDescent="0.3">
      <c r="A8418" s="45">
        <v>45307</v>
      </c>
      <c r="B8418" s="398" t="s">
        <v>12137</v>
      </c>
      <c r="C8418" s="5" t="s">
        <v>11194</v>
      </c>
      <c r="D8418" s="43" t="s">
        <v>13066</v>
      </c>
      <c r="E8418" s="43">
        <v>1900</v>
      </c>
      <c r="F8418" s="43"/>
      <c r="G8418" s="48">
        <f t="shared" si="213"/>
        <v>62664.521505376091</v>
      </c>
      <c r="H8418" s="390" t="s">
        <v>9568</v>
      </c>
      <c r="I8418" s="52">
        <v>15</v>
      </c>
      <c r="J8418" s="52" t="s">
        <v>13063</v>
      </c>
      <c r="K8418" s="52">
        <v>5100</v>
      </c>
    </row>
    <row r="8419" spans="1:11" x14ac:dyDescent="0.3">
      <c r="A8419" s="45">
        <v>45307</v>
      </c>
      <c r="B8419" s="398" t="s">
        <v>12286</v>
      </c>
      <c r="C8419" s="5" t="s">
        <v>26</v>
      </c>
      <c r="D8419" s="43" t="s">
        <v>11452</v>
      </c>
      <c r="E8419" s="43">
        <v>900</v>
      </c>
      <c r="F8419" s="43"/>
      <c r="G8419" s="48">
        <f t="shared" si="213"/>
        <v>61764.521505376091</v>
      </c>
      <c r="H8419" s="390" t="s">
        <v>9568</v>
      </c>
      <c r="I8419" s="52">
        <v>16</v>
      </c>
      <c r="J8419" s="52" t="s">
        <v>13064</v>
      </c>
      <c r="K8419" s="52">
        <v>8500</v>
      </c>
    </row>
    <row r="8420" spans="1:11" x14ac:dyDescent="0.3">
      <c r="A8420" s="45">
        <v>45307</v>
      </c>
      <c r="B8420" s="398" t="s">
        <v>12859</v>
      </c>
      <c r="C8420" s="5" t="s">
        <v>9801</v>
      </c>
      <c r="D8420" s="43" t="s">
        <v>51</v>
      </c>
      <c r="E8420" s="43">
        <v>3940</v>
      </c>
      <c r="F8420" s="43"/>
      <c r="G8420" s="48">
        <f t="shared" ref="G8420:G8486" si="214">G8419+F8420-E8420</f>
        <v>57824.521505376091</v>
      </c>
      <c r="H8420" s="390" t="s">
        <v>9568</v>
      </c>
      <c r="I8420" s="52">
        <v>16</v>
      </c>
      <c r="J8420" s="52" t="s">
        <v>13065</v>
      </c>
      <c r="K8420" s="52">
        <v>1000</v>
      </c>
    </row>
    <row r="8421" spans="1:11" x14ac:dyDescent="0.3">
      <c r="A8421" s="45">
        <v>45307</v>
      </c>
      <c r="B8421" s="398" t="s">
        <v>12859</v>
      </c>
      <c r="C8421" s="5" t="s">
        <v>5793</v>
      </c>
      <c r="D8421" s="5" t="s">
        <v>13087</v>
      </c>
      <c r="E8421" s="43">
        <v>1500</v>
      </c>
      <c r="F8421" s="43"/>
      <c r="G8421" s="48">
        <f t="shared" si="214"/>
        <v>56324.521505376091</v>
      </c>
      <c r="H8421" s="390" t="s">
        <v>9568</v>
      </c>
      <c r="I8421" s="52">
        <v>16</v>
      </c>
      <c r="J8421" s="52" t="s">
        <v>13052</v>
      </c>
      <c r="K8421" s="52">
        <v>1100</v>
      </c>
    </row>
    <row r="8422" spans="1:11" x14ac:dyDescent="0.3">
      <c r="A8422" s="45">
        <v>45308</v>
      </c>
      <c r="B8422" s="398" t="s">
        <v>25</v>
      </c>
      <c r="C8422" s="5" t="s">
        <v>25</v>
      </c>
      <c r="D8422" s="124" t="s">
        <v>13079</v>
      </c>
      <c r="E8422" s="43">
        <v>4000</v>
      </c>
      <c r="F8422" s="43"/>
      <c r="G8422" s="48">
        <f t="shared" si="214"/>
        <v>52324.521505376091</v>
      </c>
      <c r="H8422" s="390" t="s">
        <v>9568</v>
      </c>
      <c r="I8422" s="52">
        <v>16</v>
      </c>
      <c r="J8422" s="52" t="s">
        <v>25</v>
      </c>
      <c r="K8422" s="52">
        <v>1000</v>
      </c>
    </row>
    <row r="8423" spans="1:11" x14ac:dyDescent="0.3">
      <c r="A8423" s="45">
        <v>45308</v>
      </c>
      <c r="B8423" s="398" t="s">
        <v>12137</v>
      </c>
      <c r="C8423" s="516" t="s">
        <v>11194</v>
      </c>
      <c r="D8423" s="516" t="s">
        <v>13178</v>
      </c>
      <c r="E8423" s="518">
        <v>20300</v>
      </c>
      <c r="F8423" s="43"/>
      <c r="G8423" s="48">
        <f t="shared" si="214"/>
        <v>32024.521505376091</v>
      </c>
      <c r="H8423" s="390" t="s">
        <v>9568</v>
      </c>
      <c r="I8423" s="52">
        <v>16</v>
      </c>
      <c r="J8423" s="52" t="s">
        <v>13066</v>
      </c>
      <c r="K8423" s="52">
        <v>1900</v>
      </c>
    </row>
    <row r="8424" spans="1:11" x14ac:dyDescent="0.3">
      <c r="A8424" s="45">
        <v>45309</v>
      </c>
      <c r="B8424" s="398" t="s">
        <v>12636</v>
      </c>
      <c r="C8424" s="5" t="s">
        <v>12442</v>
      </c>
      <c r="D8424" s="5" t="s">
        <v>13098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13088</v>
      </c>
      <c r="E8425" s="43">
        <v>10000</v>
      </c>
      <c r="F8425" s="43"/>
      <c r="G8425" s="48">
        <f t="shared" si="214"/>
        <v>17524.521505376091</v>
      </c>
      <c r="H8425" s="390" t="s">
        <v>9568</v>
      </c>
      <c r="I8425" s="52">
        <v>16</v>
      </c>
      <c r="J8425" s="52" t="s">
        <v>51</v>
      </c>
      <c r="K8425" s="52">
        <v>3940</v>
      </c>
    </row>
    <row r="8426" spans="1:11" x14ac:dyDescent="0.3">
      <c r="A8426" s="45">
        <v>45309</v>
      </c>
      <c r="B8426" s="398" t="s">
        <v>13089</v>
      </c>
      <c r="C8426" s="5" t="s">
        <v>11194</v>
      </c>
      <c r="D8426" s="5" t="s">
        <v>13099</v>
      </c>
      <c r="E8426" s="43">
        <v>1000</v>
      </c>
      <c r="F8426" s="43"/>
      <c r="G8426" s="48">
        <f t="shared" si="214"/>
        <v>16524.521505376091</v>
      </c>
      <c r="H8426" s="390" t="s">
        <v>9568</v>
      </c>
      <c r="I8426" s="52">
        <v>16</v>
      </c>
      <c r="J8426" s="52" t="s">
        <v>13052</v>
      </c>
      <c r="K8426" s="52">
        <v>1700</v>
      </c>
    </row>
    <row r="8427" spans="1:11" x14ac:dyDescent="0.3">
      <c r="A8427" s="45">
        <v>45309</v>
      </c>
      <c r="B8427" s="398" t="s">
        <v>12699</v>
      </c>
      <c r="C8427" s="5" t="s">
        <v>26</v>
      </c>
      <c r="D8427" s="5" t="s">
        <v>13090</v>
      </c>
      <c r="E8427" s="43">
        <v>2500</v>
      </c>
      <c r="F8427" s="43"/>
      <c r="G8427" s="48">
        <f t="shared" si="214"/>
        <v>14024.521505376091</v>
      </c>
      <c r="H8427" s="390" t="s">
        <v>9568</v>
      </c>
      <c r="I8427" s="52">
        <v>17</v>
      </c>
      <c r="J8427" s="52" t="s">
        <v>25</v>
      </c>
      <c r="K8427" s="52">
        <v>4000</v>
      </c>
    </row>
    <row r="8428" spans="1:11" x14ac:dyDescent="0.3">
      <c r="A8428" s="45">
        <v>45309</v>
      </c>
      <c r="B8428" s="398" t="s">
        <v>12137</v>
      </c>
      <c r="C8428" s="5" t="s">
        <v>5793</v>
      </c>
      <c r="D8428" s="5" t="s">
        <v>40</v>
      </c>
      <c r="E8428" s="43">
        <v>2000</v>
      </c>
      <c r="F8428" s="43"/>
      <c r="G8428" s="48">
        <f t="shared" si="214"/>
        <v>12024.521505376091</v>
      </c>
      <c r="H8428" s="390" t="s">
        <v>9568</v>
      </c>
      <c r="I8428" s="52">
        <v>17</v>
      </c>
      <c r="J8428" s="52" t="s">
        <v>13067</v>
      </c>
      <c r="K8428" s="52">
        <v>20300</v>
      </c>
    </row>
    <row r="8429" spans="1:11" x14ac:dyDescent="0.3">
      <c r="A8429" s="45">
        <v>45309</v>
      </c>
      <c r="B8429" s="398"/>
      <c r="C8429" s="5" t="s">
        <v>18</v>
      </c>
      <c r="D8429" s="5" t="s">
        <v>13075</v>
      </c>
      <c r="E8429" s="43">
        <v>1000</v>
      </c>
      <c r="F8429" s="43"/>
      <c r="G8429" s="48">
        <f t="shared" si="214"/>
        <v>11024.521505376091</v>
      </c>
      <c r="H8429" s="390" t="s">
        <v>9568</v>
      </c>
      <c r="I8429" s="52">
        <v>17</v>
      </c>
      <c r="J8429" s="52" t="s">
        <v>13068</v>
      </c>
      <c r="K8429" s="52">
        <v>4500</v>
      </c>
    </row>
    <row r="8430" spans="1:11" x14ac:dyDescent="0.3">
      <c r="A8430" s="45">
        <v>45309</v>
      </c>
      <c r="B8430" s="398" t="s">
        <v>12859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85"/>
      <c r="C8431" s="485"/>
      <c r="D8431" s="496" t="s">
        <v>13092</v>
      </c>
      <c r="E8431" s="485"/>
      <c r="F8431" s="43">
        <v>32000</v>
      </c>
      <c r="G8431" s="48">
        <f t="shared" si="214"/>
        <v>42024.521505376091</v>
      </c>
      <c r="H8431" s="390" t="s">
        <v>9568</v>
      </c>
      <c r="I8431" s="52">
        <v>18</v>
      </c>
      <c r="J8431" s="52" t="s">
        <v>13053</v>
      </c>
      <c r="K8431" s="52">
        <v>800</v>
      </c>
    </row>
    <row r="8432" spans="1:11" x14ac:dyDescent="0.3">
      <c r="A8432" s="45">
        <v>45310</v>
      </c>
      <c r="B8432" s="398" t="s">
        <v>12960</v>
      </c>
      <c r="C8432" s="5" t="s">
        <v>93</v>
      </c>
      <c r="D8432" s="5" t="s">
        <v>13091</v>
      </c>
      <c r="E8432" s="43">
        <v>20000</v>
      </c>
      <c r="F8432" s="43"/>
      <c r="G8432" s="48">
        <f t="shared" si="214"/>
        <v>22024.521505376091</v>
      </c>
      <c r="H8432" s="390" t="s">
        <v>9568</v>
      </c>
      <c r="I8432" s="52">
        <v>18</v>
      </c>
      <c r="J8432" s="52" t="s">
        <v>13069</v>
      </c>
      <c r="K8432" s="52">
        <v>1000</v>
      </c>
    </row>
    <row r="8433" spans="1:14" x14ac:dyDescent="0.3">
      <c r="A8433" s="45">
        <v>45310</v>
      </c>
      <c r="B8433" s="398" t="s">
        <v>25</v>
      </c>
      <c r="C8433" s="5" t="s">
        <v>25</v>
      </c>
      <c r="D8433" s="124" t="s">
        <v>13079</v>
      </c>
      <c r="E8433" s="43">
        <v>4000</v>
      </c>
      <c r="F8433" s="43"/>
      <c r="G8433" s="48">
        <f t="shared" si="214"/>
        <v>18024.521505376091</v>
      </c>
      <c r="H8433" s="390" t="s">
        <v>9568</v>
      </c>
      <c r="I8433" s="52">
        <v>18</v>
      </c>
      <c r="J8433" s="52" t="s">
        <v>13070</v>
      </c>
      <c r="K8433" s="52">
        <f>950+350+1200</f>
        <v>2500</v>
      </c>
    </row>
    <row r="8434" spans="1:14" x14ac:dyDescent="0.3">
      <c r="A8434" s="45">
        <v>45311</v>
      </c>
      <c r="B8434" s="398" t="s">
        <v>12188</v>
      </c>
      <c r="C8434" s="5" t="s">
        <v>9331</v>
      </c>
      <c r="D8434" s="5" t="s">
        <v>13100</v>
      </c>
      <c r="E8434" s="43">
        <v>1500</v>
      </c>
      <c r="F8434" s="43"/>
      <c r="G8434" s="48">
        <f t="shared" si="214"/>
        <v>16524.521505376091</v>
      </c>
      <c r="H8434" s="390" t="s">
        <v>9568</v>
      </c>
      <c r="I8434" s="52">
        <v>18</v>
      </c>
      <c r="J8434" s="52" t="s">
        <v>13061</v>
      </c>
      <c r="K8434" s="52">
        <v>1600</v>
      </c>
    </row>
    <row r="8435" spans="1:14" x14ac:dyDescent="0.3">
      <c r="A8435" s="45">
        <v>45311</v>
      </c>
      <c r="B8435" s="398" t="s">
        <v>12137</v>
      </c>
      <c r="C8435" s="5" t="s">
        <v>11194</v>
      </c>
      <c r="D8435" s="5" t="s">
        <v>13101</v>
      </c>
      <c r="E8435" s="43">
        <v>350</v>
      </c>
      <c r="F8435" s="43"/>
      <c r="G8435" s="48">
        <f t="shared" si="214"/>
        <v>16174.521505376091</v>
      </c>
      <c r="H8435" s="390" t="s">
        <v>9568</v>
      </c>
      <c r="I8435" s="52">
        <v>18</v>
      </c>
      <c r="J8435" s="52" t="s">
        <v>13071</v>
      </c>
      <c r="K8435" s="52">
        <v>800</v>
      </c>
    </row>
    <row r="8436" spans="1:14" x14ac:dyDescent="0.3">
      <c r="A8436" s="45">
        <v>45311</v>
      </c>
      <c r="B8436" s="398" t="s">
        <v>12137</v>
      </c>
      <c r="C8436" s="5" t="s">
        <v>30</v>
      </c>
      <c r="D8436" s="5" t="s">
        <v>13104</v>
      </c>
      <c r="E8436" s="43">
        <v>150</v>
      </c>
      <c r="F8436" s="43"/>
      <c r="G8436" s="48">
        <f t="shared" si="214"/>
        <v>16024.521505376091</v>
      </c>
      <c r="H8436" s="390" t="s">
        <v>9568</v>
      </c>
    </row>
    <row r="8437" spans="1:14" s="389" customFormat="1" x14ac:dyDescent="0.25">
      <c r="A8437" s="45">
        <v>45311</v>
      </c>
      <c r="B8437" s="585"/>
      <c r="C8437" s="485"/>
      <c r="D8437" s="496" t="s">
        <v>12935</v>
      </c>
      <c r="E8437" s="485"/>
      <c r="F8437" s="28">
        <v>400000</v>
      </c>
      <c r="G8437" s="48">
        <f t="shared" si="214"/>
        <v>416024.52150537609</v>
      </c>
      <c r="H8437" s="399" t="s">
        <v>9568</v>
      </c>
      <c r="I8437" s="155">
        <v>18</v>
      </c>
      <c r="J8437" s="155" t="s">
        <v>13057</v>
      </c>
      <c r="K8437" s="155">
        <v>300</v>
      </c>
      <c r="N8437" s="155"/>
    </row>
    <row r="8438" spans="1:14" s="389" customFormat="1" x14ac:dyDescent="0.25">
      <c r="A8438" s="45">
        <v>45311</v>
      </c>
      <c r="B8438" s="322"/>
      <c r="C8438" s="44" t="s">
        <v>84</v>
      </c>
      <c r="D8438" s="44" t="s">
        <v>13103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12137</v>
      </c>
      <c r="C8439" s="44" t="s">
        <v>11194</v>
      </c>
      <c r="D8439" s="44" t="s">
        <v>13105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13107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13108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13110</v>
      </c>
      <c r="E8442" s="28">
        <v>5000</v>
      </c>
      <c r="F8442" s="28"/>
      <c r="G8442" s="48">
        <f t="shared" si="214"/>
        <v>381524.52150537609</v>
      </c>
      <c r="H8442" s="399" t="s">
        <v>9568</v>
      </c>
      <c r="I8442" s="155"/>
      <c r="J8442" s="155"/>
      <c r="K8442" s="155">
        <f>SUM(K8383:K8441)</f>
        <v>625105</v>
      </c>
      <c r="L8442" s="639">
        <f>K8442-M8382</f>
        <v>-9895</v>
      </c>
      <c r="N8442" s="155"/>
    </row>
    <row r="8443" spans="1:14" s="389" customFormat="1" x14ac:dyDescent="0.25">
      <c r="A8443" s="45">
        <v>45311</v>
      </c>
      <c r="B8443" s="322" t="s">
        <v>12859</v>
      </c>
      <c r="C8443" s="44" t="s">
        <v>5793</v>
      </c>
      <c r="D8443" s="44" t="s">
        <v>13111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13112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13115</v>
      </c>
      <c r="E8445" s="28">
        <v>8000</v>
      </c>
      <c r="F8445" s="28"/>
      <c r="G8445" s="48">
        <f t="shared" si="214"/>
        <v>355524.52150537609</v>
      </c>
      <c r="H8445" s="399" t="s">
        <v>9568</v>
      </c>
      <c r="I8445" s="155"/>
      <c r="J8445" s="155"/>
      <c r="K8445" s="155"/>
      <c r="N8445" s="155"/>
    </row>
    <row r="8446" spans="1:14" s="389" customFormat="1" x14ac:dyDescent="0.3">
      <c r="A8446" s="45">
        <v>45311</v>
      </c>
      <c r="B8446" s="398" t="s">
        <v>13490</v>
      </c>
      <c r="C8446" s="640" t="s">
        <v>11194</v>
      </c>
      <c r="D8446" s="640" t="s">
        <v>13122</v>
      </c>
      <c r="E8446" s="641">
        <v>6000</v>
      </c>
      <c r="F8446" s="28"/>
      <c r="G8446" s="48">
        <f t="shared" si="214"/>
        <v>349524.52150537609</v>
      </c>
      <c r="H8446" s="399" t="s">
        <v>9568</v>
      </c>
      <c r="I8446" s="155"/>
      <c r="J8446" s="155"/>
      <c r="K8446" s="155"/>
      <c r="N8446" s="155"/>
    </row>
    <row r="8447" spans="1:14" s="389" customFormat="1" x14ac:dyDescent="0.3">
      <c r="A8447" s="45">
        <v>45311</v>
      </c>
      <c r="B8447" s="398" t="s">
        <v>13490</v>
      </c>
      <c r="C8447" s="44" t="s">
        <v>11194</v>
      </c>
      <c r="D8447" s="44" t="s">
        <v>13117</v>
      </c>
      <c r="E8447" s="28">
        <v>12080</v>
      </c>
      <c r="F8447" s="28"/>
      <c r="G8447" s="48">
        <f t="shared" si="214"/>
        <v>337444.52150537609</v>
      </c>
      <c r="H8447" s="399" t="s">
        <v>9568</v>
      </c>
      <c r="I8447" s="28" t="s">
        <v>13135</v>
      </c>
      <c r="J8447" s="28">
        <f>450000+450000</f>
        <v>900000</v>
      </c>
      <c r="K8447" s="155"/>
      <c r="M8447" s="155"/>
      <c r="N8447" s="155"/>
    </row>
    <row r="8448" spans="1:14" s="389" customFormat="1" x14ac:dyDescent="0.25">
      <c r="A8448" s="45">
        <v>45311</v>
      </c>
      <c r="B8448" s="642"/>
      <c r="C8448" s="643" t="s">
        <v>1616</v>
      </c>
      <c r="D8448" s="643" t="s">
        <v>13118</v>
      </c>
      <c r="E8448" s="644">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13079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12137</v>
      </c>
      <c r="C8450" s="44" t="s">
        <v>26</v>
      </c>
      <c r="D8450" s="44" t="s">
        <v>13121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12137</v>
      </c>
      <c r="C8451" s="44" t="s">
        <v>18</v>
      </c>
      <c r="D8451" s="44" t="s">
        <v>5813</v>
      </c>
      <c r="E8451" s="28">
        <v>10000</v>
      </c>
      <c r="F8451" s="28"/>
      <c r="G8451" s="48">
        <f t="shared" si="214"/>
        <v>294324.52150537609</v>
      </c>
      <c r="H8451" s="399" t="s">
        <v>9568</v>
      </c>
      <c r="I8451" s="32" t="s">
        <v>13136</v>
      </c>
      <c r="J8451" s="28">
        <f>300+1200</f>
        <v>1500</v>
      </c>
      <c r="K8451" s="155"/>
      <c r="L8451" s="389" t="s">
        <v>4692</v>
      </c>
      <c r="M8451" s="155">
        <v>5000</v>
      </c>
      <c r="N8451" s="155"/>
    </row>
    <row r="8452" spans="1:14" s="389" customFormat="1" x14ac:dyDescent="0.25">
      <c r="A8452" s="45">
        <v>45313</v>
      </c>
      <c r="B8452" s="322"/>
      <c r="C8452" s="44" t="s">
        <v>4550</v>
      </c>
      <c r="D8452" s="44" t="s">
        <v>13144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13119</v>
      </c>
      <c r="E8453" s="28">
        <v>13990</v>
      </c>
      <c r="F8453" s="28"/>
      <c r="G8453" s="48">
        <f t="shared" si="214"/>
        <v>270334.52150537609</v>
      </c>
      <c r="H8453" s="399" t="s">
        <v>9568</v>
      </c>
      <c r="I8453" s="32" t="s">
        <v>4737</v>
      </c>
      <c r="J8453" s="28">
        <v>50000</v>
      </c>
      <c r="K8453" s="155"/>
      <c r="L8453" s="389" t="s">
        <v>12312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13150</v>
      </c>
      <c r="J8454" s="28">
        <v>54400</v>
      </c>
      <c r="K8454" s="155"/>
      <c r="L8454" s="389" t="s">
        <v>13133</v>
      </c>
      <c r="M8454" s="155">
        <v>45000</v>
      </c>
      <c r="N8454" s="155"/>
    </row>
    <row r="8455" spans="1:14" s="389" customFormat="1" x14ac:dyDescent="0.25">
      <c r="A8455" s="45">
        <v>45313</v>
      </c>
      <c r="B8455" s="322" t="s">
        <v>12131</v>
      </c>
      <c r="C8455" s="44" t="s">
        <v>84</v>
      </c>
      <c r="D8455" s="44" t="s">
        <v>13120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12859</v>
      </c>
      <c r="C8456" s="44" t="s">
        <v>11194</v>
      </c>
      <c r="D8456" s="44" t="s">
        <v>12568</v>
      </c>
      <c r="E8456" s="28">
        <v>4550</v>
      </c>
      <c r="F8456" s="28"/>
      <c r="G8456" s="48">
        <f t="shared" si="214"/>
        <v>242784.52150537609</v>
      </c>
      <c r="H8456" s="399" t="s">
        <v>9568</v>
      </c>
      <c r="I8456" s="32" t="s">
        <v>13154</v>
      </c>
      <c r="J8456" s="28">
        <v>100000</v>
      </c>
      <c r="K8456" s="155"/>
      <c r="L8456" s="389" t="s">
        <v>13134</v>
      </c>
      <c r="M8456" s="155">
        <v>48000</v>
      </c>
      <c r="N8456" s="155"/>
    </row>
    <row r="8457" spans="1:14" s="389" customFormat="1" x14ac:dyDescent="0.25">
      <c r="A8457" s="45">
        <v>45313</v>
      </c>
      <c r="B8457" s="322" t="s">
        <v>12859</v>
      </c>
      <c r="C8457" s="44" t="s">
        <v>5793</v>
      </c>
      <c r="D8457" s="44" t="s">
        <v>8924</v>
      </c>
      <c r="E8457" s="28">
        <v>400</v>
      </c>
      <c r="F8457" s="28"/>
      <c r="G8457" s="48">
        <f t="shared" si="214"/>
        <v>242384.52150537609</v>
      </c>
      <c r="H8457" s="399" t="s">
        <v>9568</v>
      </c>
      <c r="I8457" s="32" t="s">
        <v>13158</v>
      </c>
      <c r="J8457" s="28"/>
      <c r="K8457" s="155" t="s">
        <v>12252</v>
      </c>
      <c r="M8457" s="155">
        <f>SUM(M8451:M8456)</f>
        <v>900000</v>
      </c>
      <c r="N8457" s="155"/>
    </row>
    <row r="8458" spans="1:14" s="389" customFormat="1" x14ac:dyDescent="0.25">
      <c r="A8458" s="45">
        <v>45313</v>
      </c>
      <c r="B8458" s="322" t="s">
        <v>12137</v>
      </c>
      <c r="C8458" s="44" t="s">
        <v>9452</v>
      </c>
      <c r="D8458" s="44" t="s">
        <v>13129</v>
      </c>
      <c r="E8458" s="28">
        <v>400</v>
      </c>
      <c r="F8458" s="28"/>
      <c r="G8458" s="48">
        <f t="shared" si="214"/>
        <v>241984.52150537609</v>
      </c>
      <c r="H8458" s="399" t="s">
        <v>9568</v>
      </c>
      <c r="I8458" s="32" t="s">
        <v>13159</v>
      </c>
      <c r="J8458" s="28">
        <v>72000</v>
      </c>
      <c r="K8458" s="155">
        <v>650</v>
      </c>
      <c r="M8458" s="155"/>
      <c r="N8458" s="155"/>
    </row>
    <row r="8459" spans="1:14" s="389" customFormat="1" x14ac:dyDescent="0.25">
      <c r="A8459" s="45">
        <v>45313</v>
      </c>
      <c r="B8459" s="322" t="s">
        <v>12636</v>
      </c>
      <c r="C8459" s="44" t="s">
        <v>11194</v>
      </c>
      <c r="D8459" s="44" t="s">
        <v>13123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85"/>
      <c r="C8460" s="485"/>
      <c r="D8460" s="496" t="s">
        <v>13128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13137</v>
      </c>
      <c r="J8461" s="28">
        <f>SUM(J8448:J8460)</f>
        <v>708400</v>
      </c>
      <c r="K8461" s="155"/>
      <c r="L8461" s="389">
        <v>62328</v>
      </c>
      <c r="N8461" s="155"/>
    </row>
    <row r="8462" spans="1:14" s="389" customFormat="1" x14ac:dyDescent="0.25">
      <c r="A8462" s="45">
        <v>45314</v>
      </c>
      <c r="B8462" s="322" t="s">
        <v>12859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13132</v>
      </c>
      <c r="E8463" s="28">
        <v>97500</v>
      </c>
      <c r="F8463" s="28"/>
      <c r="G8463" s="48">
        <f t="shared" si="214"/>
        <v>538984.52150537609</v>
      </c>
      <c r="H8463" s="399" t="s">
        <v>9568</v>
      </c>
      <c r="I8463" s="28" t="s">
        <v>12293</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13133</v>
      </c>
      <c r="J8464" s="28">
        <v>45000</v>
      </c>
      <c r="K8464" s="155"/>
      <c r="L8464" s="639">
        <f>J8447-J8461</f>
        <v>191600</v>
      </c>
      <c r="N8464" s="155"/>
    </row>
    <row r="8465" spans="1:14" s="389" customFormat="1" x14ac:dyDescent="0.25">
      <c r="A8465" s="45">
        <v>45314</v>
      </c>
      <c r="B8465" s="322" t="s">
        <v>10333</v>
      </c>
      <c r="C8465" s="44" t="s">
        <v>11194</v>
      </c>
      <c r="D8465" s="44" t="s">
        <v>13130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13131</v>
      </c>
      <c r="E8466" s="43">
        <v>5000</v>
      </c>
      <c r="F8466" s="43"/>
      <c r="G8466" s="48">
        <f t="shared" si="214"/>
        <v>503384.52150537609</v>
      </c>
      <c r="H8466" s="399" t="s">
        <v>9568</v>
      </c>
      <c r="I8466" s="28" t="s">
        <v>13134</v>
      </c>
      <c r="J8466" s="28">
        <v>46500</v>
      </c>
      <c r="K8466" s="155"/>
      <c r="N8466" s="155"/>
    </row>
    <row r="8467" spans="1:14" x14ac:dyDescent="0.3">
      <c r="A8467" s="45">
        <v>45314</v>
      </c>
      <c r="B8467" s="398" t="s">
        <v>12188</v>
      </c>
      <c r="C8467" s="516" t="s">
        <v>11194</v>
      </c>
      <c r="D8467" s="516" t="s">
        <v>13122</v>
      </c>
      <c r="E8467" s="518">
        <v>13000</v>
      </c>
      <c r="F8467" s="43"/>
      <c r="G8467" s="48">
        <f t="shared" si="214"/>
        <v>490384.52150537609</v>
      </c>
      <c r="H8467" s="390" t="s">
        <v>9568</v>
      </c>
      <c r="I8467" s="28" t="s">
        <v>13151</v>
      </c>
      <c r="J8467" s="28">
        <f>J8463-J8464-J8465-J8466</f>
        <v>53600</v>
      </c>
    </row>
    <row r="8468" spans="1:14" x14ac:dyDescent="0.3">
      <c r="A8468" s="45">
        <v>45314</v>
      </c>
      <c r="B8468" s="398" t="s">
        <v>12137</v>
      </c>
      <c r="C8468" s="5" t="s">
        <v>5793</v>
      </c>
      <c r="D8468" s="5" t="s">
        <v>40</v>
      </c>
      <c r="E8468" s="43">
        <v>2600</v>
      </c>
      <c r="F8468" s="43"/>
      <c r="G8468" s="48">
        <f t="shared" si="214"/>
        <v>487784.52150537609</v>
      </c>
      <c r="H8468" s="391" t="s">
        <v>9568</v>
      </c>
      <c r="I8468" s="155"/>
      <c r="J8468" s="155"/>
    </row>
    <row r="8469" spans="1:14" x14ac:dyDescent="0.3">
      <c r="A8469" s="45">
        <v>45315</v>
      </c>
      <c r="B8469" s="398" t="s">
        <v>13138</v>
      </c>
      <c r="C8469" s="5" t="s">
        <v>11194</v>
      </c>
      <c r="D8469" s="5" t="s">
        <v>13139</v>
      </c>
      <c r="E8469" s="43">
        <v>1500</v>
      </c>
      <c r="F8469" s="43"/>
      <c r="G8469" s="48">
        <f t="shared" si="214"/>
        <v>486284.52150537609</v>
      </c>
      <c r="H8469" s="391" t="s">
        <v>9568</v>
      </c>
      <c r="I8469" s="155"/>
      <c r="J8469" s="155"/>
    </row>
    <row r="8470" spans="1:14" x14ac:dyDescent="0.3">
      <c r="A8470" s="45">
        <v>45315</v>
      </c>
      <c r="B8470" s="398" t="s">
        <v>12674</v>
      </c>
      <c r="C8470" s="5" t="s">
        <v>11194</v>
      </c>
      <c r="D8470" s="5" t="s">
        <v>13140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13142</v>
      </c>
      <c r="C8473" s="5" t="s">
        <v>7522</v>
      </c>
      <c r="D8473" s="5" t="s">
        <v>582</v>
      </c>
      <c r="E8473" s="43">
        <v>11000</v>
      </c>
      <c r="F8473" s="43"/>
      <c r="G8473" s="48">
        <f t="shared" si="214"/>
        <v>466784.52150537609</v>
      </c>
      <c r="H8473" s="391" t="s">
        <v>9568</v>
      </c>
    </row>
    <row r="8474" spans="1:14" x14ac:dyDescent="0.3">
      <c r="A8474" s="45">
        <v>45315</v>
      </c>
      <c r="B8474" s="398" t="s">
        <v>13089</v>
      </c>
      <c r="C8474" s="5" t="s">
        <v>7522</v>
      </c>
      <c r="D8474" s="5" t="s">
        <v>582</v>
      </c>
      <c r="E8474" s="43">
        <v>20000</v>
      </c>
      <c r="F8474" s="43"/>
      <c r="G8474" s="48">
        <f t="shared" si="214"/>
        <v>446784.52150537609</v>
      </c>
      <c r="H8474" s="391" t="s">
        <v>9568</v>
      </c>
    </row>
    <row r="8475" spans="1:14" x14ac:dyDescent="0.3">
      <c r="A8475" s="45">
        <v>45315</v>
      </c>
      <c r="B8475" s="398" t="s">
        <v>12190</v>
      </c>
      <c r="C8475" s="516" t="s">
        <v>11194</v>
      </c>
      <c r="D8475" s="516" t="s">
        <v>13163</v>
      </c>
      <c r="E8475" s="518">
        <v>14000</v>
      </c>
      <c r="F8475" s="43"/>
      <c r="G8475" s="48">
        <f t="shared" si="214"/>
        <v>432784.52150537609</v>
      </c>
      <c r="H8475" s="391" t="s">
        <v>9568</v>
      </c>
    </row>
    <row r="8476" spans="1:14" x14ac:dyDescent="0.3">
      <c r="A8476" s="45">
        <v>45315</v>
      </c>
      <c r="B8476" s="398"/>
      <c r="C8476" s="5" t="s">
        <v>54</v>
      </c>
      <c r="D8476" s="5" t="s">
        <v>13141</v>
      </c>
      <c r="E8476" s="43">
        <v>3500</v>
      </c>
      <c r="F8476" s="43"/>
      <c r="G8476" s="48">
        <f t="shared" si="214"/>
        <v>429284.52150537609</v>
      </c>
      <c r="H8476" s="391" t="s">
        <v>9568</v>
      </c>
    </row>
    <row r="8477" spans="1:14" x14ac:dyDescent="0.3">
      <c r="A8477" s="45">
        <v>45315</v>
      </c>
      <c r="B8477" s="398" t="s">
        <v>12131</v>
      </c>
      <c r="C8477" s="5" t="s">
        <v>30</v>
      </c>
      <c r="D8477" s="5" t="s">
        <v>40</v>
      </c>
      <c r="E8477" s="43">
        <v>700</v>
      </c>
      <c r="F8477" s="43"/>
      <c r="G8477" s="48">
        <f t="shared" si="214"/>
        <v>428584.52150537609</v>
      </c>
      <c r="H8477" s="391" t="s">
        <v>9568</v>
      </c>
    </row>
    <row r="8478" spans="1:14" x14ac:dyDescent="0.3">
      <c r="A8478" s="45">
        <v>45315</v>
      </c>
      <c r="B8478" s="398" t="s">
        <v>12636</v>
      </c>
      <c r="C8478" s="5" t="s">
        <v>12442</v>
      </c>
      <c r="D8478" s="5" t="s">
        <v>13143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13146</v>
      </c>
      <c r="E8480" s="43">
        <v>33000</v>
      </c>
      <c r="F8480" s="43"/>
      <c r="G8480" s="48">
        <f t="shared" si="214"/>
        <v>371584.52150537609</v>
      </c>
      <c r="H8480" s="391" t="s">
        <v>9568</v>
      </c>
    </row>
    <row r="8481" spans="1:10" x14ac:dyDescent="0.3">
      <c r="A8481" s="45">
        <v>45315</v>
      </c>
      <c r="B8481" s="398" t="s">
        <v>12636</v>
      </c>
      <c r="C8481" s="5" t="s">
        <v>5288</v>
      </c>
      <c r="D8481" s="5" t="s">
        <v>13147</v>
      </c>
      <c r="E8481" s="43">
        <v>50000</v>
      </c>
      <c r="F8481" s="43"/>
      <c r="G8481" s="48">
        <f t="shared" si="214"/>
        <v>321584.52150537609</v>
      </c>
      <c r="H8481" s="391" t="s">
        <v>9568</v>
      </c>
    </row>
    <row r="8482" spans="1:10" x14ac:dyDescent="0.3">
      <c r="A8482" s="45">
        <v>45316</v>
      </c>
      <c r="B8482" s="398" t="s">
        <v>12188</v>
      </c>
      <c r="C8482" s="5" t="s">
        <v>5793</v>
      </c>
      <c r="D8482" s="5" t="s">
        <v>13149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12286</v>
      </c>
      <c r="C8486" s="5" t="s">
        <v>1074</v>
      </c>
      <c r="D8486" s="5" t="s">
        <v>12271</v>
      </c>
      <c r="E8486" s="43">
        <f>36155+6655</f>
        <v>42810</v>
      </c>
      <c r="F8486" s="43"/>
      <c r="G8486" s="48">
        <f t="shared" si="214"/>
        <v>216374.52150537609</v>
      </c>
      <c r="H8486" s="391" t="s">
        <v>9568</v>
      </c>
    </row>
    <row r="8487" spans="1:10" x14ac:dyDescent="0.3">
      <c r="A8487" s="45">
        <v>45316</v>
      </c>
      <c r="B8487" s="398" t="s">
        <v>25</v>
      </c>
      <c r="C8487" s="5" t="s">
        <v>1074</v>
      </c>
      <c r="D8487" s="5" t="s">
        <v>12271</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13155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13161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12859</v>
      </c>
      <c r="C8492" s="5" t="s">
        <v>13159</v>
      </c>
      <c r="D8492" s="5" t="s">
        <v>13160</v>
      </c>
      <c r="E8492" s="43">
        <v>72000</v>
      </c>
      <c r="F8492" s="43"/>
      <c r="G8492" s="48">
        <f t="shared" si="215"/>
        <v>116856.52150537609</v>
      </c>
      <c r="H8492" s="391" t="s">
        <v>9568</v>
      </c>
    </row>
    <row r="8493" spans="1:10" x14ac:dyDescent="0.3">
      <c r="A8493" s="45">
        <v>45317</v>
      </c>
      <c r="B8493" s="517" t="s">
        <v>13155</v>
      </c>
      <c r="C8493" s="516" t="s">
        <v>11194</v>
      </c>
      <c r="D8493" s="516" t="s">
        <v>13177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12087</v>
      </c>
      <c r="C8495" s="5" t="s">
        <v>12624</v>
      </c>
      <c r="D8495" s="5" t="s">
        <v>13164</v>
      </c>
      <c r="E8495" s="43">
        <v>30000</v>
      </c>
      <c r="F8495" s="43"/>
      <c r="G8495" s="48">
        <f t="shared" si="215"/>
        <v>79606.521505376091</v>
      </c>
      <c r="H8495" s="391" t="s">
        <v>9568</v>
      </c>
    </row>
    <row r="8496" spans="1:10" x14ac:dyDescent="0.3">
      <c r="A8496" s="45">
        <v>45317</v>
      </c>
      <c r="B8496" s="398" t="s">
        <v>12188</v>
      </c>
      <c r="C8496" s="5" t="s">
        <v>11194</v>
      </c>
      <c r="D8496" s="5" t="s">
        <v>13165</v>
      </c>
      <c r="E8496" s="43">
        <v>11180</v>
      </c>
      <c r="F8496" s="43"/>
      <c r="G8496" s="48">
        <f t="shared" si="215"/>
        <v>68426.521505376091</v>
      </c>
      <c r="H8496" s="391" t="s">
        <v>9568</v>
      </c>
    </row>
    <row r="8497" spans="1:8" x14ac:dyDescent="0.3">
      <c r="A8497" s="45">
        <v>45317</v>
      </c>
      <c r="B8497" s="398" t="s">
        <v>12859</v>
      </c>
      <c r="C8497" s="5" t="s">
        <v>30</v>
      </c>
      <c r="D8497" s="5" t="s">
        <v>12009</v>
      </c>
      <c r="E8497" s="43">
        <v>400</v>
      </c>
      <c r="F8497" s="43"/>
      <c r="G8497" s="48">
        <f t="shared" si="215"/>
        <v>68026.521505376091</v>
      </c>
      <c r="H8497" s="391" t="s">
        <v>9568</v>
      </c>
    </row>
    <row r="8498" spans="1:8" x14ac:dyDescent="0.3">
      <c r="A8498" s="45">
        <v>45317</v>
      </c>
      <c r="B8498" s="398" t="s">
        <v>13161</v>
      </c>
      <c r="C8498" s="5" t="s">
        <v>5793</v>
      </c>
      <c r="D8498" s="5" t="s">
        <v>40</v>
      </c>
      <c r="E8498" s="43">
        <v>800</v>
      </c>
      <c r="F8498" s="43"/>
      <c r="G8498" s="48">
        <f t="shared" si="215"/>
        <v>67226.521505376091</v>
      </c>
      <c r="H8498" s="391" t="s">
        <v>9568</v>
      </c>
    </row>
    <row r="8499" spans="1:8" x14ac:dyDescent="0.3">
      <c r="A8499" s="45">
        <v>45317</v>
      </c>
      <c r="B8499" s="398" t="s">
        <v>12137</v>
      </c>
      <c r="C8499" s="5" t="s">
        <v>5793</v>
      </c>
      <c r="D8499" s="5" t="s">
        <v>40</v>
      </c>
      <c r="E8499" s="43">
        <v>800</v>
      </c>
      <c r="F8499" s="43"/>
      <c r="G8499" s="48">
        <f t="shared" si="215"/>
        <v>66426.521505376091</v>
      </c>
      <c r="H8499" s="391" t="s">
        <v>9568</v>
      </c>
    </row>
    <row r="8500" spans="1:8" x14ac:dyDescent="0.3">
      <c r="A8500" s="45">
        <v>45317</v>
      </c>
      <c r="B8500" s="585"/>
      <c r="C8500" s="485"/>
      <c r="D8500" s="496" t="s">
        <v>12935</v>
      </c>
      <c r="E8500" s="485"/>
      <c r="F8500" s="28">
        <v>100000</v>
      </c>
      <c r="G8500" s="48">
        <f t="shared" si="215"/>
        <v>166426.52150537609</v>
      </c>
      <c r="H8500" s="391" t="s">
        <v>9568</v>
      </c>
    </row>
    <row r="8501" spans="1:8" x14ac:dyDescent="0.3">
      <c r="A8501" s="45">
        <v>45317</v>
      </c>
      <c r="B8501" s="398" t="s">
        <v>12699</v>
      </c>
      <c r="C8501" s="5" t="s">
        <v>11194</v>
      </c>
      <c r="D8501" s="5" t="s">
        <v>13170</v>
      </c>
      <c r="E8501" s="43">
        <v>25000</v>
      </c>
      <c r="F8501" s="43"/>
      <c r="G8501" s="48">
        <f t="shared" si="215"/>
        <v>141426.52150537609</v>
      </c>
      <c r="H8501" s="391" t="s">
        <v>9568</v>
      </c>
    </row>
    <row r="8502" spans="1:8" x14ac:dyDescent="0.3">
      <c r="A8502" s="45">
        <v>45317</v>
      </c>
      <c r="B8502" s="398"/>
      <c r="C8502" s="5" t="s">
        <v>84</v>
      </c>
      <c r="D8502" s="5" t="s">
        <v>13171</v>
      </c>
      <c r="E8502" s="43">
        <v>5000</v>
      </c>
      <c r="F8502" s="43"/>
      <c r="G8502" s="48">
        <f t="shared" si="215"/>
        <v>136426.52150537609</v>
      </c>
      <c r="H8502" s="391" t="s">
        <v>9568</v>
      </c>
    </row>
    <row r="8503" spans="1:8" x14ac:dyDescent="0.3">
      <c r="A8503" s="45">
        <v>45317</v>
      </c>
      <c r="B8503" s="398" t="s">
        <v>12087</v>
      </c>
      <c r="C8503" s="5" t="s">
        <v>13008</v>
      </c>
      <c r="D8503" s="5" t="s">
        <v>13172</v>
      </c>
      <c r="E8503" s="43">
        <v>5500</v>
      </c>
      <c r="F8503" s="43"/>
      <c r="G8503" s="48">
        <f t="shared" si="215"/>
        <v>130926.52150537609</v>
      </c>
      <c r="H8503" s="391" t="s">
        <v>9568</v>
      </c>
    </row>
    <row r="8504" spans="1:8" x14ac:dyDescent="0.3">
      <c r="A8504" s="45">
        <v>45317</v>
      </c>
      <c r="B8504" s="398" t="s">
        <v>13161</v>
      </c>
      <c r="C8504" s="5" t="s">
        <v>11194</v>
      </c>
      <c r="D8504" s="5" t="s">
        <v>13173</v>
      </c>
      <c r="E8504" s="43">
        <v>61000</v>
      </c>
      <c r="F8504" s="43"/>
      <c r="G8504" s="48">
        <f t="shared" si="215"/>
        <v>69926.521505376091</v>
      </c>
      <c r="H8504" s="391" t="s">
        <v>9568</v>
      </c>
    </row>
    <row r="8505" spans="1:8" x14ac:dyDescent="0.3">
      <c r="A8505" s="45">
        <v>45318</v>
      </c>
      <c r="B8505" s="398"/>
      <c r="C8505" s="5" t="s">
        <v>84</v>
      </c>
      <c r="D8505" s="5" t="s">
        <v>13174</v>
      </c>
      <c r="E8505" s="43">
        <v>1000</v>
      </c>
      <c r="F8505" s="43"/>
      <c r="G8505" s="48">
        <f t="shared" si="215"/>
        <v>68926.521505376091</v>
      </c>
      <c r="H8505" s="391" t="s">
        <v>9568</v>
      </c>
    </row>
    <row r="8506" spans="1:8" x14ac:dyDescent="0.3">
      <c r="A8506" s="45">
        <v>45318</v>
      </c>
      <c r="B8506" s="398" t="s">
        <v>12188</v>
      </c>
      <c r="C8506" s="5" t="s">
        <v>5793</v>
      </c>
      <c r="D8506" s="5" t="s">
        <v>13175</v>
      </c>
      <c r="E8506" s="43">
        <v>3500</v>
      </c>
      <c r="F8506" s="43"/>
      <c r="G8506" s="48">
        <f t="shared" si="215"/>
        <v>65426.521505376091</v>
      </c>
      <c r="H8506" s="391" t="s">
        <v>9568</v>
      </c>
    </row>
    <row r="8507" spans="1:8" x14ac:dyDescent="0.3">
      <c r="A8507" s="45">
        <v>45318</v>
      </c>
      <c r="B8507" s="398" t="s">
        <v>13490</v>
      </c>
      <c r="C8507" s="5" t="s">
        <v>12442</v>
      </c>
      <c r="D8507" s="5" t="s">
        <v>13176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12859</v>
      </c>
      <c r="C8510" s="5" t="s">
        <v>5793</v>
      </c>
      <c r="D8510" s="5" t="s">
        <v>13179</v>
      </c>
      <c r="E8510" s="43">
        <v>3500</v>
      </c>
      <c r="F8510" s="43"/>
      <c r="G8510" s="48">
        <f t="shared" si="215"/>
        <v>50226.521505376091</v>
      </c>
      <c r="H8510" s="391" t="s">
        <v>9568</v>
      </c>
    </row>
    <row r="8511" spans="1:8" x14ac:dyDescent="0.3">
      <c r="A8511" s="45">
        <v>45318</v>
      </c>
      <c r="B8511" s="398" t="s">
        <v>12188</v>
      </c>
      <c r="C8511" s="5" t="s">
        <v>11194</v>
      </c>
      <c r="D8511" s="5" t="s">
        <v>13180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85"/>
      <c r="C8513" s="485"/>
      <c r="D8513" s="496" t="s">
        <v>12935</v>
      </c>
      <c r="E8513" s="485"/>
      <c r="F8513" s="28">
        <v>500000</v>
      </c>
      <c r="G8513" s="48">
        <f t="shared" si="215"/>
        <v>547636.52150537609</v>
      </c>
      <c r="H8513" s="391" t="s">
        <v>9568</v>
      </c>
    </row>
    <row r="8514" spans="1:10" x14ac:dyDescent="0.3">
      <c r="A8514" s="45">
        <v>45318</v>
      </c>
      <c r="B8514" s="407"/>
      <c r="C8514" s="218" t="s">
        <v>84</v>
      </c>
      <c r="D8514" s="218" t="s">
        <v>13182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12286</v>
      </c>
      <c r="C8517" s="5" t="s">
        <v>1616</v>
      </c>
      <c r="D8517" s="5" t="s">
        <v>640</v>
      </c>
      <c r="E8517" s="43">
        <v>1500</v>
      </c>
      <c r="F8517" s="43"/>
      <c r="G8517" s="48">
        <f t="shared" si="215"/>
        <v>539136.52150537609</v>
      </c>
      <c r="H8517" s="391" t="s">
        <v>9568</v>
      </c>
      <c r="J8517" s="52" t="e">
        <f>J8515/70</f>
        <v>#REF!</v>
      </c>
    </row>
    <row r="8518" spans="1:10" x14ac:dyDescent="0.3">
      <c r="A8518" s="45">
        <v>45320</v>
      </c>
      <c r="B8518" s="585"/>
      <c r="C8518" s="485"/>
      <c r="D8518" s="496" t="s">
        <v>12935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12188</v>
      </c>
      <c r="C8520" s="5" t="s">
        <v>12889</v>
      </c>
      <c r="D8520" s="5" t="s">
        <v>582</v>
      </c>
      <c r="E8520" s="43">
        <v>15000</v>
      </c>
      <c r="F8520" s="43"/>
      <c r="G8520" s="48">
        <f t="shared" si="215"/>
        <v>624136.52150537609</v>
      </c>
      <c r="H8520" s="391" t="s">
        <v>9568</v>
      </c>
    </row>
    <row r="8521" spans="1:10" x14ac:dyDescent="0.3">
      <c r="A8521" s="45">
        <v>45320</v>
      </c>
      <c r="B8521" s="398" t="s">
        <v>13161</v>
      </c>
      <c r="C8521" s="5" t="s">
        <v>9452</v>
      </c>
      <c r="D8521" s="5" t="s">
        <v>13083</v>
      </c>
      <c r="E8521" s="43">
        <v>1250</v>
      </c>
      <c r="F8521" s="43"/>
      <c r="G8521" s="48">
        <f t="shared" si="215"/>
        <v>622886.52150537609</v>
      </c>
      <c r="H8521" s="391" t="s">
        <v>9568</v>
      </c>
    </row>
    <row r="8522" spans="1:10" x14ac:dyDescent="0.3">
      <c r="A8522" s="45">
        <v>45320</v>
      </c>
      <c r="B8522" s="398" t="s">
        <v>12859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13194</v>
      </c>
      <c r="C8524" s="5" t="s">
        <v>11194</v>
      </c>
      <c r="D8524" s="5" t="s">
        <v>13189</v>
      </c>
      <c r="E8524" s="43">
        <v>3680</v>
      </c>
      <c r="F8524" s="43"/>
      <c r="G8524" s="48">
        <f t="shared" si="215"/>
        <v>565706.52150537609</v>
      </c>
      <c r="H8524" s="391" t="s">
        <v>9568</v>
      </c>
    </row>
    <row r="8525" spans="1:10" x14ac:dyDescent="0.3">
      <c r="A8525" s="45">
        <v>45320</v>
      </c>
      <c r="B8525" s="398" t="s">
        <v>12096</v>
      </c>
      <c r="C8525" s="5" t="s">
        <v>5793</v>
      </c>
      <c r="D8525" s="5" t="s">
        <v>40</v>
      </c>
      <c r="E8525" s="43">
        <v>250</v>
      </c>
      <c r="F8525" s="43"/>
      <c r="G8525" s="48">
        <f t="shared" si="215"/>
        <v>565456.52150537609</v>
      </c>
      <c r="H8525" s="391" t="s">
        <v>9568</v>
      </c>
      <c r="J8525" s="52">
        <v>100</v>
      </c>
    </row>
    <row r="8526" spans="1:10" x14ac:dyDescent="0.3">
      <c r="A8526" s="45">
        <v>45320</v>
      </c>
      <c r="B8526" s="398" t="s">
        <v>13194</v>
      </c>
      <c r="C8526" s="5" t="s">
        <v>5793</v>
      </c>
      <c r="D8526" s="5" t="s">
        <v>40</v>
      </c>
      <c r="E8526" s="43">
        <v>500</v>
      </c>
      <c r="F8526" s="43"/>
      <c r="G8526" s="48">
        <f t="shared" si="215"/>
        <v>564956.52150537609</v>
      </c>
      <c r="H8526" s="391" t="s">
        <v>9568</v>
      </c>
    </row>
    <row r="8527" spans="1:10" x14ac:dyDescent="0.3">
      <c r="A8527" s="45">
        <v>45320</v>
      </c>
      <c r="B8527" s="398" t="s">
        <v>13490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12087</v>
      </c>
      <c r="C8529" s="5" t="s">
        <v>12624</v>
      </c>
      <c r="D8529" s="5" t="s">
        <v>13197</v>
      </c>
      <c r="E8529" s="43">
        <v>29280</v>
      </c>
      <c r="F8529" s="43"/>
      <c r="G8529" s="48">
        <f t="shared" si="215"/>
        <v>430676.52150537609</v>
      </c>
      <c r="H8529" s="391" t="s">
        <v>9568</v>
      </c>
    </row>
    <row r="8530" spans="1:8" x14ac:dyDescent="0.3">
      <c r="A8530" s="45">
        <v>45321</v>
      </c>
      <c r="B8530" s="398" t="s">
        <v>13194</v>
      </c>
      <c r="C8530" s="5" t="s">
        <v>11194</v>
      </c>
      <c r="D8530" s="5" t="s">
        <v>13195</v>
      </c>
      <c r="E8530" s="43">
        <v>11060</v>
      </c>
      <c r="F8530" s="43"/>
      <c r="G8530" s="48">
        <f t="shared" si="215"/>
        <v>419616.52150537609</v>
      </c>
      <c r="H8530" s="391" t="s">
        <v>9568</v>
      </c>
    </row>
    <row r="8531" spans="1:8" x14ac:dyDescent="0.3">
      <c r="A8531" s="45">
        <v>45321</v>
      </c>
      <c r="B8531" s="398" t="s">
        <v>13194</v>
      </c>
      <c r="C8531" s="5" t="s">
        <v>5793</v>
      </c>
      <c r="D8531" s="5" t="s">
        <v>40</v>
      </c>
      <c r="E8531" s="43">
        <v>1000</v>
      </c>
      <c r="F8531" s="43"/>
      <c r="G8531" s="48">
        <f t="shared" ref="G8531:G8601" si="216">G8530+F8531-E8531</f>
        <v>418616.52150537609</v>
      </c>
      <c r="H8531" s="391" t="s">
        <v>9568</v>
      </c>
    </row>
    <row r="8532" spans="1:8" x14ac:dyDescent="0.3">
      <c r="A8532" s="45">
        <v>45321</v>
      </c>
      <c r="B8532" s="398" t="s">
        <v>13155</v>
      </c>
      <c r="C8532" s="5" t="s">
        <v>11194</v>
      </c>
      <c r="D8532" s="5" t="s">
        <v>11276</v>
      </c>
      <c r="E8532" s="43">
        <v>1500</v>
      </c>
      <c r="F8532" s="43"/>
      <c r="G8532" s="48">
        <f t="shared" si="216"/>
        <v>417116.52150537609</v>
      </c>
      <c r="H8532" s="391" t="s">
        <v>9568</v>
      </c>
    </row>
    <row r="8533" spans="1:8" x14ac:dyDescent="0.3">
      <c r="A8533" s="45">
        <v>45321</v>
      </c>
      <c r="B8533" s="398" t="s">
        <v>13194</v>
      </c>
      <c r="C8533" s="5" t="s">
        <v>11194</v>
      </c>
      <c r="D8533" s="5" t="s">
        <v>13196</v>
      </c>
      <c r="E8533" s="43">
        <v>2715</v>
      </c>
      <c r="F8533" s="43"/>
      <c r="G8533" s="48">
        <f t="shared" si="216"/>
        <v>414401.52150537609</v>
      </c>
      <c r="H8533" s="391" t="s">
        <v>9568</v>
      </c>
    </row>
    <row r="8534" spans="1:8" x14ac:dyDescent="0.3">
      <c r="A8534" s="45">
        <v>45321</v>
      </c>
      <c r="B8534" s="398" t="s">
        <v>13155</v>
      </c>
      <c r="C8534" s="5" t="s">
        <v>5288</v>
      </c>
      <c r="D8534" s="5" t="s">
        <v>13200</v>
      </c>
      <c r="E8534" s="43">
        <v>5000</v>
      </c>
      <c r="F8534" s="43"/>
      <c r="G8534" s="48">
        <f t="shared" si="216"/>
        <v>409401.52150537609</v>
      </c>
      <c r="H8534" s="391" t="s">
        <v>9568</v>
      </c>
    </row>
    <row r="8535" spans="1:8" x14ac:dyDescent="0.3">
      <c r="A8535" s="45">
        <v>45321</v>
      </c>
      <c r="B8535" s="398" t="s">
        <v>13201</v>
      </c>
      <c r="C8535" s="5" t="s">
        <v>84</v>
      </c>
      <c r="D8535" s="5" t="s">
        <v>13131</v>
      </c>
      <c r="E8535" s="43">
        <v>5000</v>
      </c>
      <c r="F8535" s="43"/>
      <c r="G8535" s="48">
        <f t="shared" si="216"/>
        <v>404401.52150537609</v>
      </c>
      <c r="H8535" s="391" t="s">
        <v>9568</v>
      </c>
    </row>
    <row r="8536" spans="1:8" x14ac:dyDescent="0.3">
      <c r="A8536" s="45">
        <v>45321</v>
      </c>
      <c r="B8536" s="398" t="s">
        <v>13201</v>
      </c>
      <c r="C8536" s="5" t="s">
        <v>30</v>
      </c>
      <c r="D8536" s="5" t="s">
        <v>13211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13490</v>
      </c>
      <c r="C8539" s="5" t="s">
        <v>3220</v>
      </c>
      <c r="D8539" s="5" t="s">
        <v>13202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12286</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12859</v>
      </c>
      <c r="C8543" s="5" t="s">
        <v>5793</v>
      </c>
      <c r="D8543" s="5" t="s">
        <v>40</v>
      </c>
      <c r="E8543" s="43">
        <v>2700</v>
      </c>
      <c r="F8543" s="43"/>
      <c r="G8543" s="48">
        <f t="shared" si="216"/>
        <v>335531.52150537609</v>
      </c>
      <c r="H8543" s="391" t="s">
        <v>9568</v>
      </c>
    </row>
    <row r="8544" spans="1:8" x14ac:dyDescent="0.3">
      <c r="A8544" s="45">
        <v>45322</v>
      </c>
      <c r="B8544" s="398" t="s">
        <v>13194</v>
      </c>
      <c r="C8544" s="5" t="s">
        <v>5793</v>
      </c>
      <c r="D8544" s="5" t="s">
        <v>40</v>
      </c>
      <c r="E8544" s="43">
        <v>1500</v>
      </c>
      <c r="F8544" s="43"/>
      <c r="G8544" s="48">
        <f t="shared" si="216"/>
        <v>334031.52150537609</v>
      </c>
      <c r="H8544" s="391" t="s">
        <v>9568</v>
      </c>
    </row>
    <row r="8545" spans="1:14" x14ac:dyDescent="0.3">
      <c r="A8545" s="45">
        <v>45322</v>
      </c>
      <c r="B8545" s="398" t="s">
        <v>12188</v>
      </c>
      <c r="C8545" s="5" t="s">
        <v>12555</v>
      </c>
      <c r="D8545" s="5" t="s">
        <v>13208</v>
      </c>
      <c r="E8545" s="43">
        <v>19100</v>
      </c>
      <c r="F8545" s="43"/>
      <c r="G8545" s="48">
        <f t="shared" si="216"/>
        <v>314931.52150537609</v>
      </c>
      <c r="H8545" s="391" t="s">
        <v>9568</v>
      </c>
    </row>
    <row r="8546" spans="1:14" x14ac:dyDescent="0.3">
      <c r="A8546" s="45">
        <v>45323</v>
      </c>
      <c r="B8546" s="398"/>
      <c r="C8546" s="5" t="s">
        <v>84</v>
      </c>
      <c r="D8546" s="5" t="s">
        <v>13213</v>
      </c>
      <c r="E8546" s="43">
        <v>4000</v>
      </c>
      <c r="F8546" s="43"/>
      <c r="G8546" s="48">
        <f t="shared" si="216"/>
        <v>310931.52150537609</v>
      </c>
      <c r="H8546" s="391" t="s">
        <v>9568</v>
      </c>
    </row>
    <row r="8547" spans="1:14" x14ac:dyDescent="0.3">
      <c r="A8547" s="45">
        <v>45323</v>
      </c>
      <c r="B8547" s="398" t="s">
        <v>13161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13214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12188</v>
      </c>
      <c r="C8550" s="5" t="s">
        <v>11194</v>
      </c>
      <c r="D8550" s="5" t="s">
        <v>13216</v>
      </c>
      <c r="E8550" s="43">
        <v>24600</v>
      </c>
      <c r="F8550" s="43"/>
      <c r="G8550" s="48">
        <f t="shared" si="216"/>
        <v>158331.52150537609</v>
      </c>
      <c r="H8550" s="391" t="s">
        <v>9568</v>
      </c>
    </row>
    <row r="8551" spans="1:14" x14ac:dyDescent="0.3">
      <c r="A8551" s="45">
        <v>45324</v>
      </c>
      <c r="B8551" s="398" t="s">
        <v>12859</v>
      </c>
      <c r="C8551" s="5" t="s">
        <v>11194</v>
      </c>
      <c r="D8551" s="5" t="s">
        <v>13215</v>
      </c>
      <c r="E8551" s="43">
        <v>10770</v>
      </c>
      <c r="F8551" s="43"/>
      <c r="G8551" s="48">
        <f t="shared" si="216"/>
        <v>147561.52150537609</v>
      </c>
      <c r="H8551" s="391" t="s">
        <v>9568</v>
      </c>
    </row>
    <row r="8552" spans="1:14" x14ac:dyDescent="0.3">
      <c r="A8552" s="45">
        <v>45324</v>
      </c>
      <c r="B8552" s="398" t="s">
        <v>12859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13217</v>
      </c>
      <c r="E8553" s="43">
        <v>7000</v>
      </c>
      <c r="F8553" s="43"/>
      <c r="G8553" s="48">
        <f t="shared" si="216"/>
        <v>139561.52150537609</v>
      </c>
      <c r="H8553" s="391" t="s">
        <v>9568</v>
      </c>
      <c r="I8553" s="52">
        <v>18170858</v>
      </c>
      <c r="K8553" s="52">
        <v>250000</v>
      </c>
    </row>
    <row r="8554" spans="1:14" x14ac:dyDescent="0.3">
      <c r="A8554" s="45">
        <v>45324</v>
      </c>
      <c r="B8554" s="398" t="s">
        <v>12188</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12859</v>
      </c>
      <c r="C8555" s="5" t="s">
        <v>5793</v>
      </c>
      <c r="D8555" s="5" t="s">
        <v>13219</v>
      </c>
      <c r="E8555" s="43">
        <v>3000</v>
      </c>
      <c r="F8555" s="43"/>
      <c r="G8555" s="48">
        <f t="shared" si="216"/>
        <v>134561.52150537609</v>
      </c>
      <c r="H8555" s="391" t="s">
        <v>9568</v>
      </c>
      <c r="I8555" s="52">
        <f>SUM(I8552:I8554)</f>
        <v>36858346</v>
      </c>
      <c r="K8555" s="52">
        <v>800000</v>
      </c>
    </row>
    <row r="8556" spans="1:14" x14ac:dyDescent="0.3">
      <c r="A8556" s="45">
        <v>45324</v>
      </c>
      <c r="B8556" s="398" t="s">
        <v>12674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13220</v>
      </c>
      <c r="E8557" s="43">
        <v>25000</v>
      </c>
      <c r="F8557" s="43"/>
      <c r="G8557" s="48">
        <f t="shared" si="216"/>
        <v>99561.521505376091</v>
      </c>
      <c r="H8557" s="391" t="s">
        <v>9568</v>
      </c>
      <c r="K8557" s="52">
        <v>45400</v>
      </c>
    </row>
    <row r="8558" spans="1:14" x14ac:dyDescent="0.3">
      <c r="A8558" s="45">
        <v>45324</v>
      </c>
      <c r="B8558" s="585"/>
      <c r="C8558" s="485"/>
      <c r="D8558" s="496" t="s">
        <v>12332</v>
      </c>
      <c r="E8558" s="485"/>
      <c r="F8558" s="28">
        <v>2000000</v>
      </c>
      <c r="G8558" s="48">
        <f t="shared" si="216"/>
        <v>2099561.5215053763</v>
      </c>
      <c r="H8558" s="391" t="s">
        <v>9568</v>
      </c>
      <c r="K8558" s="52">
        <v>355600</v>
      </c>
    </row>
    <row r="8559" spans="1:14" x14ac:dyDescent="0.3">
      <c r="A8559" s="45">
        <v>45324</v>
      </c>
      <c r="B8559" s="398" t="s">
        <v>25</v>
      </c>
      <c r="C8559" s="5" t="s">
        <v>25</v>
      </c>
      <c r="D8559" s="5" t="s">
        <v>13221</v>
      </c>
      <c r="E8559" s="43">
        <v>2200</v>
      </c>
      <c r="F8559" s="43"/>
      <c r="G8559" s="48">
        <f t="shared" si="216"/>
        <v>2097361.5215053763</v>
      </c>
      <c r="H8559" s="391" t="s">
        <v>9568</v>
      </c>
      <c r="K8559" s="52">
        <f>SUM(K8553:K8558)</f>
        <v>2000000</v>
      </c>
    </row>
    <row r="8560" spans="1:14" x14ac:dyDescent="0.3">
      <c r="A8560" s="45">
        <v>45324</v>
      </c>
      <c r="B8560" s="398" t="s">
        <v>13194</v>
      </c>
      <c r="C8560" s="5" t="s">
        <v>13223</v>
      </c>
      <c r="D8560" s="5" t="s">
        <v>13224</v>
      </c>
      <c r="E8560" s="43">
        <v>500000</v>
      </c>
      <c r="F8560" s="43"/>
      <c r="G8560" s="48">
        <f t="shared" si="216"/>
        <v>1597361.5215053763</v>
      </c>
      <c r="H8560" s="391" t="s">
        <v>9568</v>
      </c>
    </row>
    <row r="8561" spans="1:10" x14ac:dyDescent="0.3">
      <c r="A8561" s="45">
        <v>45325</v>
      </c>
      <c r="B8561" s="398" t="s">
        <v>12188</v>
      </c>
      <c r="C8561" s="5" t="s">
        <v>11194</v>
      </c>
      <c r="D8561" s="5" t="s">
        <v>13263</v>
      </c>
      <c r="E8561" s="43">
        <v>1600</v>
      </c>
      <c r="F8561" s="43"/>
      <c r="G8561" s="48">
        <f t="shared" si="216"/>
        <v>1595761.5215053763</v>
      </c>
      <c r="H8561" s="391" t="s">
        <v>9568</v>
      </c>
    </row>
    <row r="8562" spans="1:10" x14ac:dyDescent="0.3">
      <c r="A8562" s="45">
        <v>45325</v>
      </c>
      <c r="B8562" s="398" t="s">
        <v>12859</v>
      </c>
      <c r="C8562" s="5" t="s">
        <v>5793</v>
      </c>
      <c r="D8562" s="5" t="s">
        <v>13264</v>
      </c>
      <c r="E8562" s="43">
        <v>500</v>
      </c>
      <c r="F8562" s="43"/>
      <c r="G8562" s="48">
        <f t="shared" si="216"/>
        <v>1595261.5215053763</v>
      </c>
      <c r="H8562" s="391" t="s">
        <v>9568</v>
      </c>
    </row>
    <row r="8563" spans="1:10" x14ac:dyDescent="0.3">
      <c r="A8563" s="45">
        <v>45325</v>
      </c>
      <c r="B8563" s="398" t="s">
        <v>12699</v>
      </c>
      <c r="C8563" s="5" t="s">
        <v>11194</v>
      </c>
      <c r="D8563" s="5" t="s">
        <v>13265</v>
      </c>
      <c r="E8563" s="43">
        <v>2115</v>
      </c>
      <c r="F8563" s="43"/>
      <c r="G8563" s="48">
        <f t="shared" si="216"/>
        <v>1593146.5215053763</v>
      </c>
      <c r="H8563" s="391" t="s">
        <v>9568</v>
      </c>
    </row>
    <row r="8564" spans="1:10" x14ac:dyDescent="0.3">
      <c r="A8564" s="45">
        <v>45325</v>
      </c>
      <c r="B8564" s="398" t="s">
        <v>12188</v>
      </c>
      <c r="C8564" s="5" t="s">
        <v>11194</v>
      </c>
      <c r="D8564" s="5" t="s">
        <v>11180</v>
      </c>
      <c r="E8564" s="43">
        <v>3810</v>
      </c>
      <c r="F8564" s="43"/>
      <c r="G8564" s="48">
        <f t="shared" si="216"/>
        <v>1589336.5215053763</v>
      </c>
      <c r="H8564" s="391" t="s">
        <v>9568</v>
      </c>
    </row>
    <row r="8565" spans="1:10" x14ac:dyDescent="0.3">
      <c r="A8565" s="45">
        <v>45325</v>
      </c>
      <c r="B8565" s="398" t="s">
        <v>12188</v>
      </c>
      <c r="C8565" s="5" t="s">
        <v>11194</v>
      </c>
      <c r="D8565" s="5" t="s">
        <v>2242</v>
      </c>
      <c r="E8565" s="43">
        <v>1500</v>
      </c>
      <c r="F8565" s="43"/>
      <c r="G8565" s="48">
        <f t="shared" si="216"/>
        <v>1587836.5215053763</v>
      </c>
      <c r="H8565" s="391" t="s">
        <v>9568</v>
      </c>
    </row>
    <row r="8566" spans="1:10" x14ac:dyDescent="0.3">
      <c r="A8566" s="45">
        <v>45325</v>
      </c>
      <c r="B8566" s="398" t="s">
        <v>12188</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12859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12859</v>
      </c>
      <c r="C8568" s="5" t="s">
        <v>11194</v>
      </c>
      <c r="D8568" s="5" t="s">
        <v>13222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13225</v>
      </c>
      <c r="E8569" s="43">
        <v>1000</v>
      </c>
      <c r="F8569" s="43"/>
      <c r="G8569" s="48">
        <f t="shared" si="216"/>
        <v>1494270.5215053763</v>
      </c>
      <c r="H8569" s="391" t="s">
        <v>9568</v>
      </c>
    </row>
    <row r="8570" spans="1:10" x14ac:dyDescent="0.3">
      <c r="A8570" s="45">
        <v>45325</v>
      </c>
      <c r="B8570" s="398" t="s">
        <v>12859</v>
      </c>
      <c r="C8570" s="5" t="s">
        <v>2059</v>
      </c>
      <c r="D8570" s="5" t="s">
        <v>13226</v>
      </c>
      <c r="E8570" s="43">
        <v>158700</v>
      </c>
      <c r="F8570" s="43"/>
      <c r="G8570" s="48">
        <f t="shared" si="216"/>
        <v>1335570.5215053763</v>
      </c>
      <c r="H8570" s="391" t="s">
        <v>9568</v>
      </c>
    </row>
    <row r="8571" spans="1:10" x14ac:dyDescent="0.3">
      <c r="A8571" s="45">
        <v>45325</v>
      </c>
      <c r="B8571" s="408" t="s">
        <v>12674</v>
      </c>
      <c r="C8571" s="61" t="s">
        <v>54</v>
      </c>
      <c r="D8571" s="61" t="s">
        <v>13227</v>
      </c>
      <c r="E8571" s="62">
        <v>649700</v>
      </c>
      <c r="F8571" s="43"/>
      <c r="G8571" s="48">
        <f t="shared" si="216"/>
        <v>685870.52150537632</v>
      </c>
      <c r="H8571" s="391" t="s">
        <v>9568</v>
      </c>
    </row>
    <row r="8572" spans="1:10" x14ac:dyDescent="0.3">
      <c r="A8572" s="45">
        <v>45325</v>
      </c>
      <c r="B8572" s="408" t="s">
        <v>12131</v>
      </c>
      <c r="C8572" s="61" t="s">
        <v>54</v>
      </c>
      <c r="D8572" s="61" t="s">
        <v>12809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13490</v>
      </c>
      <c r="C8574" s="61" t="s">
        <v>54</v>
      </c>
      <c r="D8574" s="61" t="s">
        <v>13228</v>
      </c>
      <c r="E8574" s="62">
        <f>24700+36500</f>
        <v>61200</v>
      </c>
      <c r="F8574" s="43"/>
      <c r="G8574" s="48">
        <f t="shared" si="216"/>
        <v>194993.1021505376</v>
      </c>
      <c r="H8574" s="391" t="s">
        <v>9568</v>
      </c>
      <c r="I8574" s="608" t="s">
        <v>12577</v>
      </c>
      <c r="J8574" s="187" t="e">
        <f>#REF!</f>
        <v>#REF!</v>
      </c>
    </row>
    <row r="8575" spans="1:10" x14ac:dyDescent="0.3">
      <c r="A8575" s="45">
        <v>45325</v>
      </c>
      <c r="B8575" s="408" t="s">
        <v>12188</v>
      </c>
      <c r="C8575" s="61" t="s">
        <v>54</v>
      </c>
      <c r="D8575" s="61" t="s">
        <v>12816</v>
      </c>
      <c r="E8575" s="62">
        <v>42700</v>
      </c>
      <c r="F8575" s="43"/>
      <c r="G8575" s="48">
        <f t="shared" si="216"/>
        <v>152293.1021505376</v>
      </c>
      <c r="H8575" s="391" t="s">
        <v>9568</v>
      </c>
      <c r="I8575" s="608" t="s">
        <v>55</v>
      </c>
      <c r="J8575" s="187">
        <f ca="1">SUMIF(C8571:E8630,"salary",E8571:E8630)</f>
        <v>2197844.2096774192</v>
      </c>
    </row>
    <row r="8576" spans="1:10" x14ac:dyDescent="0.3">
      <c r="A8576" s="45">
        <v>45325</v>
      </c>
      <c r="B8576" s="408" t="s">
        <v>12190</v>
      </c>
      <c r="C8576" s="61" t="s">
        <v>54</v>
      </c>
      <c r="D8576" s="61" t="s">
        <v>13229</v>
      </c>
      <c r="E8576" s="62">
        <v>36200</v>
      </c>
      <c r="F8576" s="43"/>
      <c r="G8576" s="48">
        <f t="shared" si="216"/>
        <v>116093.1021505376</v>
      </c>
      <c r="H8576" s="391" t="s">
        <v>9568</v>
      </c>
      <c r="I8576" s="608" t="s">
        <v>12293</v>
      </c>
      <c r="J8576" s="187" t="e">
        <f ca="1">J8574-J8575</f>
        <v>#REF!</v>
      </c>
    </row>
    <row r="8577" spans="1:12" x14ac:dyDescent="0.3">
      <c r="A8577" s="45">
        <v>45325</v>
      </c>
      <c r="B8577" s="398" t="s">
        <v>25</v>
      </c>
      <c r="C8577" s="5" t="s">
        <v>3205</v>
      </c>
      <c r="D8577" s="5" t="s">
        <v>13230</v>
      </c>
      <c r="E8577" s="43">
        <v>1000</v>
      </c>
      <c r="F8577" s="43"/>
      <c r="G8577" s="48">
        <f t="shared" si="216"/>
        <v>115093.1021505376</v>
      </c>
      <c r="H8577" s="391" t="s">
        <v>9568</v>
      </c>
      <c r="L8577" s="93">
        <f>E8581+E8580+E8576+E8575+E8574+E8573+E8572+E8571</f>
        <v>1298567.4193548388</v>
      </c>
    </row>
    <row r="8578" spans="1:12" x14ac:dyDescent="0.3">
      <c r="A8578" s="45">
        <v>45325</v>
      </c>
      <c r="B8578" s="398" t="s">
        <v>12131</v>
      </c>
      <c r="C8578" s="5" t="s">
        <v>26</v>
      </c>
      <c r="D8578" s="5" t="s">
        <v>13231</v>
      </c>
      <c r="E8578" s="43">
        <v>3000</v>
      </c>
      <c r="F8578" s="43"/>
      <c r="G8578" s="48">
        <f t="shared" si="216"/>
        <v>112093.1021505376</v>
      </c>
      <c r="H8578" s="391" t="s">
        <v>9568</v>
      </c>
    </row>
    <row r="8579" spans="1:12" x14ac:dyDescent="0.3">
      <c r="A8579" s="45">
        <v>45325</v>
      </c>
      <c r="B8579" s="398" t="s">
        <v>12096</v>
      </c>
      <c r="C8579" s="5" t="s">
        <v>9765</v>
      </c>
      <c r="D8579" s="5" t="s">
        <v>13250</v>
      </c>
      <c r="E8579" s="43">
        <v>5000</v>
      </c>
      <c r="F8579" s="43"/>
      <c r="G8579" s="48">
        <f t="shared" si="216"/>
        <v>107093.1021505376</v>
      </c>
      <c r="H8579" s="391" t="s">
        <v>9568</v>
      </c>
    </row>
    <row r="8580" spans="1:12" x14ac:dyDescent="0.3">
      <c r="A8580" s="45">
        <v>45328</v>
      </c>
      <c r="B8580" s="408" t="s">
        <v>12188</v>
      </c>
      <c r="C8580" s="61" t="s">
        <v>54</v>
      </c>
      <c r="D8580" s="61" t="s">
        <v>13233</v>
      </c>
      <c r="E8580" s="62">
        <v>44250</v>
      </c>
      <c r="F8580" s="43"/>
      <c r="G8580" s="48">
        <f t="shared" si="216"/>
        <v>62843.102150537597</v>
      </c>
      <c r="H8580" s="391" t="s">
        <v>9568</v>
      </c>
    </row>
    <row r="8581" spans="1:12" x14ac:dyDescent="0.3">
      <c r="A8581" s="45">
        <v>45328</v>
      </c>
      <c r="B8581" s="408" t="s">
        <v>12188</v>
      </c>
      <c r="C8581" s="61" t="s">
        <v>54</v>
      </c>
      <c r="D8581" s="61" t="s">
        <v>13234</v>
      </c>
      <c r="E8581" s="62">
        <v>34840</v>
      </c>
      <c r="F8581" s="43"/>
      <c r="G8581" s="48">
        <f t="shared" si="216"/>
        <v>28003.102150537597</v>
      </c>
      <c r="H8581" s="391" t="s">
        <v>9568</v>
      </c>
      <c r="L8581" s="93"/>
    </row>
    <row r="8582" spans="1:12" x14ac:dyDescent="0.3">
      <c r="A8582" s="45">
        <v>45328</v>
      </c>
      <c r="B8582" s="398" t="s">
        <v>12859</v>
      </c>
      <c r="C8582" s="5" t="s">
        <v>5793</v>
      </c>
      <c r="D8582" s="5" t="s">
        <v>13235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13251</v>
      </c>
      <c r="C8585" s="5" t="s">
        <v>9765</v>
      </c>
      <c r="D8585" s="5" t="s">
        <v>13252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12859</v>
      </c>
      <c r="C8588" s="5" t="s">
        <v>5793</v>
      </c>
      <c r="D8588" s="5" t="s">
        <v>40</v>
      </c>
      <c r="E8588" s="43">
        <v>1700</v>
      </c>
      <c r="F8588" s="43"/>
      <c r="G8588" s="48">
        <f t="shared" si="216"/>
        <v>803.10215053759748</v>
      </c>
      <c r="H8588" s="391" t="s">
        <v>9568</v>
      </c>
    </row>
    <row r="8589" spans="1:12" x14ac:dyDescent="0.3">
      <c r="A8589" s="45">
        <v>45328</v>
      </c>
      <c r="B8589" s="585"/>
      <c r="C8589" s="485"/>
      <c r="D8589" s="496" t="s">
        <v>12332</v>
      </c>
      <c r="E8589" s="485"/>
      <c r="F8589" s="28">
        <v>1500000</v>
      </c>
      <c r="G8589" s="48">
        <f t="shared" si="216"/>
        <v>1500803.1021505375</v>
      </c>
      <c r="H8589" s="391" t="s">
        <v>9568</v>
      </c>
    </row>
    <row r="8590" spans="1:12" x14ac:dyDescent="0.3">
      <c r="A8590" s="45">
        <v>45328</v>
      </c>
      <c r="B8590" s="408" t="s">
        <v>12636</v>
      </c>
      <c r="C8590" s="61" t="s">
        <v>54</v>
      </c>
      <c r="D8590" s="61" t="s">
        <v>12583</v>
      </c>
      <c r="E8590" s="62">
        <v>45000</v>
      </c>
      <c r="F8590" s="43"/>
      <c r="G8590" s="48">
        <f t="shared" si="216"/>
        <v>1455803.1021505375</v>
      </c>
      <c r="H8590" s="391" t="s">
        <v>9568</v>
      </c>
    </row>
    <row r="8591" spans="1:12" x14ac:dyDescent="0.3">
      <c r="A8591" s="45">
        <v>45328</v>
      </c>
      <c r="B8591" s="408" t="s">
        <v>12859</v>
      </c>
      <c r="C8591" s="61" t="s">
        <v>54</v>
      </c>
      <c r="D8591" s="61" t="s">
        <v>6245</v>
      </c>
      <c r="E8591" s="62">
        <v>100500</v>
      </c>
      <c r="F8591" s="43"/>
      <c r="G8591" s="48">
        <f t="shared" si="216"/>
        <v>1355303.1021505375</v>
      </c>
      <c r="H8591" s="391" t="s">
        <v>9568</v>
      </c>
    </row>
    <row r="8592" spans="1:12" x14ac:dyDescent="0.3">
      <c r="A8592" s="45">
        <v>45329</v>
      </c>
      <c r="B8592" s="398" t="s">
        <v>12188</v>
      </c>
      <c r="C8592" s="5" t="s">
        <v>11194</v>
      </c>
      <c r="D8592" s="5" t="s">
        <v>13240</v>
      </c>
      <c r="E8592" s="43">
        <v>25500</v>
      </c>
      <c r="F8592" s="43"/>
      <c r="G8592" s="48">
        <f t="shared" si="216"/>
        <v>1329803.1021505375</v>
      </c>
      <c r="H8592" s="391" t="s">
        <v>9568</v>
      </c>
    </row>
    <row r="8593" spans="1:9" x14ac:dyDescent="0.3">
      <c r="A8593" s="45">
        <v>45329</v>
      </c>
      <c r="B8593" s="408" t="s">
        <v>12130</v>
      </c>
      <c r="C8593" s="61" t="s">
        <v>54</v>
      </c>
      <c r="D8593" s="61" t="s">
        <v>6253</v>
      </c>
      <c r="E8593" s="62">
        <v>137891.12903225806</v>
      </c>
      <c r="F8593" s="43"/>
      <c r="G8593" s="48">
        <f t="shared" si="216"/>
        <v>1191911.9731182796</v>
      </c>
      <c r="H8593" s="391" t="s">
        <v>9568</v>
      </c>
    </row>
    <row r="8594" spans="1:9" x14ac:dyDescent="0.3">
      <c r="A8594" s="45">
        <v>45329</v>
      </c>
      <c r="B8594" s="408" t="s">
        <v>12097</v>
      </c>
      <c r="C8594" s="61" t="s">
        <v>54</v>
      </c>
      <c r="D8594" s="61" t="s">
        <v>13241</v>
      </c>
      <c r="E8594" s="62">
        <v>128949.59677419355</v>
      </c>
      <c r="F8594" s="43"/>
      <c r="G8594" s="48">
        <f t="shared" si="216"/>
        <v>1062962.3763440861</v>
      </c>
      <c r="H8594" s="391" t="s">
        <v>9568</v>
      </c>
    </row>
    <row r="8595" spans="1:9" x14ac:dyDescent="0.3">
      <c r="A8595" s="45">
        <v>45329</v>
      </c>
      <c r="B8595" s="398" t="s">
        <v>13490</v>
      </c>
      <c r="C8595" s="61" t="s">
        <v>54</v>
      </c>
      <c r="D8595" s="61" t="s">
        <v>13242</v>
      </c>
      <c r="E8595" s="62">
        <f>166068+16600</f>
        <v>182668</v>
      </c>
      <c r="F8595" s="43"/>
      <c r="G8595" s="48">
        <f t="shared" si="216"/>
        <v>880294.37634408614</v>
      </c>
      <c r="H8595" s="391" t="s">
        <v>9568</v>
      </c>
    </row>
    <row r="8596" spans="1:9" x14ac:dyDescent="0.3">
      <c r="A8596" s="45">
        <v>45329</v>
      </c>
      <c r="B8596" s="408" t="s">
        <v>12636</v>
      </c>
      <c r="C8596" s="61" t="s">
        <v>54</v>
      </c>
      <c r="D8596" s="61" t="s">
        <v>13243</v>
      </c>
      <c r="E8596" s="62">
        <v>62250</v>
      </c>
      <c r="F8596" s="43"/>
      <c r="G8596" s="48">
        <f t="shared" si="216"/>
        <v>818044.37634408614</v>
      </c>
      <c r="H8596" s="391" t="s">
        <v>9568</v>
      </c>
      <c r="I8596" s="52">
        <f>72661+43407+50000</f>
        <v>166068</v>
      </c>
    </row>
    <row r="8597" spans="1:9" x14ac:dyDescent="0.3">
      <c r="A8597" s="45">
        <v>45329</v>
      </c>
      <c r="B8597" s="408" t="s">
        <v>12137</v>
      </c>
      <c r="C8597" s="61" t="s">
        <v>54</v>
      </c>
      <c r="D8597" s="61" t="s">
        <v>13059</v>
      </c>
      <c r="E8597" s="62">
        <v>60000</v>
      </c>
      <c r="F8597" s="43"/>
      <c r="G8597" s="48">
        <f t="shared" si="216"/>
        <v>758044.37634408614</v>
      </c>
      <c r="H8597" s="391" t="s">
        <v>9568</v>
      </c>
    </row>
    <row r="8598" spans="1:9" x14ac:dyDescent="0.3">
      <c r="A8598" s="45">
        <v>45329</v>
      </c>
      <c r="B8598" s="408" t="s">
        <v>12137</v>
      </c>
      <c r="C8598" s="61" t="s">
        <v>54</v>
      </c>
      <c r="D8598" s="61" t="s">
        <v>13244</v>
      </c>
      <c r="E8598" s="62">
        <v>38258.06451612903</v>
      </c>
      <c r="F8598" s="43"/>
      <c r="G8598" s="48">
        <f t="shared" si="216"/>
        <v>719786.31182795716</v>
      </c>
      <c r="H8598" s="391" t="s">
        <v>9568</v>
      </c>
    </row>
    <row r="8599" spans="1:9" x14ac:dyDescent="0.3">
      <c r="A8599" s="45">
        <v>45329</v>
      </c>
      <c r="B8599" s="408" t="s">
        <v>12859</v>
      </c>
      <c r="C8599" s="61" t="s">
        <v>54</v>
      </c>
      <c r="D8599" s="61" t="s">
        <v>12595</v>
      </c>
      <c r="E8599" s="62">
        <v>51900</v>
      </c>
      <c r="F8599" s="43"/>
      <c r="G8599" s="48">
        <f t="shared" si="216"/>
        <v>667886.31182795716</v>
      </c>
      <c r="H8599" s="391" t="s">
        <v>9568</v>
      </c>
    </row>
    <row r="8600" spans="1:9" x14ac:dyDescent="0.3">
      <c r="A8600" s="45">
        <v>45329</v>
      </c>
      <c r="B8600" s="408" t="s">
        <v>12188</v>
      </c>
      <c r="C8600" s="61" t="s">
        <v>54</v>
      </c>
      <c r="D8600" s="61" t="s">
        <v>12825</v>
      </c>
      <c r="E8600" s="62">
        <v>41010</v>
      </c>
      <c r="F8600" s="43"/>
      <c r="G8600" s="48">
        <f t="shared" si="216"/>
        <v>626876.31182795716</v>
      </c>
      <c r="H8600" s="391" t="s">
        <v>9568</v>
      </c>
    </row>
    <row r="8601" spans="1:9" x14ac:dyDescent="0.3">
      <c r="A8601" s="45">
        <v>45329</v>
      </c>
      <c r="B8601" s="408" t="s">
        <v>12097</v>
      </c>
      <c r="C8601" s="61" t="s">
        <v>54</v>
      </c>
      <c r="D8601" s="61" t="s">
        <v>13245</v>
      </c>
      <c r="E8601" s="62">
        <v>31000</v>
      </c>
      <c r="F8601" s="43"/>
      <c r="G8601" s="48">
        <f t="shared" si="216"/>
        <v>595876.31182795716</v>
      </c>
      <c r="H8601" s="391" t="s">
        <v>9568</v>
      </c>
    </row>
    <row r="8602" spans="1:9" x14ac:dyDescent="0.3">
      <c r="A8602" s="45">
        <v>45329</v>
      </c>
      <c r="B8602" s="517" t="s">
        <v>12188</v>
      </c>
      <c r="C8602" s="516" t="s">
        <v>11194</v>
      </c>
      <c r="D8602" s="516" t="s">
        <v>13246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12091</v>
      </c>
      <c r="C8604" s="61" t="s">
        <v>54</v>
      </c>
      <c r="D8604" s="61" t="s">
        <v>12992</v>
      </c>
      <c r="E8604" s="62">
        <v>17750</v>
      </c>
      <c r="F8604" s="43"/>
      <c r="G8604" s="48">
        <f t="shared" si="217"/>
        <v>575126.31182795716</v>
      </c>
      <c r="H8604" s="391" t="s">
        <v>9568</v>
      </c>
    </row>
    <row r="8605" spans="1:9" x14ac:dyDescent="0.3">
      <c r="A8605" s="45">
        <v>45329</v>
      </c>
      <c r="B8605" s="398" t="s">
        <v>12091</v>
      </c>
      <c r="C8605" s="5" t="s">
        <v>4055</v>
      </c>
      <c r="D8605" s="5" t="s">
        <v>294</v>
      </c>
      <c r="E8605" s="43">
        <v>35000</v>
      </c>
      <c r="F8605" s="43"/>
      <c r="G8605" s="48">
        <f t="shared" si="217"/>
        <v>540126.31182795716</v>
      </c>
      <c r="H8605" s="391" t="s">
        <v>9568</v>
      </c>
    </row>
    <row r="8606" spans="1:9" x14ac:dyDescent="0.3">
      <c r="A8606" s="45">
        <v>45329</v>
      </c>
      <c r="B8606" s="398" t="s">
        <v>12137</v>
      </c>
      <c r="C8606" s="5" t="s">
        <v>5793</v>
      </c>
      <c r="D8606" s="5" t="s">
        <v>40</v>
      </c>
      <c r="E8606" s="43">
        <v>2700</v>
      </c>
      <c r="F8606" s="43"/>
      <c r="G8606" s="48">
        <f t="shared" si="217"/>
        <v>537426.31182795716</v>
      </c>
      <c r="H8606" s="391" t="s">
        <v>9568</v>
      </c>
    </row>
    <row r="8607" spans="1:9" x14ac:dyDescent="0.3">
      <c r="A8607" s="45">
        <v>45331</v>
      </c>
      <c r="B8607" s="585"/>
      <c r="C8607" s="485"/>
      <c r="D8607" s="496" t="s">
        <v>4106</v>
      </c>
      <c r="E8607" s="485"/>
      <c r="F8607" s="28">
        <v>350000</v>
      </c>
      <c r="G8607" s="48">
        <f t="shared" si="217"/>
        <v>887426.31182795716</v>
      </c>
      <c r="H8607" s="391" t="s">
        <v>9568</v>
      </c>
    </row>
    <row r="8608" spans="1:9" x14ac:dyDescent="0.3">
      <c r="A8608" s="45">
        <v>45331</v>
      </c>
      <c r="B8608" s="398"/>
      <c r="C8608" s="5" t="s">
        <v>14</v>
      </c>
      <c r="D8608" s="5" t="s">
        <v>13253</v>
      </c>
      <c r="E8608" s="43">
        <v>102000</v>
      </c>
      <c r="F8608" s="43"/>
      <c r="G8608" s="48">
        <f t="shared" si="217"/>
        <v>785426.31182795716</v>
      </c>
      <c r="H8608" s="391" t="s">
        <v>9568</v>
      </c>
    </row>
    <row r="8609" spans="1:8" x14ac:dyDescent="0.3">
      <c r="A8609" s="45">
        <v>45331</v>
      </c>
      <c r="B8609" s="398"/>
      <c r="C8609" s="5" t="s">
        <v>14</v>
      </c>
      <c r="D8609" s="5" t="s">
        <v>13254</v>
      </c>
      <c r="E8609" s="43">
        <v>9031</v>
      </c>
      <c r="F8609" s="43"/>
      <c r="G8609" s="48">
        <f t="shared" si="217"/>
        <v>776395.31182795716</v>
      </c>
      <c r="H8609" s="391" t="s">
        <v>9568</v>
      </c>
    </row>
    <row r="8610" spans="1:8" x14ac:dyDescent="0.3">
      <c r="A8610" s="45">
        <v>45331</v>
      </c>
      <c r="B8610" s="398" t="s">
        <v>12636</v>
      </c>
      <c r="C8610" s="5" t="s">
        <v>12195</v>
      </c>
      <c r="D8610" s="5" t="s">
        <v>294</v>
      </c>
      <c r="E8610" s="43">
        <v>50000</v>
      </c>
      <c r="F8610" s="43"/>
      <c r="G8610" s="48">
        <f t="shared" si="217"/>
        <v>726395.31182795716</v>
      </c>
      <c r="H8610" s="391" t="s">
        <v>9568</v>
      </c>
    </row>
    <row r="8611" spans="1:8" x14ac:dyDescent="0.3">
      <c r="A8611" s="45">
        <v>45331</v>
      </c>
      <c r="B8611" s="517" t="s">
        <v>13194</v>
      </c>
      <c r="C8611" s="516" t="s">
        <v>11194</v>
      </c>
      <c r="D8611" s="516" t="s">
        <v>13256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12188</v>
      </c>
      <c r="C8613" s="5" t="s">
        <v>5793</v>
      </c>
      <c r="D8613" s="5" t="s">
        <v>40</v>
      </c>
      <c r="E8613" s="43">
        <v>2000</v>
      </c>
      <c r="F8613" s="43"/>
      <c r="G8613" s="48">
        <f t="shared" si="218"/>
        <v>718395.31182795716</v>
      </c>
      <c r="H8613" s="391" t="s">
        <v>9568</v>
      </c>
    </row>
    <row r="8614" spans="1:8" x14ac:dyDescent="0.3">
      <c r="A8614" s="45">
        <v>45331</v>
      </c>
      <c r="B8614" s="398" t="s">
        <v>12092</v>
      </c>
      <c r="C8614" s="5" t="s">
        <v>5288</v>
      </c>
      <c r="D8614" s="5" t="s">
        <v>294</v>
      </c>
      <c r="E8614" s="43">
        <v>50000</v>
      </c>
      <c r="F8614" s="43"/>
      <c r="G8614" s="48">
        <f t="shared" si="218"/>
        <v>668395.31182795716</v>
      </c>
      <c r="H8614" s="391" t="s">
        <v>9568</v>
      </c>
    </row>
    <row r="8615" spans="1:8" x14ac:dyDescent="0.3">
      <c r="A8615" s="45">
        <v>45331</v>
      </c>
      <c r="B8615" s="398" t="s">
        <v>12088</v>
      </c>
      <c r="C8615" s="5" t="s">
        <v>5288</v>
      </c>
      <c r="D8615" s="5" t="s">
        <v>294</v>
      </c>
      <c r="E8615" s="43">
        <v>25000</v>
      </c>
      <c r="F8615" s="43"/>
      <c r="G8615" s="48">
        <f t="shared" si="218"/>
        <v>643395.31182795716</v>
      </c>
      <c r="H8615" s="391" t="s">
        <v>9568</v>
      </c>
    </row>
    <row r="8616" spans="1:8" x14ac:dyDescent="0.3">
      <c r="A8616" s="45">
        <v>45332</v>
      </c>
      <c r="B8616" s="398" t="s">
        <v>13490</v>
      </c>
      <c r="C8616" s="5" t="s">
        <v>12624</v>
      </c>
      <c r="D8616" s="5" t="s">
        <v>13258</v>
      </c>
      <c r="E8616" s="43">
        <v>12000</v>
      </c>
      <c r="F8616" s="43"/>
      <c r="G8616" s="48">
        <f t="shared" si="218"/>
        <v>631395.31182795716</v>
      </c>
      <c r="H8616" s="391" t="s">
        <v>9568</v>
      </c>
    </row>
    <row r="8617" spans="1:8" x14ac:dyDescent="0.3">
      <c r="A8617" s="45">
        <v>45332</v>
      </c>
      <c r="B8617" s="398"/>
      <c r="C8617" s="5" t="s">
        <v>5162</v>
      </c>
      <c r="D8617" s="5" t="s">
        <v>13259</v>
      </c>
      <c r="E8617" s="43">
        <v>2000</v>
      </c>
      <c r="F8617" s="43"/>
      <c r="G8617" s="48">
        <f t="shared" si="218"/>
        <v>629395.31182795716</v>
      </c>
      <c r="H8617" s="391" t="s">
        <v>9568</v>
      </c>
    </row>
    <row r="8618" spans="1:8" x14ac:dyDescent="0.3">
      <c r="A8618" s="45">
        <v>45332</v>
      </c>
      <c r="B8618" s="398" t="s">
        <v>12188</v>
      </c>
      <c r="C8618" s="5" t="s">
        <v>5793</v>
      </c>
      <c r="D8618" s="5" t="s">
        <v>13260</v>
      </c>
      <c r="E8618" s="43">
        <v>3500</v>
      </c>
      <c r="F8618" s="43"/>
      <c r="G8618" s="48">
        <f t="shared" si="218"/>
        <v>625895.31182795716</v>
      </c>
      <c r="H8618" s="391" t="s">
        <v>9568</v>
      </c>
    </row>
    <row r="8619" spans="1:8" x14ac:dyDescent="0.3">
      <c r="A8619" s="45">
        <v>45332</v>
      </c>
      <c r="B8619" s="398" t="s">
        <v>13261</v>
      </c>
      <c r="C8619" s="5" t="s">
        <v>5793</v>
      </c>
      <c r="D8619" s="5" t="s">
        <v>13262</v>
      </c>
      <c r="E8619" s="43">
        <v>2200</v>
      </c>
      <c r="F8619" s="43"/>
      <c r="G8619" s="48">
        <f t="shared" si="218"/>
        <v>623695.31182795716</v>
      </c>
      <c r="H8619" s="391" t="s">
        <v>9568</v>
      </c>
    </row>
    <row r="8620" spans="1:8" x14ac:dyDescent="0.3">
      <c r="A8620" s="45">
        <v>45332</v>
      </c>
      <c r="B8620" s="398"/>
      <c r="C8620" s="5" t="s">
        <v>6430</v>
      </c>
      <c r="D8620" s="5" t="s">
        <v>13266</v>
      </c>
      <c r="E8620" s="43">
        <v>6000</v>
      </c>
      <c r="F8620" s="43"/>
      <c r="G8620" s="48">
        <f t="shared" si="218"/>
        <v>617695.31182795716</v>
      </c>
      <c r="H8620" s="391" t="s">
        <v>9568</v>
      </c>
    </row>
    <row r="8621" spans="1:8" x14ac:dyDescent="0.3">
      <c r="A8621" s="45">
        <v>45332</v>
      </c>
      <c r="B8621" s="398" t="s">
        <v>12859</v>
      </c>
      <c r="C8621" s="5" t="s">
        <v>12624</v>
      </c>
      <c r="D8621" s="5" t="s">
        <v>13267</v>
      </c>
      <c r="E8621" s="43">
        <v>85000</v>
      </c>
      <c r="F8621" s="43"/>
      <c r="G8621" s="48">
        <f t="shared" si="218"/>
        <v>532695.31182795716</v>
      </c>
      <c r="H8621" s="391" t="s">
        <v>9568</v>
      </c>
    </row>
    <row r="8622" spans="1:8" x14ac:dyDescent="0.3">
      <c r="A8622" s="45">
        <v>45332</v>
      </c>
      <c r="B8622" s="398" t="s">
        <v>10333</v>
      </c>
      <c r="C8622" s="5" t="s">
        <v>7737</v>
      </c>
      <c r="D8622" s="5" t="s">
        <v>13268</v>
      </c>
      <c r="E8622" s="43">
        <v>24000</v>
      </c>
      <c r="F8622" s="43"/>
      <c r="G8622" s="48">
        <f t="shared" si="218"/>
        <v>508695.31182795716</v>
      </c>
      <c r="H8622" s="391" t="s">
        <v>9568</v>
      </c>
    </row>
    <row r="8623" spans="1:8" x14ac:dyDescent="0.3">
      <c r="A8623" s="45">
        <v>45332</v>
      </c>
      <c r="B8623" s="398" t="s">
        <v>13490</v>
      </c>
      <c r="C8623" s="5" t="s">
        <v>5793</v>
      </c>
      <c r="D8623" s="5" t="s">
        <v>40</v>
      </c>
      <c r="E8623" s="43">
        <v>3000</v>
      </c>
      <c r="F8623" s="43"/>
      <c r="G8623" s="48">
        <f t="shared" si="218"/>
        <v>505695.31182795716</v>
      </c>
      <c r="H8623" s="391" t="s">
        <v>9568</v>
      </c>
    </row>
    <row r="8624" spans="1:8" x14ac:dyDescent="0.3">
      <c r="A8624" s="45">
        <v>45332</v>
      </c>
      <c r="B8624" s="398" t="s">
        <v>12859</v>
      </c>
      <c r="C8624" s="5" t="s">
        <v>5793</v>
      </c>
      <c r="D8624" s="5" t="s">
        <v>40</v>
      </c>
      <c r="E8624" s="43">
        <v>600</v>
      </c>
      <c r="F8624" s="43"/>
      <c r="G8624" s="48">
        <f t="shared" si="218"/>
        <v>505095.31182795716</v>
      </c>
      <c r="H8624" s="391" t="s">
        <v>9568</v>
      </c>
    </row>
    <row r="8625" spans="1:14" x14ac:dyDescent="0.3">
      <c r="A8625" s="45">
        <v>45332</v>
      </c>
      <c r="B8625" s="398" t="s">
        <v>12096</v>
      </c>
      <c r="C8625" s="5" t="s">
        <v>9765</v>
      </c>
      <c r="D8625" s="5" t="s">
        <v>13269</v>
      </c>
      <c r="E8625" s="43">
        <v>5000</v>
      </c>
      <c r="F8625" s="43"/>
      <c r="G8625" s="48">
        <f t="shared" si="218"/>
        <v>500095.31182795716</v>
      </c>
      <c r="H8625" s="391" t="s">
        <v>9568</v>
      </c>
    </row>
    <row r="8626" spans="1:14" x14ac:dyDescent="0.3">
      <c r="A8626" s="45">
        <v>45332</v>
      </c>
      <c r="B8626" s="398" t="s">
        <v>12859</v>
      </c>
      <c r="C8626" s="5" t="s">
        <v>11194</v>
      </c>
      <c r="D8626" s="5" t="s">
        <v>13270</v>
      </c>
      <c r="E8626" s="43">
        <v>7500</v>
      </c>
      <c r="F8626" s="43"/>
      <c r="G8626" s="48">
        <f t="shared" si="218"/>
        <v>492595.31182795716</v>
      </c>
      <c r="H8626" s="391" t="s">
        <v>9568</v>
      </c>
    </row>
    <row r="8627" spans="1:14" x14ac:dyDescent="0.3">
      <c r="A8627" s="45">
        <v>45332</v>
      </c>
      <c r="B8627" s="398" t="s">
        <v>12130</v>
      </c>
      <c r="C8627" s="5" t="s">
        <v>54</v>
      </c>
      <c r="D8627" s="5" t="s">
        <v>13271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12859</v>
      </c>
      <c r="C8629" s="5" t="s">
        <v>5793</v>
      </c>
      <c r="D8629" s="5" t="s">
        <v>40</v>
      </c>
      <c r="E8629" s="43">
        <v>450</v>
      </c>
      <c r="F8629" s="43"/>
      <c r="G8629" s="48">
        <f t="shared" si="218"/>
        <v>485045.31182795716</v>
      </c>
      <c r="H8629" s="391" t="s">
        <v>9568</v>
      </c>
    </row>
    <row r="8630" spans="1:14" x14ac:dyDescent="0.3">
      <c r="A8630" s="45">
        <v>45332</v>
      </c>
      <c r="B8630" s="398" t="s">
        <v>13272</v>
      </c>
      <c r="C8630" s="5" t="s">
        <v>13273</v>
      </c>
      <c r="D8630" s="5" t="s">
        <v>13274</v>
      </c>
      <c r="E8630" s="43">
        <v>20900</v>
      </c>
      <c r="F8630" s="43"/>
      <c r="G8630" s="48">
        <f t="shared" si="218"/>
        <v>464145.31182795716</v>
      </c>
      <c r="H8630" s="391" t="s">
        <v>9568</v>
      </c>
    </row>
    <row r="8631" spans="1:14" x14ac:dyDescent="0.3">
      <c r="A8631" s="45">
        <v>45332</v>
      </c>
      <c r="B8631" s="398" t="s">
        <v>12859</v>
      </c>
      <c r="C8631" s="5" t="s">
        <v>5793</v>
      </c>
      <c r="D8631" s="5" t="s">
        <v>40</v>
      </c>
      <c r="E8631" s="43">
        <v>600</v>
      </c>
      <c r="F8631" s="43"/>
      <c r="G8631" s="48">
        <f t="shared" si="218"/>
        <v>463545.31182795716</v>
      </c>
      <c r="H8631" s="391" t="s">
        <v>9568</v>
      </c>
    </row>
    <row r="8632" spans="1:14" x14ac:dyDescent="0.3">
      <c r="A8632" s="45">
        <v>45332</v>
      </c>
      <c r="B8632" s="398" t="s">
        <v>12137</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13287</v>
      </c>
      <c r="E8633" s="43">
        <v>5000</v>
      </c>
      <c r="F8633" s="43"/>
      <c r="G8633" s="48">
        <f t="shared" si="218"/>
        <v>456545.31182795716</v>
      </c>
      <c r="H8633" s="391" t="s">
        <v>9568</v>
      </c>
    </row>
    <row r="8634" spans="1:14" x14ac:dyDescent="0.3">
      <c r="A8634" s="45">
        <v>45333</v>
      </c>
      <c r="B8634" s="398" t="s">
        <v>13289</v>
      </c>
      <c r="C8634" s="5" t="s">
        <v>10709</v>
      </c>
      <c r="D8634" s="5" t="s">
        <v>13288</v>
      </c>
      <c r="E8634" s="43">
        <v>1000</v>
      </c>
      <c r="F8634" s="43"/>
      <c r="G8634" s="48">
        <f t="shared" si="218"/>
        <v>455545.31182795716</v>
      </c>
      <c r="H8634" s="391" t="s">
        <v>9568</v>
      </c>
    </row>
    <row r="8635" spans="1:14" x14ac:dyDescent="0.3">
      <c r="A8635" s="45">
        <v>45333</v>
      </c>
      <c r="B8635" s="398"/>
      <c r="C8635" s="5" t="s">
        <v>5793</v>
      </c>
      <c r="D8635" s="5" t="s">
        <v>13290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12137</v>
      </c>
      <c r="C8637" s="5" t="s">
        <v>5793</v>
      </c>
      <c r="D8637" s="5" t="s">
        <v>40</v>
      </c>
      <c r="E8637" s="43">
        <v>2000</v>
      </c>
      <c r="F8637" s="43"/>
      <c r="G8637" s="48">
        <f t="shared" si="218"/>
        <v>449345.31182795716</v>
      </c>
      <c r="H8637" s="391" t="s">
        <v>9568</v>
      </c>
      <c r="J8637" s="52">
        <f>J8636*8%</f>
        <v>737.6</v>
      </c>
    </row>
    <row r="8638" spans="1:14" x14ac:dyDescent="0.3">
      <c r="A8638" s="45">
        <v>45334</v>
      </c>
      <c r="B8638" s="398" t="s">
        <v>12137</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12096</v>
      </c>
      <c r="C8639" s="44" t="s">
        <v>11194</v>
      </c>
      <c r="D8639" s="124" t="s">
        <v>13292</v>
      </c>
      <c r="E8639" s="28">
        <v>35000</v>
      </c>
      <c r="F8639" s="28"/>
      <c r="G8639" s="48">
        <f t="shared" si="218"/>
        <v>413845.31182795716</v>
      </c>
      <c r="H8639" s="552" t="s">
        <v>9568</v>
      </c>
      <c r="I8639" s="155"/>
      <c r="J8639" s="155"/>
      <c r="K8639" s="155"/>
      <c r="N8639" s="155"/>
    </row>
    <row r="8640" spans="1:14" x14ac:dyDescent="0.3">
      <c r="A8640" s="45">
        <v>45334</v>
      </c>
      <c r="B8640" s="398" t="s">
        <v>13490</v>
      </c>
      <c r="C8640" s="5" t="s">
        <v>5793</v>
      </c>
      <c r="D8640" s="5" t="s">
        <v>13293</v>
      </c>
      <c r="E8640" s="43">
        <v>500</v>
      </c>
      <c r="F8640" s="43"/>
      <c r="G8640" s="48">
        <f t="shared" si="218"/>
        <v>413345.31182795716</v>
      </c>
      <c r="H8640" s="391" t="s">
        <v>9568</v>
      </c>
    </row>
    <row r="8641" spans="1:10" x14ac:dyDescent="0.3">
      <c r="A8641" s="45">
        <v>45334</v>
      </c>
      <c r="B8641" s="398" t="s">
        <v>12088</v>
      </c>
      <c r="C8641" s="5" t="s">
        <v>11194</v>
      </c>
      <c r="D8641" s="5" t="s">
        <v>13299</v>
      </c>
      <c r="E8641" s="43">
        <v>5000</v>
      </c>
      <c r="F8641" s="43"/>
      <c r="G8641" s="48">
        <f t="shared" si="218"/>
        <v>408345.31182795716</v>
      </c>
      <c r="H8641" s="391" t="s">
        <v>9568</v>
      </c>
      <c r="J8641" s="52">
        <v>300</v>
      </c>
    </row>
    <row r="8642" spans="1:10" x14ac:dyDescent="0.3">
      <c r="A8642" s="45">
        <v>45334</v>
      </c>
      <c r="B8642" s="398" t="s">
        <v>12088</v>
      </c>
      <c r="C8642" s="5" t="s">
        <v>84</v>
      </c>
      <c r="D8642" s="5" t="s">
        <v>13294</v>
      </c>
      <c r="E8642" s="43">
        <v>3000</v>
      </c>
      <c r="F8642" s="43"/>
      <c r="G8642" s="48">
        <f t="shared" si="218"/>
        <v>405345.31182795716</v>
      </c>
      <c r="H8642" s="391" t="s">
        <v>9568</v>
      </c>
      <c r="J8642" s="52">
        <v>300</v>
      </c>
    </row>
    <row r="8643" spans="1:10" x14ac:dyDescent="0.3">
      <c r="A8643" s="45">
        <v>45334</v>
      </c>
      <c r="B8643" s="398" t="s">
        <v>12088</v>
      </c>
      <c r="C8643" s="5" t="s">
        <v>26</v>
      </c>
      <c r="D8643" s="5" t="s">
        <v>13295</v>
      </c>
      <c r="E8643" s="43">
        <v>1500</v>
      </c>
      <c r="F8643" s="43"/>
      <c r="G8643" s="48">
        <f t="shared" si="218"/>
        <v>403845.31182795716</v>
      </c>
      <c r="H8643" s="391" t="s">
        <v>9568</v>
      </c>
      <c r="J8643" s="52">
        <v>250</v>
      </c>
    </row>
    <row r="8644" spans="1:10" x14ac:dyDescent="0.3">
      <c r="A8644" s="45">
        <v>45334</v>
      </c>
      <c r="B8644" s="398" t="s">
        <v>12188</v>
      </c>
      <c r="C8644" s="5" t="s">
        <v>13296</v>
      </c>
      <c r="D8644" s="5" t="s">
        <v>13297</v>
      </c>
      <c r="E8644" s="43">
        <v>20000</v>
      </c>
      <c r="F8644" s="43"/>
      <c r="G8644" s="48">
        <f t="shared" si="218"/>
        <v>383845.31182795716</v>
      </c>
      <c r="H8644" s="391" t="s">
        <v>9568</v>
      </c>
      <c r="J8644" s="52">
        <v>500</v>
      </c>
    </row>
    <row r="8645" spans="1:10" x14ac:dyDescent="0.3">
      <c r="A8645" s="45">
        <v>45334</v>
      </c>
      <c r="B8645" s="398" t="s">
        <v>13298</v>
      </c>
      <c r="C8645" s="5" t="s">
        <v>5793</v>
      </c>
      <c r="D8645" s="5" t="s">
        <v>40</v>
      </c>
      <c r="E8645" s="43">
        <v>200</v>
      </c>
      <c r="F8645" s="43"/>
      <c r="G8645" s="48">
        <f t="shared" si="218"/>
        <v>383645.31182795716</v>
      </c>
      <c r="H8645" s="391" t="s">
        <v>9568</v>
      </c>
      <c r="J8645" s="52">
        <v>300</v>
      </c>
    </row>
    <row r="8646" spans="1:10" x14ac:dyDescent="0.3">
      <c r="A8646" s="45">
        <v>45334</v>
      </c>
      <c r="B8646" s="398" t="s">
        <v>12859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13301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13304</v>
      </c>
      <c r="E8648" s="43">
        <v>2000</v>
      </c>
      <c r="F8648" s="43"/>
      <c r="G8648" s="48">
        <f t="shared" si="218"/>
        <v>373995.31182795716</v>
      </c>
      <c r="H8648" s="391" t="s">
        <v>9568</v>
      </c>
      <c r="J8648" s="52">
        <v>2000</v>
      </c>
    </row>
    <row r="8649" spans="1:10" x14ac:dyDescent="0.3">
      <c r="A8649" s="45">
        <v>45334</v>
      </c>
      <c r="B8649" s="398" t="s">
        <v>25</v>
      </c>
      <c r="C8649" s="5" t="s">
        <v>13291</v>
      </c>
      <c r="D8649" s="5" t="s">
        <v>13302</v>
      </c>
      <c r="E8649" s="43">
        <v>12840</v>
      </c>
      <c r="F8649" s="43"/>
      <c r="G8649" s="48">
        <f t="shared" si="218"/>
        <v>361155.31182795716</v>
      </c>
      <c r="H8649" s="391" t="s">
        <v>9568</v>
      </c>
      <c r="J8649" s="52">
        <v>2460</v>
      </c>
    </row>
    <row r="8650" spans="1:10" x14ac:dyDescent="0.3">
      <c r="A8650" s="45">
        <v>45335</v>
      </c>
      <c r="B8650" s="398" t="s">
        <v>12636</v>
      </c>
      <c r="C8650" s="5" t="s">
        <v>5793</v>
      </c>
      <c r="D8650" s="5" t="s">
        <v>13303</v>
      </c>
      <c r="E8650" s="43">
        <v>300</v>
      </c>
      <c r="F8650" s="43"/>
      <c r="G8650" s="48">
        <f t="shared" si="218"/>
        <v>360855.31182795716</v>
      </c>
      <c r="H8650" s="391" t="s">
        <v>9568</v>
      </c>
      <c r="J8650" s="52">
        <v>10380</v>
      </c>
    </row>
    <row r="8651" spans="1:10" x14ac:dyDescent="0.3">
      <c r="A8651" s="45">
        <v>45335</v>
      </c>
      <c r="B8651" s="398" t="s">
        <v>25</v>
      </c>
      <c r="C8651" s="5" t="s">
        <v>25</v>
      </c>
      <c r="D8651" s="5" t="s">
        <v>13305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13304</v>
      </c>
      <c r="E8652" s="43">
        <v>4660</v>
      </c>
      <c r="F8652" s="43"/>
      <c r="G8652" s="48">
        <f t="shared" si="218"/>
        <v>351825.31182795716</v>
      </c>
      <c r="H8652" s="391" t="s">
        <v>9568</v>
      </c>
    </row>
    <row r="8653" spans="1:10" x14ac:dyDescent="0.3">
      <c r="A8653" s="45">
        <v>45335</v>
      </c>
      <c r="B8653" s="398" t="s">
        <v>25</v>
      </c>
      <c r="C8653" s="5" t="s">
        <v>4504</v>
      </c>
      <c r="D8653" s="5" t="s">
        <v>13306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13307</v>
      </c>
      <c r="E8655" s="43">
        <v>15000</v>
      </c>
      <c r="F8655" s="43"/>
      <c r="G8655" s="48">
        <f t="shared" si="218"/>
        <v>326325.31182795716</v>
      </c>
      <c r="H8655" s="391" t="s">
        <v>9568</v>
      </c>
    </row>
    <row r="8656" spans="1:10" x14ac:dyDescent="0.3">
      <c r="A8656" s="45">
        <v>45335</v>
      </c>
      <c r="B8656" s="398" t="s">
        <v>13308</v>
      </c>
      <c r="C8656" s="5" t="s">
        <v>2059</v>
      </c>
      <c r="D8656" s="5" t="s">
        <v>13315</v>
      </c>
      <c r="E8656" s="43">
        <v>27500</v>
      </c>
      <c r="F8656" s="43"/>
      <c r="G8656" s="48">
        <f t="shared" si="218"/>
        <v>298825.31182795716</v>
      </c>
      <c r="H8656" s="391" t="s">
        <v>9568</v>
      </c>
    </row>
    <row r="8657" spans="1:9" x14ac:dyDescent="0.3">
      <c r="A8657" s="45">
        <v>45335</v>
      </c>
      <c r="B8657" s="398"/>
      <c r="C8657" s="5" t="s">
        <v>84</v>
      </c>
      <c r="D8657" s="5" t="s">
        <v>13309</v>
      </c>
      <c r="E8657" s="43">
        <v>2500</v>
      </c>
      <c r="F8657" s="43"/>
      <c r="G8657" s="48">
        <f t="shared" si="218"/>
        <v>296325.31182795716</v>
      </c>
      <c r="H8657" s="391" t="s">
        <v>9568</v>
      </c>
    </row>
    <row r="8658" spans="1:9" x14ac:dyDescent="0.3">
      <c r="A8658" s="45">
        <v>45335</v>
      </c>
      <c r="B8658" s="398" t="s">
        <v>13490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12009</v>
      </c>
      <c r="E8659" s="43">
        <v>150</v>
      </c>
      <c r="F8659" s="43"/>
      <c r="G8659" s="48">
        <f t="shared" si="218"/>
        <v>295525.31182795716</v>
      </c>
      <c r="H8659" s="391" t="s">
        <v>9568</v>
      </c>
    </row>
    <row r="8660" spans="1:9" x14ac:dyDescent="0.3">
      <c r="A8660" s="45">
        <v>45335</v>
      </c>
      <c r="B8660" s="398" t="s">
        <v>13308</v>
      </c>
      <c r="C8660" s="5" t="s">
        <v>5793</v>
      </c>
      <c r="D8660" s="5" t="s">
        <v>13311</v>
      </c>
      <c r="E8660" s="43">
        <v>700</v>
      </c>
      <c r="F8660" s="43"/>
      <c r="G8660" s="48">
        <f t="shared" si="218"/>
        <v>294825.31182795716</v>
      </c>
      <c r="H8660" s="391" t="s">
        <v>9568</v>
      </c>
      <c r="I8660" s="52">
        <v>660</v>
      </c>
    </row>
    <row r="8661" spans="1:9" x14ac:dyDescent="0.3">
      <c r="A8661" s="45">
        <v>45336</v>
      </c>
      <c r="B8661" s="398" t="s">
        <v>12286</v>
      </c>
      <c r="C8661" s="5" t="s">
        <v>1616</v>
      </c>
      <c r="D8661" s="5" t="s">
        <v>13312</v>
      </c>
      <c r="E8661" s="62">
        <v>2400</v>
      </c>
      <c r="F8661" s="43"/>
      <c r="G8661" s="48">
        <f t="shared" si="218"/>
        <v>292425.31182795716</v>
      </c>
      <c r="H8661" s="391" t="s">
        <v>9568</v>
      </c>
    </row>
    <row r="8662" spans="1:9" x14ac:dyDescent="0.3">
      <c r="A8662" s="45">
        <v>45336</v>
      </c>
      <c r="B8662" s="398" t="s">
        <v>13490</v>
      </c>
      <c r="C8662" s="5" t="s">
        <v>3220</v>
      </c>
      <c r="D8662" s="5" t="s">
        <v>13313</v>
      </c>
      <c r="E8662" s="43">
        <v>20000</v>
      </c>
      <c r="F8662" s="43"/>
      <c r="G8662" s="48">
        <f t="shared" si="218"/>
        <v>272425.31182795716</v>
      </c>
      <c r="H8662" s="391" t="s">
        <v>9568</v>
      </c>
    </row>
    <row r="8663" spans="1:9" x14ac:dyDescent="0.3">
      <c r="A8663" s="45">
        <v>45336</v>
      </c>
      <c r="B8663" s="398" t="s">
        <v>12131</v>
      </c>
      <c r="C8663" s="5" t="s">
        <v>54</v>
      </c>
      <c r="D8663" s="5" t="s">
        <v>13314</v>
      </c>
      <c r="E8663" s="43">
        <v>105000</v>
      </c>
      <c r="F8663" s="43"/>
      <c r="G8663" s="48">
        <f t="shared" si="218"/>
        <v>167425.31182795716</v>
      </c>
      <c r="H8663" s="391" t="s">
        <v>9568</v>
      </c>
    </row>
    <row r="8664" spans="1:9" x14ac:dyDescent="0.3">
      <c r="A8664" s="45">
        <v>45336</v>
      </c>
      <c r="B8664" s="398" t="s">
        <v>12137</v>
      </c>
      <c r="C8664" s="5" t="s">
        <v>5793</v>
      </c>
      <c r="D8664" s="5" t="s">
        <v>40</v>
      </c>
      <c r="E8664" s="43">
        <v>600</v>
      </c>
      <c r="F8664" s="43"/>
      <c r="G8664" s="48">
        <f t="shared" si="218"/>
        <v>166825.31182795716</v>
      </c>
      <c r="H8664" s="391" t="s">
        <v>9568</v>
      </c>
    </row>
    <row r="8665" spans="1:9" x14ac:dyDescent="0.3">
      <c r="A8665" s="45">
        <v>45337</v>
      </c>
      <c r="B8665" s="398" t="s">
        <v>12188</v>
      </c>
      <c r="C8665" s="5" t="s">
        <v>12889</v>
      </c>
      <c r="D8665" s="5" t="s">
        <v>13316</v>
      </c>
      <c r="E8665" s="43">
        <v>10000</v>
      </c>
      <c r="F8665" s="43"/>
      <c r="G8665" s="48">
        <f t="shared" si="218"/>
        <v>156825.31182795716</v>
      </c>
      <c r="H8665" s="391" t="s">
        <v>9568</v>
      </c>
    </row>
    <row r="8666" spans="1:9" x14ac:dyDescent="0.3">
      <c r="A8666" s="45">
        <v>45337</v>
      </c>
      <c r="B8666" s="398" t="s">
        <v>12188</v>
      </c>
      <c r="C8666" s="5" t="s">
        <v>5162</v>
      </c>
      <c r="D8666" s="5" t="s">
        <v>3910</v>
      </c>
      <c r="E8666" s="43">
        <v>2000</v>
      </c>
      <c r="F8666" s="43"/>
      <c r="G8666" s="48">
        <f t="shared" si="218"/>
        <v>154825.31182795716</v>
      </c>
      <c r="H8666" s="391" t="s">
        <v>9568</v>
      </c>
    </row>
    <row r="8667" spans="1:9" x14ac:dyDescent="0.3">
      <c r="A8667" s="45">
        <v>45338</v>
      </c>
      <c r="B8667" s="398" t="s">
        <v>12188</v>
      </c>
      <c r="C8667" s="5" t="s">
        <v>9052</v>
      </c>
      <c r="D8667" s="5" t="s">
        <v>13317</v>
      </c>
      <c r="E8667" s="43">
        <v>4800</v>
      </c>
      <c r="F8667" s="43"/>
      <c r="G8667" s="48">
        <f t="shared" si="218"/>
        <v>150025.31182795716</v>
      </c>
      <c r="H8667" s="391" t="s">
        <v>9568</v>
      </c>
    </row>
    <row r="8668" spans="1:9" x14ac:dyDescent="0.3">
      <c r="A8668" s="45">
        <v>45338</v>
      </c>
      <c r="B8668" s="398" t="s">
        <v>12137</v>
      </c>
      <c r="C8668" s="5" t="s">
        <v>11194</v>
      </c>
      <c r="D8668" s="5" t="s">
        <v>13318</v>
      </c>
      <c r="E8668" s="43">
        <v>9000</v>
      </c>
      <c r="F8668" s="43"/>
      <c r="G8668" s="48">
        <f t="shared" si="218"/>
        <v>141025.31182795716</v>
      </c>
      <c r="H8668" s="391" t="s">
        <v>9568</v>
      </c>
    </row>
    <row r="8669" spans="1:9" x14ac:dyDescent="0.3">
      <c r="A8669" s="45">
        <v>45338</v>
      </c>
      <c r="B8669" s="398" t="s">
        <v>12188</v>
      </c>
      <c r="C8669" s="5" t="s">
        <v>5793</v>
      </c>
      <c r="D8669" s="5" t="s">
        <v>13319</v>
      </c>
      <c r="E8669" s="43">
        <v>4000</v>
      </c>
      <c r="F8669" s="43"/>
      <c r="G8669" s="48">
        <f t="shared" si="218"/>
        <v>137025.31182795716</v>
      </c>
      <c r="H8669" s="391" t="s">
        <v>9568</v>
      </c>
    </row>
    <row r="8670" spans="1:9" x14ac:dyDescent="0.3">
      <c r="A8670" s="45">
        <v>45338</v>
      </c>
      <c r="B8670" s="398" t="s">
        <v>13289</v>
      </c>
      <c r="C8670" s="5" t="s">
        <v>5288</v>
      </c>
      <c r="D8670" s="5" t="s">
        <v>13327</v>
      </c>
      <c r="E8670" s="43">
        <v>1000</v>
      </c>
      <c r="F8670" s="43"/>
      <c r="G8670" s="48">
        <f t="shared" si="218"/>
        <v>136025.31182795716</v>
      </c>
      <c r="H8670" s="391" t="s">
        <v>9568</v>
      </c>
    </row>
    <row r="8671" spans="1:9" x14ac:dyDescent="0.3">
      <c r="A8671" s="45">
        <v>45338</v>
      </c>
      <c r="B8671" s="398" t="s">
        <v>13194</v>
      </c>
      <c r="C8671" s="5" t="s">
        <v>13320</v>
      </c>
      <c r="D8671" s="5" t="s">
        <v>13321</v>
      </c>
      <c r="E8671" s="43">
        <v>9880</v>
      </c>
      <c r="F8671" s="43"/>
      <c r="G8671" s="48">
        <f t="shared" si="218"/>
        <v>126145.31182795716</v>
      </c>
      <c r="H8671" s="391" t="s">
        <v>9568</v>
      </c>
    </row>
    <row r="8672" spans="1:9" x14ac:dyDescent="0.3">
      <c r="A8672" s="45">
        <v>45338</v>
      </c>
      <c r="B8672" s="398" t="s">
        <v>25</v>
      </c>
      <c r="C8672" s="5" t="s">
        <v>25</v>
      </c>
      <c r="D8672" s="5" t="s">
        <v>13323</v>
      </c>
      <c r="E8672" s="43">
        <v>17700</v>
      </c>
      <c r="F8672" s="43"/>
      <c r="G8672" s="48">
        <f t="shared" si="218"/>
        <v>108445.31182795716</v>
      </c>
      <c r="H8672" s="391" t="s">
        <v>9568</v>
      </c>
    </row>
    <row r="8673" spans="1:14" x14ac:dyDescent="0.3">
      <c r="A8673" s="45">
        <v>45338</v>
      </c>
      <c r="B8673" s="398"/>
      <c r="C8673" s="5" t="s">
        <v>6430</v>
      </c>
      <c r="D8673" s="5" t="s">
        <v>13324</v>
      </c>
      <c r="E8673" s="43">
        <v>2000</v>
      </c>
      <c r="F8673" s="43"/>
      <c r="G8673" s="48">
        <f t="shared" si="218"/>
        <v>106445.31182795716</v>
      </c>
      <c r="H8673" s="391" t="s">
        <v>9568</v>
      </c>
    </row>
    <row r="8674" spans="1:14" x14ac:dyDescent="0.3">
      <c r="A8674" s="45">
        <v>45338</v>
      </c>
      <c r="B8674" s="398"/>
      <c r="C8674" s="5" t="s">
        <v>5793</v>
      </c>
      <c r="D8674" s="5" t="s">
        <v>13325</v>
      </c>
      <c r="E8674" s="43">
        <v>700</v>
      </c>
      <c r="F8674" s="43"/>
      <c r="G8674" s="48">
        <f t="shared" si="218"/>
        <v>105745.31182795716</v>
      </c>
      <c r="H8674" s="391" t="s">
        <v>9568</v>
      </c>
    </row>
    <row r="8675" spans="1:14" x14ac:dyDescent="0.3">
      <c r="A8675" s="45">
        <v>45338</v>
      </c>
      <c r="B8675" s="398" t="s">
        <v>12859</v>
      </c>
      <c r="C8675" s="5" t="s">
        <v>11194</v>
      </c>
      <c r="D8675" s="5" t="s">
        <v>13326</v>
      </c>
      <c r="E8675" s="43">
        <v>3000</v>
      </c>
      <c r="F8675" s="43"/>
      <c r="G8675" s="48">
        <f t="shared" si="218"/>
        <v>102745.31182795716</v>
      </c>
      <c r="H8675" s="391" t="s">
        <v>9568</v>
      </c>
    </row>
    <row r="8676" spans="1:14" x14ac:dyDescent="0.3">
      <c r="A8676" s="45">
        <v>45338</v>
      </c>
      <c r="B8676" s="398" t="s">
        <v>12137</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13336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12097</v>
      </c>
      <c r="C8679" s="5" t="s">
        <v>54</v>
      </c>
      <c r="D8679" s="5" t="s">
        <v>13328</v>
      </c>
      <c r="E8679" s="43">
        <v>6050</v>
      </c>
      <c r="F8679" s="43"/>
      <c r="G8679" s="48">
        <f t="shared" ref="G8679:G8748" si="219">G8678+F8679-E8679</f>
        <v>87445.311827957164</v>
      </c>
      <c r="H8679" s="391" t="s">
        <v>9568</v>
      </c>
    </row>
    <row r="8680" spans="1:14" s="389" customFormat="1" ht="37.5" x14ac:dyDescent="0.3">
      <c r="A8680" s="45">
        <v>45339</v>
      </c>
      <c r="B8680" s="322" t="s">
        <v>12097</v>
      </c>
      <c r="C8680" s="44" t="s">
        <v>5793</v>
      </c>
      <c r="D8680" s="124" t="s">
        <v>13329</v>
      </c>
      <c r="E8680" s="28">
        <v>5000</v>
      </c>
      <c r="F8680" s="28"/>
      <c r="G8680" s="48">
        <f t="shared" si="219"/>
        <v>82445.311827957164</v>
      </c>
      <c r="H8680" s="391" t="s">
        <v>9568</v>
      </c>
      <c r="I8680" s="155"/>
      <c r="J8680" s="155"/>
      <c r="K8680" s="155"/>
      <c r="N8680" s="155"/>
    </row>
    <row r="8681" spans="1:14" x14ac:dyDescent="0.3">
      <c r="A8681" s="45">
        <v>45339</v>
      </c>
      <c r="B8681" s="322" t="s">
        <v>12097</v>
      </c>
      <c r="C8681" s="5" t="s">
        <v>30</v>
      </c>
      <c r="D8681" s="5" t="s">
        <v>12427</v>
      </c>
      <c r="E8681" s="43">
        <v>500</v>
      </c>
      <c r="F8681" s="43"/>
      <c r="G8681" s="48">
        <f t="shared" si="219"/>
        <v>81945.311827957164</v>
      </c>
      <c r="H8681" s="391" t="s">
        <v>9568</v>
      </c>
    </row>
    <row r="8682" spans="1:14" x14ac:dyDescent="0.3">
      <c r="A8682" s="45">
        <v>45339</v>
      </c>
      <c r="B8682" s="651" t="s">
        <v>12097</v>
      </c>
      <c r="C8682" s="516" t="s">
        <v>11194</v>
      </c>
      <c r="D8682" s="516" t="s">
        <v>13330</v>
      </c>
      <c r="E8682" s="518">
        <v>800</v>
      </c>
      <c r="F8682" s="43"/>
      <c r="G8682" s="48">
        <f t="shared" si="219"/>
        <v>81145.311827957164</v>
      </c>
      <c r="H8682" s="391" t="s">
        <v>9568</v>
      </c>
    </row>
    <row r="8683" spans="1:14" x14ac:dyDescent="0.3">
      <c r="A8683" s="45">
        <v>45339</v>
      </c>
      <c r="B8683" s="398" t="s">
        <v>13377</v>
      </c>
      <c r="C8683" s="5" t="s">
        <v>5288</v>
      </c>
      <c r="D8683" s="5" t="s">
        <v>13331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13490</v>
      </c>
      <c r="C8685" s="5" t="s">
        <v>12624</v>
      </c>
      <c r="D8685" s="5" t="s">
        <v>13258</v>
      </c>
      <c r="E8685" s="43">
        <v>12000</v>
      </c>
      <c r="F8685" s="43"/>
      <c r="G8685" s="48">
        <f t="shared" si="219"/>
        <v>13145.311827957164</v>
      </c>
      <c r="H8685" s="391" t="s">
        <v>9568</v>
      </c>
    </row>
    <row r="8686" spans="1:14" x14ac:dyDescent="0.3">
      <c r="A8686" s="45">
        <v>45339</v>
      </c>
      <c r="B8686" s="585"/>
      <c r="C8686" s="485"/>
      <c r="D8686" s="496" t="s">
        <v>11032</v>
      </c>
      <c r="E8686" s="485"/>
      <c r="F8686" s="28">
        <v>50000</v>
      </c>
      <c r="G8686" s="48">
        <f t="shared" si="219"/>
        <v>63145.311827957164</v>
      </c>
      <c r="H8686" s="391" t="s">
        <v>9568</v>
      </c>
    </row>
    <row r="8687" spans="1:14" x14ac:dyDescent="0.3">
      <c r="A8687" s="45">
        <v>45339</v>
      </c>
      <c r="B8687" s="398" t="s">
        <v>13490</v>
      </c>
      <c r="C8687" s="5" t="s">
        <v>11194</v>
      </c>
      <c r="D8687" s="5" t="s">
        <v>13332</v>
      </c>
      <c r="E8687" s="43">
        <v>1130</v>
      </c>
      <c r="F8687" s="43"/>
      <c r="G8687" s="48">
        <f t="shared" si="219"/>
        <v>62015.311827957164</v>
      </c>
      <c r="H8687" s="391" t="s">
        <v>9568</v>
      </c>
    </row>
    <row r="8688" spans="1:14" x14ac:dyDescent="0.3">
      <c r="A8688" s="45">
        <v>45339</v>
      </c>
      <c r="B8688" s="398" t="s">
        <v>13194</v>
      </c>
      <c r="C8688" s="5" t="s">
        <v>13333</v>
      </c>
      <c r="D8688" s="5" t="s">
        <v>13334</v>
      </c>
      <c r="E8688" s="43">
        <v>12000</v>
      </c>
      <c r="F8688" s="43"/>
      <c r="G8688" s="48">
        <f t="shared" si="219"/>
        <v>50015.311827957164</v>
      </c>
      <c r="H8688" s="391" t="s">
        <v>9568</v>
      </c>
    </row>
    <row r="8689" spans="1:10" x14ac:dyDescent="0.3">
      <c r="A8689" s="45">
        <v>45339</v>
      </c>
      <c r="B8689" s="398" t="s">
        <v>13490</v>
      </c>
      <c r="C8689" s="5" t="s">
        <v>5793</v>
      </c>
      <c r="D8689" s="5" t="s">
        <v>40</v>
      </c>
      <c r="E8689" s="43">
        <v>2000</v>
      </c>
      <c r="F8689" s="43"/>
      <c r="G8689" s="48">
        <f t="shared" si="219"/>
        <v>48015.311827957164</v>
      </c>
      <c r="H8689" s="391" t="s">
        <v>9568</v>
      </c>
    </row>
    <row r="8690" spans="1:10" x14ac:dyDescent="0.3">
      <c r="A8690" s="45">
        <v>45339</v>
      </c>
      <c r="B8690" s="398" t="s">
        <v>13490</v>
      </c>
      <c r="C8690" s="5" t="s">
        <v>13333</v>
      </c>
      <c r="D8690" s="5" t="s">
        <v>13334</v>
      </c>
      <c r="E8690" s="43">
        <v>13000</v>
      </c>
      <c r="F8690" s="43"/>
      <c r="G8690" s="48">
        <f t="shared" si="219"/>
        <v>35015.311827957164</v>
      </c>
      <c r="H8690" s="391" t="s">
        <v>9568</v>
      </c>
    </row>
    <row r="8691" spans="1:10" x14ac:dyDescent="0.3">
      <c r="A8691" s="45">
        <v>45339</v>
      </c>
      <c r="B8691" s="398" t="s">
        <v>12859</v>
      </c>
      <c r="C8691" s="5" t="s">
        <v>5793</v>
      </c>
      <c r="D8691" s="5" t="s">
        <v>13335</v>
      </c>
      <c r="E8691" s="43">
        <v>3000</v>
      </c>
      <c r="F8691" s="43"/>
      <c r="G8691" s="48">
        <f t="shared" si="219"/>
        <v>32015.311827957164</v>
      </c>
      <c r="H8691" s="391" t="s">
        <v>9568</v>
      </c>
    </row>
    <row r="8692" spans="1:10" x14ac:dyDescent="0.3">
      <c r="A8692" s="45">
        <v>45339</v>
      </c>
      <c r="B8692" s="398" t="s">
        <v>12859</v>
      </c>
      <c r="C8692" s="5" t="s">
        <v>5793</v>
      </c>
      <c r="D8692" s="5" t="s">
        <v>12857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12286</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12188</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13337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12137</v>
      </c>
      <c r="C8700" s="5" t="s">
        <v>11194</v>
      </c>
      <c r="D8700" s="5" t="s">
        <v>13340</v>
      </c>
      <c r="E8700" s="43">
        <v>700</v>
      </c>
      <c r="F8700" s="43"/>
      <c r="G8700" s="48">
        <f t="shared" si="219"/>
        <v>30.311827957164496</v>
      </c>
      <c r="H8700" s="391" t="s">
        <v>9568</v>
      </c>
    </row>
    <row r="8701" spans="1:10" x14ac:dyDescent="0.3">
      <c r="A8701" s="45">
        <v>45342</v>
      </c>
      <c r="B8701" s="585"/>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12137</v>
      </c>
      <c r="C8703" s="5" t="s">
        <v>5793</v>
      </c>
      <c r="D8703" s="5" t="s">
        <v>40</v>
      </c>
      <c r="E8703" s="43">
        <v>2000</v>
      </c>
      <c r="F8703" s="43"/>
      <c r="G8703" s="48">
        <f t="shared" si="219"/>
        <v>97030.311827957164</v>
      </c>
      <c r="H8703" s="391" t="s">
        <v>9568</v>
      </c>
    </row>
    <row r="8704" spans="1:10" x14ac:dyDescent="0.3">
      <c r="A8704" s="45">
        <v>45342</v>
      </c>
      <c r="B8704" s="398" t="s">
        <v>13194</v>
      </c>
      <c r="C8704" s="5" t="s">
        <v>26</v>
      </c>
      <c r="D8704" s="5" t="s">
        <v>13341</v>
      </c>
      <c r="E8704" s="43">
        <v>6000</v>
      </c>
      <c r="F8704" s="43"/>
      <c r="G8704" s="48">
        <f t="shared" si="219"/>
        <v>91030.311827957164</v>
      </c>
      <c r="H8704" s="391" t="s">
        <v>9568</v>
      </c>
    </row>
    <row r="8705" spans="1:16" x14ac:dyDescent="0.3">
      <c r="A8705" s="45">
        <v>45342</v>
      </c>
      <c r="B8705" s="398"/>
      <c r="C8705" s="5" t="s">
        <v>25</v>
      </c>
      <c r="D8705" s="5" t="s">
        <v>13342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13337</v>
      </c>
      <c r="E8707" s="43">
        <v>3000</v>
      </c>
      <c r="F8707" s="43"/>
      <c r="G8707" s="48">
        <f t="shared" si="219"/>
        <v>78030.311827957164</v>
      </c>
      <c r="H8707" s="391" t="s">
        <v>9568</v>
      </c>
      <c r="L8707" s="52">
        <v>30000</v>
      </c>
      <c r="M8707" s="52"/>
      <c r="P8707" s="52"/>
    </row>
    <row r="8708" spans="1:16" x14ac:dyDescent="0.3">
      <c r="A8708" s="45">
        <v>45342</v>
      </c>
      <c r="B8708" s="398" t="s">
        <v>13194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13301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13345</v>
      </c>
      <c r="E8710" s="43">
        <v>3000</v>
      </c>
      <c r="F8710" s="43"/>
      <c r="G8710" s="48">
        <f t="shared" si="219"/>
        <v>73630.311827957164</v>
      </c>
      <c r="H8710" s="391" t="s">
        <v>9568</v>
      </c>
      <c r="L8710" s="52">
        <v>69000</v>
      </c>
      <c r="M8710" s="52"/>
      <c r="P8710" s="52"/>
    </row>
    <row r="8711" spans="1:16" x14ac:dyDescent="0.3">
      <c r="A8711" s="45">
        <v>45343</v>
      </c>
      <c r="B8711" s="398" t="s">
        <v>12188</v>
      </c>
      <c r="C8711" s="5" t="s">
        <v>11194</v>
      </c>
      <c r="D8711" s="5" t="s">
        <v>13346</v>
      </c>
      <c r="E8711" s="43">
        <v>7300</v>
      </c>
      <c r="F8711" s="43"/>
      <c r="G8711" s="48">
        <f t="shared" si="219"/>
        <v>66330.311827957164</v>
      </c>
      <c r="H8711" s="391" t="s">
        <v>9568</v>
      </c>
      <c r="L8711" s="52">
        <v>2320000</v>
      </c>
      <c r="M8711" s="52"/>
      <c r="P8711" s="52"/>
    </row>
    <row r="8712" spans="1:16" x14ac:dyDescent="0.3">
      <c r="A8712" s="45">
        <v>45343</v>
      </c>
      <c r="B8712" s="398" t="s">
        <v>13490</v>
      </c>
      <c r="C8712" s="5" t="s">
        <v>11194</v>
      </c>
      <c r="D8712" s="5" t="s">
        <v>13347</v>
      </c>
      <c r="E8712" s="43">
        <v>1100</v>
      </c>
      <c r="F8712" s="43"/>
      <c r="G8712" s="48">
        <f t="shared" si="219"/>
        <v>65230.311827957164</v>
      </c>
      <c r="H8712" s="391" t="s">
        <v>9568</v>
      </c>
      <c r="L8712" s="52">
        <v>500000</v>
      </c>
      <c r="M8712" s="52"/>
      <c r="P8712" s="52"/>
    </row>
    <row r="8713" spans="1:16" x14ac:dyDescent="0.3">
      <c r="A8713" s="45">
        <v>45343</v>
      </c>
      <c r="B8713" s="398" t="s">
        <v>12137</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13194</v>
      </c>
      <c r="C8714" s="5" t="s">
        <v>5793</v>
      </c>
      <c r="D8714" s="5" t="s">
        <v>13348</v>
      </c>
      <c r="E8714" s="43">
        <v>500</v>
      </c>
      <c r="F8714" s="43"/>
      <c r="G8714" s="48">
        <f t="shared" si="219"/>
        <v>63730.311827957164</v>
      </c>
      <c r="H8714" s="391" t="s">
        <v>9568</v>
      </c>
      <c r="I8714" s="52">
        <v>7300</v>
      </c>
      <c r="L8714" s="52">
        <v>230400</v>
      </c>
      <c r="M8714" s="52"/>
      <c r="P8714" s="52"/>
    </row>
    <row r="8715" spans="1:16" x14ac:dyDescent="0.3">
      <c r="A8715" s="45">
        <v>45343</v>
      </c>
      <c r="B8715" s="398" t="s">
        <v>13194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13342</v>
      </c>
      <c r="E8716" s="43">
        <v>3000</v>
      </c>
      <c r="F8716" s="43"/>
      <c r="G8716" s="48">
        <f t="shared" si="219"/>
        <v>58930.311827957164</v>
      </c>
      <c r="H8716" s="391" t="s">
        <v>9568</v>
      </c>
      <c r="I8716" s="52">
        <v>400</v>
      </c>
      <c r="L8716" s="52">
        <v>380000</v>
      </c>
      <c r="M8716" s="52"/>
      <c r="P8716" s="52"/>
    </row>
    <row r="8717" spans="1:16" x14ac:dyDescent="0.3">
      <c r="A8717" s="45">
        <v>45344</v>
      </c>
      <c r="B8717" s="398" t="s">
        <v>12096</v>
      </c>
      <c r="C8717" s="5" t="s">
        <v>57</v>
      </c>
      <c r="D8717" s="5" t="s">
        <v>13350</v>
      </c>
      <c r="E8717" s="43">
        <v>50000</v>
      </c>
      <c r="F8717" s="43"/>
      <c r="G8717" s="48">
        <f t="shared" si="219"/>
        <v>8930.3118279571645</v>
      </c>
      <c r="H8717" s="391" t="s">
        <v>9568</v>
      </c>
      <c r="I8717" s="52">
        <v>130</v>
      </c>
      <c r="L8717" s="52">
        <v>545000</v>
      </c>
      <c r="M8717" s="52"/>
      <c r="P8717" s="52"/>
    </row>
    <row r="8718" spans="1:16" x14ac:dyDescent="0.3">
      <c r="A8718" s="45">
        <v>45344</v>
      </c>
      <c r="B8718" s="398" t="s">
        <v>13490</v>
      </c>
      <c r="C8718" s="516" t="s">
        <v>11194</v>
      </c>
      <c r="D8718" s="516" t="s">
        <v>13351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85"/>
      <c r="C8719" s="485"/>
      <c r="D8719" s="496" t="s">
        <v>11032</v>
      </c>
      <c r="E8719" s="485"/>
      <c r="F8719" s="28">
        <v>100000</v>
      </c>
      <c r="G8719" s="48">
        <f t="shared" si="219"/>
        <v>103730.31182795716</v>
      </c>
      <c r="H8719" s="391" t="s">
        <v>9568</v>
      </c>
    </row>
    <row r="8720" spans="1:16" x14ac:dyDescent="0.3">
      <c r="A8720" s="45">
        <v>45344</v>
      </c>
      <c r="B8720" s="398"/>
      <c r="C8720" s="5" t="s">
        <v>84</v>
      </c>
      <c r="D8720" s="5" t="s">
        <v>13352</v>
      </c>
      <c r="E8720" s="43">
        <v>10000</v>
      </c>
      <c r="F8720" s="43"/>
      <c r="G8720" s="48">
        <f t="shared" si="219"/>
        <v>93730.311827957164</v>
      </c>
      <c r="H8720" s="391" t="s">
        <v>9568</v>
      </c>
      <c r="L8720" s="52">
        <v>750000</v>
      </c>
      <c r="M8720" s="52"/>
      <c r="P8720" s="52"/>
    </row>
    <row r="8721" spans="1:16" x14ac:dyDescent="0.3">
      <c r="A8721" s="45">
        <v>45344</v>
      </c>
      <c r="B8721" s="398" t="s">
        <v>12674</v>
      </c>
      <c r="C8721" s="5" t="s">
        <v>84</v>
      </c>
      <c r="D8721" s="5" t="s">
        <v>13354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13490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13355</v>
      </c>
      <c r="E8724" s="43">
        <v>1000</v>
      </c>
      <c r="F8724" s="43"/>
      <c r="G8724" s="48">
        <f t="shared" si="219"/>
        <v>71400.311827957164</v>
      </c>
      <c r="H8724" s="391" t="s">
        <v>9568</v>
      </c>
      <c r="L8724" s="52">
        <v>50000</v>
      </c>
      <c r="M8724" s="52"/>
      <c r="P8724" s="52"/>
    </row>
    <row r="8725" spans="1:16" x14ac:dyDescent="0.3">
      <c r="A8725" s="45">
        <v>45345</v>
      </c>
      <c r="B8725" s="398" t="s">
        <v>12286</v>
      </c>
      <c r="C8725" s="5" t="s">
        <v>1074</v>
      </c>
      <c r="D8725" s="5" t="s">
        <v>12271</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12271</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13342</v>
      </c>
      <c r="E8728" s="43">
        <v>3500</v>
      </c>
      <c r="F8728" s="43"/>
      <c r="G8728" s="48">
        <f t="shared" si="219"/>
        <v>1738.3118279571645</v>
      </c>
      <c r="H8728" s="391" t="s">
        <v>9568</v>
      </c>
    </row>
    <row r="8729" spans="1:16" x14ac:dyDescent="0.3">
      <c r="A8729" s="45">
        <v>45345</v>
      </c>
      <c r="B8729" s="398" t="s">
        <v>12137</v>
      </c>
      <c r="C8729" s="5" t="s">
        <v>30</v>
      </c>
      <c r="D8729" s="5" t="s">
        <v>10643</v>
      </c>
      <c r="E8729" s="43">
        <v>400</v>
      </c>
      <c r="F8729" s="43"/>
      <c r="G8729" s="48">
        <f t="shared" si="219"/>
        <v>1338.3118279571645</v>
      </c>
      <c r="H8729" s="391" t="s">
        <v>9568</v>
      </c>
    </row>
    <row r="8730" spans="1:16" x14ac:dyDescent="0.3">
      <c r="A8730" s="45">
        <v>45348</v>
      </c>
      <c r="B8730" s="585"/>
      <c r="C8730" s="485"/>
      <c r="D8730" s="496" t="s">
        <v>11032</v>
      </c>
      <c r="E8730" s="485"/>
      <c r="F8730" s="28">
        <v>50000</v>
      </c>
      <c r="G8730" s="48">
        <f t="shared" si="219"/>
        <v>51338.311827957164</v>
      </c>
      <c r="H8730" s="391" t="s">
        <v>9568</v>
      </c>
    </row>
    <row r="8731" spans="1:16" x14ac:dyDescent="0.3">
      <c r="A8731" s="45">
        <v>45348</v>
      </c>
      <c r="B8731" s="398" t="s">
        <v>12097</v>
      </c>
      <c r="C8731" s="5" t="s">
        <v>26</v>
      </c>
      <c r="D8731" s="5" t="s">
        <v>13366</v>
      </c>
      <c r="E8731" s="43">
        <v>11000</v>
      </c>
      <c r="F8731" s="43"/>
      <c r="G8731" s="48">
        <f t="shared" si="219"/>
        <v>40338.311827957164</v>
      </c>
      <c r="H8731" s="391" t="s">
        <v>9568</v>
      </c>
    </row>
    <row r="8732" spans="1:16" x14ac:dyDescent="0.3">
      <c r="A8732" s="45">
        <v>45348</v>
      </c>
      <c r="B8732" s="398" t="s">
        <v>12096</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13367</v>
      </c>
      <c r="E8734" s="43">
        <v>1350</v>
      </c>
      <c r="F8734" s="43"/>
      <c r="G8734" s="48">
        <f t="shared" si="219"/>
        <v>28988.311827957164</v>
      </c>
      <c r="H8734" s="391" t="s">
        <v>9568</v>
      </c>
      <c r="K8734" s="52">
        <f>K8732-K8733</f>
        <v>1235557.96</v>
      </c>
    </row>
    <row r="8735" spans="1:16" x14ac:dyDescent="0.3">
      <c r="A8735" s="45">
        <v>45348</v>
      </c>
      <c r="B8735" s="398" t="s">
        <v>12859</v>
      </c>
      <c r="C8735" s="5" t="s">
        <v>11194</v>
      </c>
      <c r="D8735" s="5" t="s">
        <v>12343</v>
      </c>
      <c r="E8735" s="43">
        <v>3450</v>
      </c>
      <c r="F8735" s="43"/>
      <c r="G8735" s="48">
        <f t="shared" si="219"/>
        <v>25538.311827957164</v>
      </c>
      <c r="H8735" s="391" t="s">
        <v>9568</v>
      </c>
    </row>
    <row r="8736" spans="1:16" x14ac:dyDescent="0.3">
      <c r="A8736" s="45">
        <v>45348</v>
      </c>
      <c r="B8736" s="398" t="s">
        <v>12137</v>
      </c>
      <c r="C8736" s="5" t="s">
        <v>11194</v>
      </c>
      <c r="D8736" s="5" t="s">
        <v>13368</v>
      </c>
      <c r="E8736" s="43">
        <v>1950</v>
      </c>
      <c r="F8736" s="43"/>
      <c r="G8736" s="48">
        <f t="shared" si="219"/>
        <v>23588.311827957164</v>
      </c>
      <c r="H8736" s="391" t="s">
        <v>9568</v>
      </c>
    </row>
    <row r="8737" spans="1:10" x14ac:dyDescent="0.3">
      <c r="A8737" s="45">
        <v>45348</v>
      </c>
      <c r="B8737" s="398"/>
      <c r="C8737" s="5" t="s">
        <v>25</v>
      </c>
      <c r="D8737" s="5" t="s">
        <v>13342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12188</v>
      </c>
      <c r="C8739" s="5" t="s">
        <v>12624</v>
      </c>
      <c r="D8739" s="5" t="s">
        <v>13371</v>
      </c>
      <c r="E8739" s="43">
        <v>6500</v>
      </c>
      <c r="F8739" s="43"/>
      <c r="G8739" s="48">
        <f t="shared" si="219"/>
        <v>3988.3118279571645</v>
      </c>
      <c r="H8739" s="391" t="s">
        <v>9568</v>
      </c>
    </row>
    <row r="8740" spans="1:10" x14ac:dyDescent="0.3">
      <c r="A8740" s="45">
        <v>45349</v>
      </c>
      <c r="B8740" s="398" t="s">
        <v>12188</v>
      </c>
      <c r="C8740" s="5" t="s">
        <v>84</v>
      </c>
      <c r="D8740" s="5" t="s">
        <v>13372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13342</v>
      </c>
      <c r="E8742" s="43">
        <v>1000</v>
      </c>
      <c r="F8742" s="43"/>
      <c r="G8742" s="48">
        <f t="shared" si="219"/>
        <v>238.3118279571645</v>
      </c>
      <c r="H8742" s="391" t="s">
        <v>9568</v>
      </c>
    </row>
    <row r="8743" spans="1:10" x14ac:dyDescent="0.3">
      <c r="A8743" s="45">
        <v>45351</v>
      </c>
      <c r="B8743" s="585"/>
      <c r="C8743" s="485"/>
      <c r="D8743" s="496" t="s">
        <v>13378</v>
      </c>
      <c r="E8743" s="485"/>
      <c r="F8743" s="28">
        <v>300000</v>
      </c>
      <c r="G8743" s="48">
        <f t="shared" si="219"/>
        <v>300238.31182795716</v>
      </c>
      <c r="H8743" s="391" t="s">
        <v>9568</v>
      </c>
    </row>
    <row r="8744" spans="1:10" x14ac:dyDescent="0.3">
      <c r="A8744" s="45">
        <v>45351</v>
      </c>
      <c r="B8744" s="398" t="s">
        <v>12188</v>
      </c>
      <c r="C8744" s="5" t="s">
        <v>68</v>
      </c>
      <c r="D8744" s="186" t="s">
        <v>13379</v>
      </c>
      <c r="E8744" s="43">
        <v>1000</v>
      </c>
      <c r="F8744" s="43"/>
      <c r="G8744" s="48">
        <f t="shared" si="219"/>
        <v>299238.31182795716</v>
      </c>
      <c r="H8744" s="391" t="s">
        <v>9568</v>
      </c>
    </row>
    <row r="8745" spans="1:10" x14ac:dyDescent="0.3">
      <c r="A8745" s="45">
        <v>45351</v>
      </c>
      <c r="B8745" s="398" t="s">
        <v>25</v>
      </c>
      <c r="C8745" s="5" t="s">
        <v>25</v>
      </c>
      <c r="D8745" s="5" t="s">
        <v>13342</v>
      </c>
      <c r="E8745" s="43">
        <v>7000</v>
      </c>
      <c r="F8745" s="43"/>
      <c r="G8745" s="48">
        <f t="shared" si="219"/>
        <v>292238.31182795716</v>
      </c>
      <c r="H8745" s="391" t="s">
        <v>9568</v>
      </c>
    </row>
    <row r="8746" spans="1:10" x14ac:dyDescent="0.3">
      <c r="A8746" s="45">
        <v>45351</v>
      </c>
      <c r="B8746" s="398" t="s">
        <v>12188</v>
      </c>
      <c r="C8746" s="5" t="s">
        <v>5793</v>
      </c>
      <c r="D8746" s="5" t="s">
        <v>40</v>
      </c>
      <c r="E8746" s="43">
        <v>3000</v>
      </c>
      <c r="F8746" s="43"/>
      <c r="G8746" s="48">
        <f t="shared" si="219"/>
        <v>289238.31182795716</v>
      </c>
      <c r="H8746" s="391" t="s">
        <v>9568</v>
      </c>
    </row>
    <row r="8747" spans="1:10" x14ac:dyDescent="0.3">
      <c r="A8747" s="45">
        <v>45351</v>
      </c>
      <c r="B8747" s="398" t="s">
        <v>13308</v>
      </c>
      <c r="C8747" s="5" t="s">
        <v>26</v>
      </c>
      <c r="D8747" s="5" t="s">
        <v>13380</v>
      </c>
      <c r="E8747" s="43">
        <v>450</v>
      </c>
      <c r="F8747" s="43"/>
      <c r="G8747" s="48">
        <f t="shared" si="219"/>
        <v>288788.31182795716</v>
      </c>
      <c r="H8747" s="391" t="s">
        <v>9568</v>
      </c>
    </row>
    <row r="8748" spans="1:10" x14ac:dyDescent="0.3">
      <c r="A8748" s="45">
        <v>45351</v>
      </c>
      <c r="B8748" s="398" t="s">
        <v>12137</v>
      </c>
      <c r="C8748" s="5" t="s">
        <v>11194</v>
      </c>
      <c r="D8748" s="5" t="s">
        <v>13381</v>
      </c>
      <c r="E8748" s="43">
        <v>17400</v>
      </c>
      <c r="F8748" s="43"/>
      <c r="G8748" s="48">
        <f t="shared" si="219"/>
        <v>271388.31182795716</v>
      </c>
      <c r="H8748" s="391" t="s">
        <v>9568</v>
      </c>
    </row>
    <row r="8749" spans="1:10" x14ac:dyDescent="0.3">
      <c r="A8749" s="45">
        <v>45351</v>
      </c>
      <c r="B8749" s="398" t="s">
        <v>10333</v>
      </c>
      <c r="C8749" s="5" t="s">
        <v>11194</v>
      </c>
      <c r="D8749" s="5" t="s">
        <v>13382</v>
      </c>
      <c r="E8749" s="43">
        <v>9500</v>
      </c>
      <c r="F8749" s="43"/>
      <c r="G8749" s="48">
        <f t="shared" ref="G8749:G8771" si="221">G8748+F8749-E8749</f>
        <v>261888.31182795716</v>
      </c>
      <c r="H8749" s="391" t="s">
        <v>9568</v>
      </c>
    </row>
    <row r="8750" spans="1:10" x14ac:dyDescent="0.3">
      <c r="A8750" s="45">
        <v>45351</v>
      </c>
      <c r="B8750" s="398" t="s">
        <v>12137</v>
      </c>
      <c r="C8750" s="5" t="s">
        <v>30</v>
      </c>
      <c r="D8750" s="5" t="s">
        <v>13383</v>
      </c>
      <c r="E8750" s="43">
        <v>1000</v>
      </c>
      <c r="F8750" s="43"/>
      <c r="G8750" s="48">
        <f t="shared" si="221"/>
        <v>260888.31182795716</v>
      </c>
      <c r="H8750" s="391" t="s">
        <v>9568</v>
      </c>
    </row>
    <row r="8751" spans="1:10" x14ac:dyDescent="0.3">
      <c r="A8751" s="45">
        <v>45351</v>
      </c>
      <c r="B8751" s="398" t="s">
        <v>13384</v>
      </c>
      <c r="C8751" s="5" t="s">
        <v>13385</v>
      </c>
      <c r="D8751" s="5" t="s">
        <v>13386</v>
      </c>
      <c r="E8751" s="43">
        <v>50000</v>
      </c>
      <c r="F8751" s="43"/>
      <c r="G8751" s="48">
        <f t="shared" si="221"/>
        <v>210888.31182795716</v>
      </c>
      <c r="H8751" s="391" t="s">
        <v>9568</v>
      </c>
    </row>
    <row r="8752" spans="1:10" x14ac:dyDescent="0.3">
      <c r="A8752" s="45">
        <v>45351</v>
      </c>
      <c r="B8752" s="398" t="s">
        <v>13384</v>
      </c>
      <c r="C8752" s="5" t="s">
        <v>26</v>
      </c>
      <c r="D8752" s="5" t="s">
        <v>13387</v>
      </c>
      <c r="E8752" s="43">
        <v>10000</v>
      </c>
      <c r="F8752" s="43"/>
      <c r="G8752" s="48">
        <f t="shared" si="221"/>
        <v>200888.31182795716</v>
      </c>
      <c r="H8752" s="391" t="s">
        <v>9568</v>
      </c>
    </row>
    <row r="8753" spans="1:11" x14ac:dyDescent="0.3">
      <c r="A8753" s="45">
        <v>45351</v>
      </c>
      <c r="B8753" s="398" t="s">
        <v>13384</v>
      </c>
      <c r="C8753" s="5" t="s">
        <v>30</v>
      </c>
      <c r="D8753" s="5" t="s">
        <v>13388</v>
      </c>
      <c r="E8753" s="43">
        <v>5000</v>
      </c>
      <c r="F8753" s="43"/>
      <c r="G8753" s="48">
        <f t="shared" si="221"/>
        <v>195888.31182795716</v>
      </c>
      <c r="H8753" s="391" t="s">
        <v>9568</v>
      </c>
    </row>
    <row r="8754" spans="1:11" x14ac:dyDescent="0.3">
      <c r="A8754" s="45">
        <v>45351</v>
      </c>
      <c r="B8754" s="398" t="s">
        <v>12859</v>
      </c>
      <c r="C8754" s="5" t="s">
        <v>26</v>
      </c>
      <c r="D8754" s="5" t="s">
        <v>13389</v>
      </c>
      <c r="E8754" s="43">
        <v>1000</v>
      </c>
      <c r="F8754" s="43"/>
      <c r="G8754" s="48">
        <f t="shared" si="221"/>
        <v>194888.31182795716</v>
      </c>
      <c r="H8754" s="391" t="s">
        <v>9568</v>
      </c>
    </row>
    <row r="8755" spans="1:11" x14ac:dyDescent="0.3">
      <c r="A8755" s="45">
        <v>45351</v>
      </c>
      <c r="B8755" s="398" t="s">
        <v>12859</v>
      </c>
      <c r="C8755" s="5" t="s">
        <v>5793</v>
      </c>
      <c r="D8755" s="5" t="s">
        <v>40</v>
      </c>
      <c r="E8755" s="43">
        <v>270</v>
      </c>
      <c r="F8755" s="43"/>
      <c r="G8755" s="48">
        <f t="shared" si="221"/>
        <v>194618.31182795716</v>
      </c>
      <c r="H8755" s="391" t="s">
        <v>9568</v>
      </c>
    </row>
    <row r="8756" spans="1:11" x14ac:dyDescent="0.3">
      <c r="A8756" s="45">
        <v>45351</v>
      </c>
      <c r="B8756" s="398" t="s">
        <v>12188</v>
      </c>
      <c r="C8756" s="5" t="s">
        <v>13296</v>
      </c>
      <c r="D8756" s="5" t="s">
        <v>294</v>
      </c>
      <c r="E8756" s="43">
        <v>10000</v>
      </c>
      <c r="F8756" s="43"/>
      <c r="G8756" s="48">
        <f t="shared" si="221"/>
        <v>184618.31182795716</v>
      </c>
      <c r="H8756" s="391" t="s">
        <v>9568</v>
      </c>
    </row>
    <row r="8757" spans="1:11" x14ac:dyDescent="0.3">
      <c r="A8757" s="45">
        <v>45351</v>
      </c>
      <c r="B8757" s="398" t="s">
        <v>12188</v>
      </c>
      <c r="C8757" s="5" t="s">
        <v>5162</v>
      </c>
      <c r="D8757" s="5" t="s">
        <v>13390</v>
      </c>
      <c r="E8757" s="43">
        <v>3000</v>
      </c>
      <c r="F8757" s="43"/>
      <c r="G8757" s="48">
        <f t="shared" si="221"/>
        <v>181618.31182795716</v>
      </c>
      <c r="H8757" s="391" t="s">
        <v>9568</v>
      </c>
      <c r="K8757" s="238"/>
    </row>
    <row r="8758" spans="1:11" x14ac:dyDescent="0.3">
      <c r="A8758" s="45">
        <v>45351</v>
      </c>
      <c r="B8758" s="398"/>
      <c r="C8758" s="5" t="s">
        <v>84</v>
      </c>
      <c r="D8758" s="5" t="s">
        <v>13391</v>
      </c>
      <c r="E8758" s="43">
        <v>8000</v>
      </c>
      <c r="F8758" s="43"/>
      <c r="G8758" s="48">
        <f t="shared" si="221"/>
        <v>173618.31182795716</v>
      </c>
      <c r="H8758" s="391" t="s">
        <v>9568</v>
      </c>
      <c r="K8758" s="654"/>
    </row>
    <row r="8759" spans="1:11" x14ac:dyDescent="0.3">
      <c r="A8759" s="45">
        <v>45351</v>
      </c>
      <c r="B8759" s="398" t="s">
        <v>25</v>
      </c>
      <c r="C8759" s="5" t="s">
        <v>4400</v>
      </c>
      <c r="D8759" s="5" t="s">
        <v>13392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13342</v>
      </c>
      <c r="E8761" s="43">
        <v>6000</v>
      </c>
      <c r="F8761" s="43"/>
      <c r="G8761" s="48">
        <f t="shared" si="221"/>
        <v>160288.31182795716</v>
      </c>
      <c r="H8761" s="391" t="s">
        <v>9568</v>
      </c>
    </row>
    <row r="8762" spans="1:11" x14ac:dyDescent="0.3">
      <c r="A8762" s="45">
        <v>45353</v>
      </c>
      <c r="B8762" s="398" t="s">
        <v>13384</v>
      </c>
      <c r="C8762" s="5" t="s">
        <v>14</v>
      </c>
      <c r="D8762" s="5" t="s">
        <v>294</v>
      </c>
      <c r="E8762" s="43">
        <v>10000</v>
      </c>
      <c r="F8762" s="43"/>
      <c r="G8762" s="48">
        <f t="shared" si="221"/>
        <v>150288.31182795716</v>
      </c>
      <c r="H8762" s="391" t="s">
        <v>9568</v>
      </c>
    </row>
    <row r="8763" spans="1:11" x14ac:dyDescent="0.3">
      <c r="A8763" s="45">
        <v>45353</v>
      </c>
      <c r="B8763" s="398" t="s">
        <v>13384</v>
      </c>
      <c r="C8763" s="5" t="s">
        <v>57</v>
      </c>
      <c r="D8763" s="5" t="s">
        <v>5813</v>
      </c>
      <c r="E8763" s="43">
        <v>100000</v>
      </c>
      <c r="F8763" s="43"/>
      <c r="G8763" s="48">
        <f t="shared" si="221"/>
        <v>50288.311827957164</v>
      </c>
      <c r="H8763" s="391" t="s">
        <v>9568</v>
      </c>
    </row>
    <row r="8764" spans="1:11" x14ac:dyDescent="0.3">
      <c r="A8764" s="45">
        <v>45353</v>
      </c>
      <c r="B8764" s="398" t="s">
        <v>13490</v>
      </c>
      <c r="C8764" s="516" t="s">
        <v>11194</v>
      </c>
      <c r="D8764" s="516" t="s">
        <v>13351</v>
      </c>
      <c r="E8764" s="518">
        <v>17000</v>
      </c>
      <c r="F8764" s="43"/>
      <c r="G8764" s="48">
        <f t="shared" si="221"/>
        <v>33288.311827957164</v>
      </c>
      <c r="H8764" s="391" t="s">
        <v>9568</v>
      </c>
    </row>
    <row r="8765" spans="1:11" x14ac:dyDescent="0.3">
      <c r="A8765" s="45">
        <v>45353</v>
      </c>
      <c r="B8765" s="398" t="s">
        <v>12087</v>
      </c>
      <c r="C8765" s="5" t="s">
        <v>5793</v>
      </c>
      <c r="D8765" s="5" t="s">
        <v>8924</v>
      </c>
      <c r="E8765" s="43">
        <v>400</v>
      </c>
      <c r="F8765" s="43"/>
      <c r="G8765" s="48">
        <f t="shared" si="221"/>
        <v>32888.311827957164</v>
      </c>
      <c r="H8765" s="391" t="s">
        <v>9568</v>
      </c>
    </row>
    <row r="8766" spans="1:11" x14ac:dyDescent="0.3">
      <c r="A8766" s="45">
        <v>45353</v>
      </c>
      <c r="B8766" s="398" t="s">
        <v>12087</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13395</v>
      </c>
      <c r="E8767" s="43">
        <v>5000</v>
      </c>
      <c r="F8767" s="43"/>
      <c r="G8767" s="48">
        <f t="shared" si="221"/>
        <v>27688.311827957164</v>
      </c>
      <c r="H8767" s="391" t="s">
        <v>9568</v>
      </c>
    </row>
    <row r="8768" spans="1:11" x14ac:dyDescent="0.3">
      <c r="A8768" s="45">
        <v>45353</v>
      </c>
      <c r="B8768" s="398" t="s">
        <v>12674</v>
      </c>
      <c r="C8768" s="5" t="s">
        <v>6430</v>
      </c>
      <c r="D8768" s="5" t="s">
        <v>13396</v>
      </c>
      <c r="E8768" s="43">
        <v>8000</v>
      </c>
      <c r="F8768" s="43"/>
      <c r="G8768" s="48">
        <f t="shared" si="221"/>
        <v>19688.311827957164</v>
      </c>
      <c r="H8768" s="391" t="s">
        <v>9568</v>
      </c>
    </row>
    <row r="8769" spans="1:15" x14ac:dyDescent="0.3">
      <c r="A8769" s="45">
        <v>45353</v>
      </c>
      <c r="B8769" s="398" t="s">
        <v>12188</v>
      </c>
      <c r="C8769" s="5" t="s">
        <v>5162</v>
      </c>
      <c r="D8769" s="5" t="s">
        <v>5813</v>
      </c>
      <c r="E8769" s="43">
        <v>4000</v>
      </c>
      <c r="F8769" s="43"/>
      <c r="G8769" s="48">
        <f t="shared" si="221"/>
        <v>15688.311827957164</v>
      </c>
      <c r="H8769" s="391" t="s">
        <v>9568</v>
      </c>
    </row>
    <row r="8770" spans="1:15" x14ac:dyDescent="0.3">
      <c r="A8770" s="45">
        <v>45353</v>
      </c>
      <c r="B8770" s="398" t="s">
        <v>12188</v>
      </c>
      <c r="C8770" s="5" t="s">
        <v>84</v>
      </c>
      <c r="D8770" s="5" t="s">
        <v>13397</v>
      </c>
      <c r="E8770" s="43">
        <v>2000</v>
      </c>
      <c r="F8770" s="43"/>
      <c r="G8770" s="48">
        <f t="shared" si="221"/>
        <v>13688.311827957164</v>
      </c>
      <c r="H8770" s="391" t="s">
        <v>9568</v>
      </c>
    </row>
    <row r="8771" spans="1:15" x14ac:dyDescent="0.3">
      <c r="A8771" s="45">
        <v>45353</v>
      </c>
      <c r="B8771" s="398" t="s">
        <v>25</v>
      </c>
      <c r="C8771" s="5" t="s">
        <v>13398</v>
      </c>
      <c r="D8771" s="5" t="s">
        <v>13399</v>
      </c>
      <c r="E8771" s="43">
        <v>3000</v>
      </c>
      <c r="F8771" s="43"/>
      <c r="G8771" s="48">
        <f t="shared" si="221"/>
        <v>10688.311827957164</v>
      </c>
      <c r="H8771" s="391" t="s">
        <v>9568</v>
      </c>
    </row>
    <row r="8772" spans="1:15" x14ac:dyDescent="0.3">
      <c r="A8772" s="45">
        <v>45353</v>
      </c>
      <c r="B8772" s="398" t="s">
        <v>12188</v>
      </c>
      <c r="C8772" s="5" t="s">
        <v>5793</v>
      </c>
      <c r="D8772" s="5" t="s">
        <v>40</v>
      </c>
      <c r="E8772" s="43">
        <v>1200</v>
      </c>
      <c r="F8772" s="43"/>
      <c r="G8772" s="48">
        <f t="shared" ref="G8772:G8811" si="222">G8771+F8772-E8772</f>
        <v>9488.3118279571645</v>
      </c>
      <c r="H8772" s="391" t="s">
        <v>9568</v>
      </c>
    </row>
    <row r="8773" spans="1:15" x14ac:dyDescent="0.3">
      <c r="A8773" s="45">
        <v>45355</v>
      </c>
      <c r="B8773" s="398" t="s">
        <v>12286</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13342</v>
      </c>
      <c r="E8776" s="43">
        <v>3000</v>
      </c>
      <c r="F8776" s="43"/>
      <c r="G8776" s="48">
        <f t="shared" si="222"/>
        <v>4203.3118279571645</v>
      </c>
      <c r="H8776" s="391" t="s">
        <v>9568</v>
      </c>
    </row>
    <row r="8777" spans="1:15" x14ac:dyDescent="0.3">
      <c r="A8777" s="45">
        <v>45355</v>
      </c>
      <c r="B8777" s="585"/>
      <c r="C8777" s="485"/>
      <c r="D8777" s="496" t="s">
        <v>13378</v>
      </c>
      <c r="E8777" s="485"/>
      <c r="F8777" s="28">
        <v>100000</v>
      </c>
      <c r="G8777" s="48">
        <f t="shared" si="222"/>
        <v>104203.31182795716</v>
      </c>
      <c r="H8777" s="391" t="s">
        <v>9568</v>
      </c>
    </row>
    <row r="8778" spans="1:15" x14ac:dyDescent="0.3">
      <c r="A8778" s="45">
        <v>45355</v>
      </c>
      <c r="B8778" s="398" t="s">
        <v>12188</v>
      </c>
      <c r="C8778" s="5" t="s">
        <v>9288</v>
      </c>
      <c r="D8778" s="5" t="s">
        <v>294</v>
      </c>
      <c r="E8778" s="43">
        <v>10000</v>
      </c>
      <c r="F8778" s="43"/>
      <c r="G8778" s="48">
        <f t="shared" si="222"/>
        <v>94203.311827957164</v>
      </c>
      <c r="H8778" s="391" t="s">
        <v>9568</v>
      </c>
    </row>
    <row r="8779" spans="1:15" x14ac:dyDescent="0.3">
      <c r="A8779" s="45">
        <v>45355</v>
      </c>
      <c r="B8779" s="398" t="s">
        <v>12859</v>
      </c>
      <c r="C8779" s="5" t="s">
        <v>11194</v>
      </c>
      <c r="D8779" s="5" t="s">
        <v>13401</v>
      </c>
      <c r="E8779" s="43">
        <v>10000</v>
      </c>
      <c r="F8779" s="43"/>
      <c r="G8779" s="48">
        <f t="shared" si="222"/>
        <v>84203.311827957164</v>
      </c>
      <c r="H8779" s="391" t="s">
        <v>9568</v>
      </c>
    </row>
    <row r="8780" spans="1:15" x14ac:dyDescent="0.3">
      <c r="A8780" s="45">
        <v>45355</v>
      </c>
      <c r="B8780" s="398" t="s">
        <v>12859</v>
      </c>
      <c r="C8780" s="5" t="s">
        <v>9452</v>
      </c>
      <c r="D8780" s="5" t="s">
        <v>13402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13403</v>
      </c>
      <c r="D8782" s="5" t="s">
        <v>294</v>
      </c>
      <c r="E8782" s="43">
        <v>7000</v>
      </c>
      <c r="F8782" s="43"/>
      <c r="G8782" s="48">
        <f t="shared" si="222"/>
        <v>66203.311827957164</v>
      </c>
      <c r="H8782" s="391" t="s">
        <v>9568</v>
      </c>
    </row>
    <row r="8783" spans="1:15" ht="21" x14ac:dyDescent="0.3">
      <c r="A8783" s="45">
        <v>45355</v>
      </c>
      <c r="B8783" s="585"/>
      <c r="C8783" s="485"/>
      <c r="D8783" s="496" t="s">
        <v>13378</v>
      </c>
      <c r="E8783" s="485"/>
      <c r="F8783" s="28">
        <v>1000000</v>
      </c>
      <c r="G8783" s="48">
        <f t="shared" si="222"/>
        <v>1066203.3118279572</v>
      </c>
      <c r="H8783" s="391" t="s">
        <v>9568</v>
      </c>
      <c r="M8783" s="675" t="s">
        <v>13407</v>
      </c>
      <c r="N8783" s="676"/>
      <c r="O8783" s="655"/>
    </row>
    <row r="8784" spans="1:15" x14ac:dyDescent="0.3">
      <c r="A8784" s="45">
        <v>45355</v>
      </c>
      <c r="B8784" s="396" t="s">
        <v>12188</v>
      </c>
      <c r="C8784" s="186" t="s">
        <v>54</v>
      </c>
      <c r="D8784" s="186" t="s">
        <v>12816</v>
      </c>
      <c r="E8784" s="187">
        <v>46250</v>
      </c>
      <c r="F8784" s="43"/>
      <c r="G8784" s="48">
        <f t="shared" si="222"/>
        <v>1019953.3118279572</v>
      </c>
      <c r="H8784" s="391" t="s">
        <v>9568</v>
      </c>
      <c r="M8784" s="43">
        <v>468000</v>
      </c>
      <c r="N8784" s="5" t="s">
        <v>13405</v>
      </c>
      <c r="O8784" s="5"/>
    </row>
    <row r="8785" spans="1:15" x14ac:dyDescent="0.3">
      <c r="A8785" s="45">
        <v>45355</v>
      </c>
      <c r="B8785" s="398" t="s">
        <v>25</v>
      </c>
      <c r="C8785" s="5" t="s">
        <v>25</v>
      </c>
      <c r="D8785" s="5" t="s">
        <v>13230</v>
      </c>
      <c r="E8785" s="43">
        <v>1000</v>
      </c>
      <c r="F8785" s="43"/>
      <c r="G8785" s="48">
        <f t="shared" si="222"/>
        <v>1018953.3118279572</v>
      </c>
      <c r="H8785" s="391" t="s">
        <v>9568</v>
      </c>
      <c r="M8785" s="43"/>
      <c r="N8785" s="5"/>
      <c r="O8785" s="5"/>
    </row>
    <row r="8786" spans="1:15" x14ac:dyDescent="0.3">
      <c r="A8786" s="45">
        <v>45355</v>
      </c>
      <c r="B8786" s="398" t="s">
        <v>13384</v>
      </c>
      <c r="C8786" s="5" t="s">
        <v>57</v>
      </c>
      <c r="D8786" s="5" t="s">
        <v>3910</v>
      </c>
      <c r="E8786" s="43">
        <v>150000</v>
      </c>
      <c r="F8786" s="43"/>
      <c r="G8786" s="48">
        <f t="shared" si="222"/>
        <v>868953.31182795716</v>
      </c>
      <c r="H8786" s="391" t="s">
        <v>9568</v>
      </c>
      <c r="M8786" s="43">
        <v>535500</v>
      </c>
      <c r="N8786" s="5" t="s">
        <v>13406</v>
      </c>
      <c r="O8786" s="5"/>
    </row>
    <row r="8787" spans="1:15" x14ac:dyDescent="0.3">
      <c r="A8787" s="45">
        <v>45355</v>
      </c>
      <c r="B8787" s="396" t="s">
        <v>12190</v>
      </c>
      <c r="C8787" s="186" t="s">
        <v>54</v>
      </c>
      <c r="D8787" s="186" t="s">
        <v>13229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13490</v>
      </c>
      <c r="C8789" s="186" t="s">
        <v>54</v>
      </c>
      <c r="D8789" s="186" t="s">
        <v>12818</v>
      </c>
      <c r="E8789" s="187">
        <v>50430</v>
      </c>
      <c r="F8789" s="43"/>
      <c r="G8789" s="48">
        <f t="shared" si="222"/>
        <v>515473.31182795716</v>
      </c>
      <c r="H8789" s="391" t="s">
        <v>9568</v>
      </c>
      <c r="M8789" s="93"/>
    </row>
    <row r="8790" spans="1:15" x14ac:dyDescent="0.3">
      <c r="A8790" s="45">
        <v>45356</v>
      </c>
      <c r="B8790" s="398" t="s">
        <v>12384</v>
      </c>
      <c r="C8790" s="5" t="s">
        <v>11194</v>
      </c>
      <c r="D8790" s="5" t="s">
        <v>13404</v>
      </c>
      <c r="E8790" s="43">
        <v>4800</v>
      </c>
      <c r="F8790" s="43"/>
      <c r="G8790" s="48">
        <f t="shared" si="222"/>
        <v>510673.31182795716</v>
      </c>
      <c r="H8790" s="391" t="s">
        <v>9568</v>
      </c>
    </row>
    <row r="8791" spans="1:15" x14ac:dyDescent="0.3">
      <c r="A8791" s="45">
        <v>45356</v>
      </c>
      <c r="B8791" s="396" t="s">
        <v>12131</v>
      </c>
      <c r="C8791" s="186" t="s">
        <v>54</v>
      </c>
      <c r="D8791" s="186" t="s">
        <v>12809</v>
      </c>
      <c r="E8791" s="187">
        <v>164698.27586206899</v>
      </c>
      <c r="F8791" s="43"/>
      <c r="G8791" s="48">
        <f t="shared" si="222"/>
        <v>345975.03596588818</v>
      </c>
      <c r="H8791" s="391" t="s">
        <v>9568</v>
      </c>
    </row>
    <row r="8792" spans="1:15" x14ac:dyDescent="0.3">
      <c r="A8792" s="45">
        <v>45356</v>
      </c>
      <c r="B8792" s="398" t="s">
        <v>12137</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13342</v>
      </c>
      <c r="E8793" s="43">
        <v>4000</v>
      </c>
      <c r="F8793" s="43"/>
      <c r="G8793" s="48">
        <f t="shared" si="222"/>
        <v>341475.03596588818</v>
      </c>
      <c r="H8793" s="391" t="s">
        <v>9568</v>
      </c>
    </row>
    <row r="8794" spans="1:15" x14ac:dyDescent="0.3">
      <c r="A8794" s="45">
        <v>45356</v>
      </c>
      <c r="B8794" s="396" t="s">
        <v>12859</v>
      </c>
      <c r="C8794" s="186" t="s">
        <v>54</v>
      </c>
      <c r="D8794" s="186" t="s">
        <v>13243</v>
      </c>
      <c r="E8794" s="187">
        <v>70000</v>
      </c>
      <c r="F8794" s="43"/>
      <c r="G8794" s="48">
        <f t="shared" si="222"/>
        <v>271475.03596588818</v>
      </c>
      <c r="H8794" s="391" t="s">
        <v>9568</v>
      </c>
    </row>
    <row r="8795" spans="1:15" x14ac:dyDescent="0.3">
      <c r="A8795" s="45">
        <v>45356</v>
      </c>
      <c r="B8795" s="398"/>
      <c r="C8795" s="5" t="s">
        <v>5162</v>
      </c>
      <c r="D8795" s="5" t="s">
        <v>13408</v>
      </c>
      <c r="E8795" s="43">
        <v>5000</v>
      </c>
      <c r="F8795" s="43"/>
      <c r="G8795" s="48">
        <f t="shared" si="222"/>
        <v>266475.03596588818</v>
      </c>
      <c r="H8795" s="391" t="s">
        <v>9568</v>
      </c>
    </row>
    <row r="8796" spans="1:15" x14ac:dyDescent="0.3">
      <c r="A8796" s="45">
        <v>45356</v>
      </c>
      <c r="B8796" s="398" t="s">
        <v>12674</v>
      </c>
      <c r="C8796" s="5" t="s">
        <v>11194</v>
      </c>
      <c r="D8796" s="5" t="s">
        <v>13420</v>
      </c>
      <c r="E8796" s="43">
        <v>2400</v>
      </c>
      <c r="F8796" s="43"/>
      <c r="G8796" s="48">
        <f t="shared" si="222"/>
        <v>264075.03596588818</v>
      </c>
      <c r="H8796" s="391" t="s">
        <v>9568</v>
      </c>
    </row>
    <row r="8797" spans="1:15" x14ac:dyDescent="0.3">
      <c r="A8797" s="45">
        <v>45356</v>
      </c>
      <c r="B8797" s="398" t="s">
        <v>13194</v>
      </c>
      <c r="C8797" s="5" t="s">
        <v>9647</v>
      </c>
      <c r="D8797" s="5" t="s">
        <v>294</v>
      </c>
      <c r="E8797" s="43">
        <v>22000</v>
      </c>
      <c r="F8797" s="43"/>
      <c r="G8797" s="48">
        <f t="shared" si="222"/>
        <v>242075.03596588818</v>
      </c>
      <c r="H8797" s="391" t="s">
        <v>9568</v>
      </c>
    </row>
    <row r="8798" spans="1:15" x14ac:dyDescent="0.3">
      <c r="A8798" s="45">
        <v>45356</v>
      </c>
      <c r="B8798" s="585"/>
      <c r="C8798" s="485"/>
      <c r="D8798" s="496" t="s">
        <v>13412</v>
      </c>
      <c r="E8798" s="485"/>
      <c r="F8798" s="28">
        <v>100000</v>
      </c>
      <c r="G8798" s="48">
        <f t="shared" si="222"/>
        <v>342075.03596588818</v>
      </c>
      <c r="H8798" s="391" t="s">
        <v>9568</v>
      </c>
    </row>
    <row r="8799" spans="1:15" x14ac:dyDescent="0.3">
      <c r="A8799" s="45">
        <v>45356</v>
      </c>
      <c r="B8799" s="396" t="s">
        <v>12097</v>
      </c>
      <c r="C8799" s="186" t="s">
        <v>54</v>
      </c>
      <c r="D8799" s="186" t="s">
        <v>6236</v>
      </c>
      <c r="E8799" s="187">
        <v>131915.94827586209</v>
      </c>
      <c r="F8799" s="43"/>
      <c r="G8799" s="48">
        <f t="shared" si="222"/>
        <v>210159.08769002609</v>
      </c>
      <c r="H8799" s="391" t="s">
        <v>9568</v>
      </c>
    </row>
    <row r="8800" spans="1:15" x14ac:dyDescent="0.3">
      <c r="A8800" s="45">
        <v>45356</v>
      </c>
      <c r="B8800" s="396" t="s">
        <v>12190</v>
      </c>
      <c r="C8800" s="186" t="s">
        <v>54</v>
      </c>
      <c r="D8800" s="186" t="s">
        <v>13410</v>
      </c>
      <c r="E8800" s="187">
        <v>88680</v>
      </c>
      <c r="F8800" s="43"/>
      <c r="G8800" s="48">
        <f t="shared" si="222"/>
        <v>121479.08769002609</v>
      </c>
      <c r="H8800" s="391" t="s">
        <v>9568</v>
      </c>
    </row>
    <row r="8801" spans="1:15" x14ac:dyDescent="0.3">
      <c r="A8801" s="45">
        <v>45356</v>
      </c>
      <c r="B8801" s="396" t="s">
        <v>13384</v>
      </c>
      <c r="C8801" s="186" t="s">
        <v>54</v>
      </c>
      <c r="D8801" s="186" t="s">
        <v>13411</v>
      </c>
      <c r="E8801" s="187">
        <v>71890</v>
      </c>
      <c r="F8801" s="43"/>
      <c r="G8801" s="48">
        <f t="shared" si="222"/>
        <v>49589.087690026092</v>
      </c>
      <c r="H8801" s="391" t="s">
        <v>9568</v>
      </c>
    </row>
    <row r="8802" spans="1:15" x14ac:dyDescent="0.3">
      <c r="A8802" s="45">
        <v>45356</v>
      </c>
      <c r="B8802" s="396" t="s">
        <v>12137</v>
      </c>
      <c r="C8802" s="186" t="s">
        <v>54</v>
      </c>
      <c r="D8802" s="186" t="s">
        <v>12815</v>
      </c>
      <c r="E8802" s="187">
        <v>17930</v>
      </c>
      <c r="F8802" s="43"/>
      <c r="G8802" s="48">
        <f t="shared" si="222"/>
        <v>31659.087690026092</v>
      </c>
      <c r="H8802" s="391" t="s">
        <v>9568</v>
      </c>
    </row>
    <row r="8803" spans="1:15" x14ac:dyDescent="0.3">
      <c r="A8803" s="45">
        <v>45356</v>
      </c>
      <c r="B8803" s="398" t="s">
        <v>12131</v>
      </c>
      <c r="C8803" s="5" t="s">
        <v>26</v>
      </c>
      <c r="D8803" s="5" t="s">
        <v>5915</v>
      </c>
      <c r="E8803" s="43">
        <v>3000</v>
      </c>
      <c r="F8803" s="43"/>
      <c r="G8803" s="48">
        <f t="shared" si="222"/>
        <v>28659.087690026092</v>
      </c>
      <c r="H8803" s="391" t="s">
        <v>9568</v>
      </c>
    </row>
    <row r="8804" spans="1:15" x14ac:dyDescent="0.3">
      <c r="A8804" s="45">
        <v>45356</v>
      </c>
      <c r="B8804" s="517" t="s">
        <v>12131</v>
      </c>
      <c r="C8804" s="516" t="s">
        <v>11194</v>
      </c>
      <c r="D8804" s="516" t="s">
        <v>13413</v>
      </c>
      <c r="E8804" s="518">
        <v>5000</v>
      </c>
      <c r="F8804" s="43"/>
      <c r="G8804" s="48">
        <f t="shared" si="222"/>
        <v>23659.087690026092</v>
      </c>
      <c r="H8804" s="391" t="s">
        <v>9568</v>
      </c>
    </row>
    <row r="8805" spans="1:15" ht="21" x14ac:dyDescent="0.3">
      <c r="A8805" s="45">
        <v>45356</v>
      </c>
      <c r="B8805" s="585"/>
      <c r="C8805" s="485"/>
      <c r="D8805" s="496" t="s">
        <v>13378</v>
      </c>
      <c r="E8805" s="485"/>
      <c r="F8805" s="28">
        <v>500000</v>
      </c>
      <c r="G8805" s="48">
        <f t="shared" si="222"/>
        <v>523659.08769002609</v>
      </c>
      <c r="H8805" s="391" t="s">
        <v>9568</v>
      </c>
      <c r="I8805" s="608" t="s">
        <v>12577</v>
      </c>
      <c r="J8805" s="187" t="e">
        <f>#REF!</f>
        <v>#REF!</v>
      </c>
      <c r="M8805" s="675" t="s">
        <v>13407</v>
      </c>
      <c r="N8805" s="676"/>
      <c r="O8805" s="655"/>
    </row>
    <row r="8806" spans="1:15" x14ac:dyDescent="0.3">
      <c r="A8806" s="45">
        <v>45356</v>
      </c>
      <c r="B8806" s="396" t="s">
        <v>12137</v>
      </c>
      <c r="C8806" s="186" t="s">
        <v>54</v>
      </c>
      <c r="D8806" s="186" t="s">
        <v>6245</v>
      </c>
      <c r="E8806" s="187">
        <v>83000</v>
      </c>
      <c r="F8806" s="43"/>
      <c r="G8806" s="48">
        <f t="shared" si="222"/>
        <v>440659.08769002609</v>
      </c>
      <c r="H8806" s="391" t="s">
        <v>9568</v>
      </c>
      <c r="I8806" s="608" t="s">
        <v>55</v>
      </c>
      <c r="J8806" s="187">
        <f ca="1">SUMIF(C8780:E8861,"salary",E8780:E8861)</f>
        <v>2272167.7586206896</v>
      </c>
    </row>
    <row r="8807" spans="1:15" x14ac:dyDescent="0.3">
      <c r="A8807" s="45">
        <v>45356</v>
      </c>
      <c r="B8807" s="398"/>
      <c r="C8807" s="5" t="s">
        <v>5288</v>
      </c>
      <c r="D8807" s="5" t="s">
        <v>13414</v>
      </c>
      <c r="E8807" s="43">
        <v>5000</v>
      </c>
      <c r="F8807" s="43"/>
      <c r="G8807" s="48">
        <f t="shared" si="222"/>
        <v>435659.08769002609</v>
      </c>
      <c r="H8807" s="391" t="s">
        <v>9568</v>
      </c>
      <c r="I8807" s="608" t="s">
        <v>12293</v>
      </c>
      <c r="J8807" s="187" t="e">
        <f ca="1">J8805-J8806</f>
        <v>#REF!</v>
      </c>
    </row>
    <row r="8808" spans="1:15" x14ac:dyDescent="0.3">
      <c r="A8808" s="45">
        <v>45356</v>
      </c>
      <c r="B8808" s="396" t="s">
        <v>12188</v>
      </c>
      <c r="C8808" s="186" t="s">
        <v>54</v>
      </c>
      <c r="D8808" s="186" t="s">
        <v>11925</v>
      </c>
      <c r="E8808" s="187">
        <v>20700</v>
      </c>
      <c r="F8808" s="43"/>
      <c r="G8808" s="48">
        <f t="shared" si="222"/>
        <v>414959.08769002609</v>
      </c>
      <c r="H8808" s="391" t="s">
        <v>9568</v>
      </c>
    </row>
    <row r="8809" spans="1:15" x14ac:dyDescent="0.3">
      <c r="A8809" s="45">
        <v>45357</v>
      </c>
      <c r="B8809" s="398"/>
      <c r="C8809" s="5" t="s">
        <v>25</v>
      </c>
      <c r="D8809" s="5" t="s">
        <v>13342</v>
      </c>
      <c r="E8809" s="43">
        <v>5000</v>
      </c>
      <c r="F8809" s="43"/>
      <c r="G8809" s="48">
        <f t="shared" si="222"/>
        <v>409959.08769002609</v>
      </c>
      <c r="H8809" s="391" t="s">
        <v>9568</v>
      </c>
    </row>
    <row r="8810" spans="1:15" x14ac:dyDescent="0.3">
      <c r="A8810" s="45">
        <v>45357</v>
      </c>
      <c r="B8810" s="396" t="s">
        <v>12188</v>
      </c>
      <c r="C8810" s="186" t="s">
        <v>54</v>
      </c>
      <c r="D8810" s="186" t="s">
        <v>13415</v>
      </c>
      <c r="E8810" s="187">
        <v>39100</v>
      </c>
      <c r="F8810" s="43"/>
      <c r="G8810" s="48">
        <f t="shared" si="222"/>
        <v>370859.08769002609</v>
      </c>
      <c r="H8810" s="391" t="s">
        <v>9568</v>
      </c>
    </row>
    <row r="8811" spans="1:15" x14ac:dyDescent="0.3">
      <c r="A8811" s="45">
        <v>45357</v>
      </c>
      <c r="B8811" s="396" t="s">
        <v>12188</v>
      </c>
      <c r="C8811" s="186" t="s">
        <v>54</v>
      </c>
      <c r="D8811" s="186" t="s">
        <v>13416</v>
      </c>
      <c r="E8811" s="187">
        <v>34300</v>
      </c>
      <c r="F8811" s="43"/>
      <c r="G8811" s="48">
        <f t="shared" si="222"/>
        <v>336559.08769002609</v>
      </c>
      <c r="H8811" s="391" t="s">
        <v>9568</v>
      </c>
    </row>
    <row r="8812" spans="1:15" x14ac:dyDescent="0.3">
      <c r="A8812" s="45">
        <v>45357</v>
      </c>
      <c r="B8812" s="398" t="s">
        <v>12137</v>
      </c>
      <c r="C8812" s="5" t="s">
        <v>11194</v>
      </c>
      <c r="D8812" s="5" t="s">
        <v>13417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13418</v>
      </c>
      <c r="E8813" s="518">
        <v>5000</v>
      </c>
      <c r="F8813" s="43"/>
      <c r="G8813" s="48">
        <f t="shared" si="223"/>
        <v>316059.08769002609</v>
      </c>
      <c r="H8813" s="391" t="s">
        <v>9568</v>
      </c>
    </row>
    <row r="8814" spans="1:15" x14ac:dyDescent="0.3">
      <c r="A8814" s="45">
        <v>45357</v>
      </c>
      <c r="B8814" s="396" t="s">
        <v>12130</v>
      </c>
      <c r="C8814" s="186" t="s">
        <v>54</v>
      </c>
      <c r="D8814" s="186" t="s">
        <v>13241</v>
      </c>
      <c r="E8814" s="187">
        <v>140338.36206896551</v>
      </c>
      <c r="F8814" s="43"/>
      <c r="G8814" s="48">
        <f t="shared" si="223"/>
        <v>175720.72562106058</v>
      </c>
      <c r="H8814" s="391" t="s">
        <v>9568</v>
      </c>
    </row>
    <row r="8815" spans="1:15" x14ac:dyDescent="0.3">
      <c r="A8815" s="45">
        <v>45357</v>
      </c>
      <c r="B8815" s="396" t="s">
        <v>12137</v>
      </c>
      <c r="C8815" s="186" t="s">
        <v>54</v>
      </c>
      <c r="D8815" s="186" t="s">
        <v>13059</v>
      </c>
      <c r="E8815" s="187">
        <v>57930</v>
      </c>
      <c r="F8815" s="43"/>
      <c r="G8815" s="48">
        <f t="shared" si="223"/>
        <v>117790.72562106058</v>
      </c>
      <c r="H8815" s="391" t="s">
        <v>9568</v>
      </c>
    </row>
    <row r="8816" spans="1:15" x14ac:dyDescent="0.3">
      <c r="A8816" s="45">
        <v>45357</v>
      </c>
      <c r="B8816" s="396" t="s">
        <v>12137</v>
      </c>
      <c r="C8816" s="186" t="s">
        <v>54</v>
      </c>
      <c r="D8816" s="186" t="s">
        <v>12842</v>
      </c>
      <c r="E8816" s="187">
        <v>28500</v>
      </c>
      <c r="F8816" s="43"/>
      <c r="G8816" s="48">
        <f t="shared" si="223"/>
        <v>89290.725621060585</v>
      </c>
      <c r="H8816" s="391" t="s">
        <v>9568</v>
      </c>
    </row>
    <row r="8817" spans="1:12" x14ac:dyDescent="0.3">
      <c r="A8817" s="45">
        <v>45357</v>
      </c>
      <c r="B8817" s="398" t="s">
        <v>25</v>
      </c>
      <c r="C8817" s="5" t="s">
        <v>13301</v>
      </c>
      <c r="D8817" s="5" t="s">
        <v>40</v>
      </c>
      <c r="E8817" s="43">
        <v>6000</v>
      </c>
      <c r="F8817" s="43"/>
      <c r="G8817" s="48">
        <f t="shared" si="223"/>
        <v>83290.725621060585</v>
      </c>
      <c r="H8817" s="391" t="s">
        <v>9568</v>
      </c>
    </row>
    <row r="8818" spans="1:12" x14ac:dyDescent="0.3">
      <c r="A8818" s="45">
        <v>45357</v>
      </c>
      <c r="B8818" s="396" t="s">
        <v>12859</v>
      </c>
      <c r="C8818" s="186" t="s">
        <v>54</v>
      </c>
      <c r="D8818" s="186" t="s">
        <v>13244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12188</v>
      </c>
      <c r="C8820" s="5" t="s">
        <v>5793</v>
      </c>
      <c r="D8820" s="5" t="s">
        <v>40</v>
      </c>
      <c r="E8820" s="43">
        <v>1400</v>
      </c>
      <c r="F8820" s="43"/>
      <c r="G8820" s="48">
        <f t="shared" si="223"/>
        <v>20190.725621060585</v>
      </c>
      <c r="H8820" s="391" t="s">
        <v>9568</v>
      </c>
    </row>
    <row r="8821" spans="1:12" x14ac:dyDescent="0.3">
      <c r="A8821" s="45">
        <v>45357</v>
      </c>
      <c r="B8821" s="398" t="s">
        <v>12188</v>
      </c>
      <c r="C8821" s="5" t="s">
        <v>11194</v>
      </c>
      <c r="D8821" s="5" t="s">
        <v>13421</v>
      </c>
      <c r="E8821" s="43">
        <v>950</v>
      </c>
      <c r="F8821" s="43"/>
      <c r="G8821" s="48">
        <f t="shared" si="223"/>
        <v>19240.725621060585</v>
      </c>
      <c r="H8821" s="391" t="s">
        <v>9568</v>
      </c>
    </row>
    <row r="8822" spans="1:12" x14ac:dyDescent="0.3">
      <c r="A8822" s="45">
        <v>45357</v>
      </c>
      <c r="B8822" s="398" t="s">
        <v>12188</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12271</v>
      </c>
      <c r="E8823" s="43">
        <v>12067</v>
      </c>
      <c r="F8823" s="43"/>
      <c r="G8823" s="48">
        <f t="shared" si="223"/>
        <v>2173.7256210605847</v>
      </c>
      <c r="H8823" s="391" t="s">
        <v>9568</v>
      </c>
      <c r="L8823" s="4">
        <v>62000</v>
      </c>
    </row>
    <row r="8824" spans="1:12" x14ac:dyDescent="0.3">
      <c r="A8824" s="45">
        <v>45358</v>
      </c>
      <c r="B8824" s="398" t="s">
        <v>12137</v>
      </c>
      <c r="C8824" s="5" t="s">
        <v>30</v>
      </c>
      <c r="D8824" s="5" t="s">
        <v>13424</v>
      </c>
      <c r="E8824" s="43">
        <v>650</v>
      </c>
      <c r="F8824" s="43"/>
      <c r="G8824" s="48">
        <f t="shared" si="223"/>
        <v>1523.7256210605847</v>
      </c>
      <c r="H8824" s="391" t="s">
        <v>9568</v>
      </c>
      <c r="L8824" s="4">
        <v>6000</v>
      </c>
    </row>
    <row r="8825" spans="1:12" x14ac:dyDescent="0.3">
      <c r="A8825" s="45">
        <v>45358</v>
      </c>
      <c r="B8825" s="585"/>
      <c r="C8825" s="485"/>
      <c r="D8825" s="496" t="s">
        <v>13378</v>
      </c>
      <c r="E8825" s="485"/>
      <c r="F8825" s="28">
        <v>1000000</v>
      </c>
      <c r="G8825" s="48">
        <f t="shared" si="223"/>
        <v>1001523.7256210606</v>
      </c>
      <c r="H8825" s="391" t="s">
        <v>9568</v>
      </c>
      <c r="L8825" s="4">
        <f>SUM(L8823:L8824)</f>
        <v>68000</v>
      </c>
    </row>
    <row r="8826" spans="1:12" x14ac:dyDescent="0.3">
      <c r="A8826" s="45">
        <v>45358</v>
      </c>
      <c r="B8826" s="396" t="s">
        <v>12137</v>
      </c>
      <c r="C8826" s="186" t="s">
        <v>54</v>
      </c>
      <c r="D8826" s="186" t="s">
        <v>12583</v>
      </c>
      <c r="E8826" s="187">
        <v>40650</v>
      </c>
      <c r="F8826" s="43"/>
      <c r="G8826" s="48">
        <f t="shared" si="223"/>
        <v>960873.72562106058</v>
      </c>
      <c r="H8826" s="391" t="s">
        <v>9568</v>
      </c>
    </row>
    <row r="8827" spans="1:12" x14ac:dyDescent="0.3">
      <c r="A8827" s="45">
        <v>45358</v>
      </c>
      <c r="B8827" s="396" t="s">
        <v>12097</v>
      </c>
      <c r="C8827" s="186" t="s">
        <v>54</v>
      </c>
      <c r="D8827" s="186" t="s">
        <v>13425</v>
      </c>
      <c r="E8827" s="187">
        <v>28000</v>
      </c>
      <c r="F8827" s="43"/>
      <c r="G8827" s="48">
        <f t="shared" si="223"/>
        <v>932873.72562106058</v>
      </c>
      <c r="H8827" s="391" t="s">
        <v>9568</v>
      </c>
    </row>
    <row r="8828" spans="1:12" x14ac:dyDescent="0.3">
      <c r="A8828" s="45">
        <v>45358</v>
      </c>
      <c r="B8828" s="396" t="s">
        <v>13490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13426</v>
      </c>
      <c r="E8829" s="43">
        <v>50000</v>
      </c>
      <c r="F8829" s="43"/>
      <c r="G8829" s="48">
        <f t="shared" si="223"/>
        <v>831123.72562106058</v>
      </c>
      <c r="H8829" s="391" t="s">
        <v>9568</v>
      </c>
    </row>
    <row r="8830" spans="1:12" x14ac:dyDescent="0.3">
      <c r="A8830" s="45">
        <v>45358</v>
      </c>
      <c r="B8830" s="396" t="s">
        <v>12859</v>
      </c>
      <c r="C8830" s="186" t="s">
        <v>54</v>
      </c>
      <c r="D8830" s="186" t="s">
        <v>13427</v>
      </c>
      <c r="E8830" s="187">
        <v>64150</v>
      </c>
      <c r="F8830" s="43"/>
      <c r="G8830" s="48">
        <f t="shared" si="223"/>
        <v>766973.72562106058</v>
      </c>
      <c r="H8830" s="391" t="s">
        <v>9568</v>
      </c>
      <c r="J8830" s="52">
        <v>43200</v>
      </c>
    </row>
    <row r="8831" spans="1:12" x14ac:dyDescent="0.3">
      <c r="A8831" s="45">
        <v>45358</v>
      </c>
      <c r="B8831" s="398" t="s">
        <v>13490</v>
      </c>
      <c r="C8831" s="5" t="s">
        <v>12889</v>
      </c>
      <c r="D8831" s="5" t="s">
        <v>13422</v>
      </c>
      <c r="E8831" s="43">
        <v>20000</v>
      </c>
      <c r="F8831" s="43"/>
      <c r="G8831" s="48">
        <f t="shared" si="223"/>
        <v>746973.72562106058</v>
      </c>
      <c r="H8831" s="391" t="s">
        <v>9568</v>
      </c>
      <c r="J8831" s="52">
        <v>21280</v>
      </c>
    </row>
    <row r="8832" spans="1:12" x14ac:dyDescent="0.3">
      <c r="A8832" s="45">
        <v>45358</v>
      </c>
      <c r="B8832" s="398" t="s">
        <v>12188</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13342</v>
      </c>
      <c r="E8833" s="43">
        <v>4000</v>
      </c>
      <c r="F8833" s="43"/>
      <c r="G8833" s="48">
        <f t="shared" si="223"/>
        <v>742173.72562106058</v>
      </c>
      <c r="H8833" s="391" t="s">
        <v>9568</v>
      </c>
      <c r="J8833" s="52">
        <v>114300</v>
      </c>
    </row>
    <row r="8834" spans="1:12" x14ac:dyDescent="0.3">
      <c r="A8834" s="45">
        <v>45359</v>
      </c>
      <c r="B8834" s="396" t="s">
        <v>12674</v>
      </c>
      <c r="C8834" s="186" t="s">
        <v>54</v>
      </c>
      <c r="D8834" s="186" t="s">
        <v>13227</v>
      </c>
      <c r="E8834" s="187">
        <v>678905.17241379316</v>
      </c>
      <c r="F8834" s="43"/>
      <c r="G8834" s="48">
        <f t="shared" si="223"/>
        <v>63268.553207267425</v>
      </c>
      <c r="H8834" s="391" t="s">
        <v>9568</v>
      </c>
      <c r="J8834" s="52">
        <f>SUM(J8830:J8833)</f>
        <v>182980</v>
      </c>
    </row>
    <row r="8835" spans="1:12" x14ac:dyDescent="0.3">
      <c r="A8835" s="45">
        <v>45359</v>
      </c>
      <c r="B8835" s="585"/>
      <c r="C8835" s="485"/>
      <c r="D8835" s="496" t="s">
        <v>13434</v>
      </c>
      <c r="E8835" s="485"/>
      <c r="F8835" s="28">
        <v>200000</v>
      </c>
      <c r="G8835" s="48">
        <f t="shared" si="223"/>
        <v>263268.55320726743</v>
      </c>
      <c r="H8835" s="391" t="s">
        <v>9568</v>
      </c>
    </row>
    <row r="8836" spans="1:12" x14ac:dyDescent="0.3">
      <c r="A8836" s="45">
        <v>45359</v>
      </c>
      <c r="B8836" s="398" t="s">
        <v>13428</v>
      </c>
      <c r="C8836" s="5" t="s">
        <v>11194</v>
      </c>
      <c r="D8836" s="5" t="s">
        <v>13429</v>
      </c>
      <c r="E8836" s="43">
        <v>182980</v>
      </c>
      <c r="F8836" s="43"/>
      <c r="G8836" s="48">
        <f t="shared" si="223"/>
        <v>80288.553207267425</v>
      </c>
      <c r="H8836" s="391" t="s">
        <v>9568</v>
      </c>
    </row>
    <row r="8837" spans="1:12" x14ac:dyDescent="0.3">
      <c r="A8837" s="45">
        <v>45359</v>
      </c>
      <c r="B8837" s="398" t="s">
        <v>13428</v>
      </c>
      <c r="C8837" s="5" t="s">
        <v>5793</v>
      </c>
      <c r="D8837" s="5" t="s">
        <v>40</v>
      </c>
      <c r="E8837" s="43">
        <v>500</v>
      </c>
      <c r="F8837" s="43"/>
      <c r="G8837" s="48">
        <f t="shared" si="223"/>
        <v>79788.553207267425</v>
      </c>
      <c r="H8837" s="391" t="s">
        <v>9568</v>
      </c>
    </row>
    <row r="8838" spans="1:12" x14ac:dyDescent="0.3">
      <c r="A8838" s="45">
        <v>45359</v>
      </c>
      <c r="B8838" s="398" t="s">
        <v>13428</v>
      </c>
      <c r="C8838" s="5" t="s">
        <v>30</v>
      </c>
      <c r="D8838" s="5" t="s">
        <v>10651</v>
      </c>
      <c r="E8838" s="43">
        <v>500</v>
      </c>
      <c r="F8838" s="43"/>
      <c r="G8838" s="48">
        <f t="shared" si="223"/>
        <v>79288.553207267425</v>
      </c>
      <c r="H8838" s="391" t="s">
        <v>9568</v>
      </c>
    </row>
    <row r="8839" spans="1:12" x14ac:dyDescent="0.3">
      <c r="A8839" s="45">
        <v>45359</v>
      </c>
      <c r="B8839" s="398" t="s">
        <v>13428</v>
      </c>
      <c r="C8839" s="5" t="s">
        <v>12845</v>
      </c>
      <c r="D8839" s="5" t="s">
        <v>13439</v>
      </c>
      <c r="E8839" s="43">
        <v>10000</v>
      </c>
      <c r="F8839" s="43"/>
      <c r="G8839" s="48">
        <f t="shared" si="223"/>
        <v>69288.553207267425</v>
      </c>
      <c r="H8839" s="391" t="s">
        <v>9568</v>
      </c>
    </row>
    <row r="8840" spans="1:12" x14ac:dyDescent="0.3">
      <c r="A8840" s="45">
        <v>45359</v>
      </c>
      <c r="B8840" s="398" t="s">
        <v>13428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13342</v>
      </c>
      <c r="E8841" s="43">
        <v>3000</v>
      </c>
      <c r="F8841" s="43"/>
      <c r="G8841" s="48">
        <f t="shared" si="223"/>
        <v>64788.553207267425</v>
      </c>
      <c r="H8841" s="391" t="s">
        <v>9568</v>
      </c>
      <c r="J8841" s="52">
        <f>J8840+J8834</f>
        <v>183980</v>
      </c>
    </row>
    <row r="8842" spans="1:12" x14ac:dyDescent="0.3">
      <c r="A8842" s="45">
        <v>45360</v>
      </c>
      <c r="B8842" s="398" t="s">
        <v>13490</v>
      </c>
      <c r="C8842" s="5" t="s">
        <v>3220</v>
      </c>
      <c r="D8842" s="5" t="s">
        <v>294</v>
      </c>
      <c r="E8842" s="43">
        <v>8500</v>
      </c>
      <c r="F8842" s="43"/>
      <c r="G8842" s="48">
        <f t="shared" si="223"/>
        <v>56288.553207267425</v>
      </c>
      <c r="H8842" s="391" t="s">
        <v>9568</v>
      </c>
      <c r="J8842" s="52">
        <v>10000</v>
      </c>
    </row>
    <row r="8843" spans="1:12" x14ac:dyDescent="0.3">
      <c r="A8843" s="45">
        <v>45360</v>
      </c>
      <c r="B8843" s="398" t="s">
        <v>12188</v>
      </c>
      <c r="C8843" s="5" t="s">
        <v>11194</v>
      </c>
      <c r="D8843" s="5" t="s">
        <v>13432</v>
      </c>
      <c r="E8843" s="43">
        <v>1050</v>
      </c>
      <c r="F8843" s="43"/>
      <c r="G8843" s="48">
        <f t="shared" si="223"/>
        <v>55238.553207267425</v>
      </c>
      <c r="H8843" s="391" t="s">
        <v>9568</v>
      </c>
      <c r="J8843" s="52">
        <f>J8842+J8841</f>
        <v>193980</v>
      </c>
    </row>
    <row r="8844" spans="1:12" x14ac:dyDescent="0.3">
      <c r="A8844" s="45">
        <v>45360</v>
      </c>
      <c r="B8844" s="398" t="s">
        <v>12188</v>
      </c>
      <c r="C8844" s="5" t="s">
        <v>25</v>
      </c>
      <c r="D8844" s="5" t="s">
        <v>13433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12097</v>
      </c>
      <c r="C8846" s="5" t="s">
        <v>5793</v>
      </c>
      <c r="D8846" s="5" t="s">
        <v>13438</v>
      </c>
      <c r="E8846" s="43">
        <v>3000</v>
      </c>
      <c r="F8846" s="43"/>
      <c r="G8846" s="48">
        <f t="shared" si="223"/>
        <v>238.55320726742502</v>
      </c>
      <c r="H8846" s="391" t="s">
        <v>9568</v>
      </c>
    </row>
    <row r="8847" spans="1:12" x14ac:dyDescent="0.3">
      <c r="A8847" s="45">
        <v>45362</v>
      </c>
      <c r="B8847" s="585"/>
      <c r="C8847" s="485"/>
      <c r="D8847" s="496" t="s">
        <v>4364</v>
      </c>
      <c r="E8847" s="485"/>
      <c r="F8847" s="28">
        <v>150000</v>
      </c>
      <c r="G8847" s="48">
        <f t="shared" si="223"/>
        <v>150238.55320726743</v>
      </c>
      <c r="H8847" s="391" t="s">
        <v>9568</v>
      </c>
    </row>
    <row r="8848" spans="1:12" x14ac:dyDescent="0.3">
      <c r="A8848" s="45">
        <v>45362</v>
      </c>
      <c r="B8848" s="398" t="s">
        <v>12859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13342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13384</v>
      </c>
      <c r="C8850" s="5" t="s">
        <v>5793</v>
      </c>
      <c r="D8850" s="5" t="s">
        <v>13447</v>
      </c>
      <c r="E8850" s="65">
        <v>500</v>
      </c>
      <c r="F8850" s="43"/>
      <c r="G8850" s="48">
        <f t="shared" si="223"/>
        <v>145738.55320726743</v>
      </c>
      <c r="H8850" s="391" t="s">
        <v>9568</v>
      </c>
      <c r="I8850" s="52">
        <v>2000</v>
      </c>
      <c r="J8850" s="52">
        <f>J8848-J8849</f>
        <v>535500</v>
      </c>
    </row>
    <row r="8851" spans="1:12" x14ac:dyDescent="0.3">
      <c r="A8851" s="45">
        <v>45362</v>
      </c>
      <c r="B8851" s="398" t="s">
        <v>13448</v>
      </c>
      <c r="C8851" s="5" t="s">
        <v>5793</v>
      </c>
      <c r="D8851" s="5" t="s">
        <v>13447</v>
      </c>
      <c r="E8851" s="65">
        <v>550</v>
      </c>
      <c r="F8851" s="43"/>
      <c r="G8851" s="48">
        <f t="shared" si="223"/>
        <v>145188.55320726743</v>
      </c>
      <c r="H8851" s="391" t="s">
        <v>9568</v>
      </c>
    </row>
    <row r="8852" spans="1:12" x14ac:dyDescent="0.3">
      <c r="A8852" s="45">
        <v>45362</v>
      </c>
      <c r="B8852" s="398" t="s">
        <v>12859</v>
      </c>
      <c r="C8852" s="5" t="s">
        <v>11194</v>
      </c>
      <c r="D8852" s="5" t="s">
        <v>10837</v>
      </c>
      <c r="E8852" s="65">
        <v>2500</v>
      </c>
      <c r="F8852" s="43"/>
      <c r="G8852" s="48">
        <f t="shared" si="223"/>
        <v>142688.55320726743</v>
      </c>
      <c r="H8852" s="391" t="s">
        <v>9568</v>
      </c>
    </row>
    <row r="8853" spans="1:12" x14ac:dyDescent="0.3">
      <c r="A8853" s="45">
        <v>45362</v>
      </c>
      <c r="B8853" s="398" t="s">
        <v>12859</v>
      </c>
      <c r="C8853" s="5" t="s">
        <v>5793</v>
      </c>
      <c r="D8853" s="5" t="s">
        <v>13449</v>
      </c>
      <c r="E8853" s="65">
        <v>1500</v>
      </c>
      <c r="F8853" s="43"/>
      <c r="G8853" s="48">
        <f t="shared" si="223"/>
        <v>141188.55320726743</v>
      </c>
      <c r="H8853" s="391" t="s">
        <v>9568</v>
      </c>
    </row>
    <row r="8854" spans="1:12" x14ac:dyDescent="0.3">
      <c r="A8854" s="45">
        <v>45362</v>
      </c>
      <c r="B8854" s="398" t="s">
        <v>12190</v>
      </c>
      <c r="C8854" s="5" t="s">
        <v>11194</v>
      </c>
      <c r="D8854" s="5" t="s">
        <v>13450</v>
      </c>
      <c r="E8854" s="65">
        <v>2000</v>
      </c>
      <c r="F8854" s="43"/>
      <c r="G8854" s="48">
        <f t="shared" si="223"/>
        <v>139188.55320726743</v>
      </c>
      <c r="H8854" s="391" t="s">
        <v>9568</v>
      </c>
    </row>
    <row r="8855" spans="1:12" x14ac:dyDescent="0.3">
      <c r="A8855" s="45">
        <v>45362</v>
      </c>
      <c r="B8855" s="398" t="s">
        <v>25</v>
      </c>
      <c r="C8855" s="5" t="s">
        <v>25</v>
      </c>
      <c r="D8855" s="5" t="s">
        <v>13441</v>
      </c>
      <c r="E8855" s="43">
        <v>8000</v>
      </c>
      <c r="F8855" s="43"/>
      <c r="G8855" s="48">
        <f t="shared" si="223"/>
        <v>131188.55320726743</v>
      </c>
      <c r="H8855" s="391" t="s">
        <v>9568</v>
      </c>
      <c r="I8855" s="52">
        <v>2500</v>
      </c>
      <c r="K8855" s="238">
        <v>11.6</v>
      </c>
      <c r="L8855" s="4">
        <v>6</v>
      </c>
    </row>
    <row r="8856" spans="1:12" x14ac:dyDescent="0.3">
      <c r="A8856" s="45">
        <v>45362</v>
      </c>
      <c r="B8856" s="398" t="s">
        <v>13442</v>
      </c>
      <c r="C8856" s="5" t="s">
        <v>9765</v>
      </c>
      <c r="D8856" s="5" t="s">
        <v>13443</v>
      </c>
      <c r="E8856" s="43">
        <v>5000</v>
      </c>
      <c r="F8856" s="43"/>
      <c r="G8856" s="48">
        <f t="shared" si="223"/>
        <v>126188.55320726743</v>
      </c>
      <c r="H8856" s="391" t="s">
        <v>9568</v>
      </c>
      <c r="I8856" s="52">
        <v>500</v>
      </c>
      <c r="L8856" s="657">
        <f>24-K8855-L8855-8</f>
        <v>-1.5999999999999996</v>
      </c>
    </row>
    <row r="8857" spans="1:12" x14ac:dyDescent="0.3">
      <c r="A8857" s="45">
        <v>45363</v>
      </c>
      <c r="B8857" s="398" t="s">
        <v>12859</v>
      </c>
      <c r="C8857" s="5" t="s">
        <v>5793</v>
      </c>
      <c r="D8857" s="5" t="s">
        <v>40</v>
      </c>
      <c r="E8857" s="43">
        <v>2000</v>
      </c>
      <c r="F8857" s="43"/>
      <c r="G8857" s="48">
        <f t="shared" si="223"/>
        <v>124188.55320726743</v>
      </c>
      <c r="H8857" s="391" t="s">
        <v>9568</v>
      </c>
      <c r="I8857" s="52">
        <v>250</v>
      </c>
    </row>
    <row r="8858" spans="1:12" x14ac:dyDescent="0.3">
      <c r="A8858" s="45">
        <v>45363</v>
      </c>
      <c r="B8858" s="398" t="s">
        <v>12188</v>
      </c>
      <c r="C8858" s="5" t="s">
        <v>5793</v>
      </c>
      <c r="D8858" s="5" t="s">
        <v>40</v>
      </c>
      <c r="E8858" s="43">
        <v>1500</v>
      </c>
      <c r="F8858" s="43"/>
      <c r="G8858" s="48">
        <f t="shared" si="223"/>
        <v>122688.55320726743</v>
      </c>
      <c r="H8858" s="391" t="s">
        <v>9568</v>
      </c>
      <c r="I8858" s="52">
        <v>300</v>
      </c>
    </row>
    <row r="8859" spans="1:12" x14ac:dyDescent="0.3">
      <c r="A8859" s="45">
        <v>45363</v>
      </c>
      <c r="B8859" s="398" t="s">
        <v>12188</v>
      </c>
      <c r="C8859" s="5" t="s">
        <v>11194</v>
      </c>
      <c r="D8859" s="5" t="s">
        <v>13453</v>
      </c>
      <c r="E8859" s="43">
        <v>18000</v>
      </c>
      <c r="F8859" s="43"/>
      <c r="G8859" s="48">
        <f t="shared" si="223"/>
        <v>104688.55320726743</v>
      </c>
      <c r="H8859" s="391" t="s">
        <v>9568</v>
      </c>
      <c r="I8859" s="52">
        <f>SUM(I8849:I8858)</f>
        <v>7050</v>
      </c>
      <c r="K8859" s="658"/>
      <c r="L8859" s="659"/>
    </row>
    <row r="8860" spans="1:12" x14ac:dyDescent="0.3">
      <c r="A8860" s="45">
        <v>45364</v>
      </c>
      <c r="B8860" s="398" t="s">
        <v>12859</v>
      </c>
      <c r="C8860" s="5" t="s">
        <v>9452</v>
      </c>
      <c r="D8860" s="5" t="s">
        <v>13454</v>
      </c>
      <c r="E8860" s="43">
        <v>2400</v>
      </c>
      <c r="F8860" s="43"/>
      <c r="G8860" s="48">
        <f t="shared" si="223"/>
        <v>102288.55320726743</v>
      </c>
      <c r="H8860" s="391" t="s">
        <v>9568</v>
      </c>
      <c r="J8860" s="52">
        <f>E8854+E8853+E8852+E8851+E8850</f>
        <v>7050</v>
      </c>
      <c r="L8860" s="657"/>
    </row>
    <row r="8861" spans="1:12" x14ac:dyDescent="0.3">
      <c r="A8861" s="45">
        <v>45364</v>
      </c>
      <c r="B8861" s="398" t="s">
        <v>12674</v>
      </c>
      <c r="C8861" s="5" t="s">
        <v>5793</v>
      </c>
      <c r="D8861" s="5" t="s">
        <v>40</v>
      </c>
      <c r="E8861" s="43">
        <v>2000</v>
      </c>
      <c r="F8861" s="43"/>
      <c r="G8861" s="48">
        <f t="shared" si="223"/>
        <v>100288.55320726743</v>
      </c>
      <c r="H8861" s="391" t="s">
        <v>9568</v>
      </c>
      <c r="K8861" s="355"/>
      <c r="L8861" s="659"/>
    </row>
    <row r="8862" spans="1:12" x14ac:dyDescent="0.3">
      <c r="A8862" s="45">
        <v>45364</v>
      </c>
      <c r="B8862" s="398" t="s">
        <v>25</v>
      </c>
      <c r="C8862" s="5" t="s">
        <v>11161</v>
      </c>
      <c r="D8862" s="5" t="s">
        <v>294</v>
      </c>
      <c r="E8862" s="43">
        <v>5000</v>
      </c>
      <c r="F8862" s="43"/>
      <c r="G8862" s="48">
        <f t="shared" si="223"/>
        <v>95288.553207267425</v>
      </c>
      <c r="H8862" s="391" t="s">
        <v>9568</v>
      </c>
      <c r="L8862" s="659"/>
    </row>
    <row r="8863" spans="1:12" x14ac:dyDescent="0.3">
      <c r="A8863" s="45">
        <v>45364</v>
      </c>
      <c r="B8863" s="398" t="s">
        <v>12130</v>
      </c>
      <c r="C8863" s="5" t="s">
        <v>84</v>
      </c>
      <c r="D8863" s="5" t="s">
        <v>13460</v>
      </c>
      <c r="E8863" s="43">
        <v>25000</v>
      </c>
      <c r="F8863" s="43"/>
      <c r="G8863" s="48">
        <f t="shared" si="223"/>
        <v>70288.553207267425</v>
      </c>
      <c r="H8863" s="391" t="s">
        <v>9568</v>
      </c>
      <c r="L8863" s="659"/>
    </row>
    <row r="8864" spans="1:12" x14ac:dyDescent="0.3">
      <c r="A8864" s="45">
        <v>45364</v>
      </c>
      <c r="B8864" s="398" t="s">
        <v>12674</v>
      </c>
      <c r="C8864" s="5" t="s">
        <v>64</v>
      </c>
      <c r="D8864" s="5" t="s">
        <v>13456</v>
      </c>
      <c r="E8864" s="43">
        <v>4860</v>
      </c>
      <c r="F8864" s="43"/>
      <c r="G8864" s="48">
        <f t="shared" si="223"/>
        <v>65428.553207267425</v>
      </c>
      <c r="H8864" s="391" t="s">
        <v>9568</v>
      </c>
      <c r="L8864" s="659"/>
    </row>
    <row r="8865" spans="1:12" x14ac:dyDescent="0.3">
      <c r="A8865" s="45">
        <v>45364</v>
      </c>
      <c r="B8865" s="398" t="s">
        <v>12674</v>
      </c>
      <c r="C8865" s="5" t="s">
        <v>6430</v>
      </c>
      <c r="D8865" s="5" t="s">
        <v>13457</v>
      </c>
      <c r="E8865" s="43">
        <v>2000</v>
      </c>
      <c r="F8865" s="43"/>
      <c r="G8865" s="48">
        <f t="shared" si="223"/>
        <v>63428.553207267425</v>
      </c>
      <c r="H8865" s="391" t="s">
        <v>9568</v>
      </c>
      <c r="J8865" s="52" t="s">
        <v>13451</v>
      </c>
    </row>
    <row r="8866" spans="1:12" x14ac:dyDescent="0.3">
      <c r="A8866" s="45">
        <v>45364</v>
      </c>
      <c r="B8866" s="396" t="s">
        <v>12674</v>
      </c>
      <c r="C8866" s="186" t="s">
        <v>54</v>
      </c>
      <c r="D8866" s="186" t="s">
        <v>13458</v>
      </c>
      <c r="E8866" s="187">
        <v>3500</v>
      </c>
      <c r="F8866" s="43"/>
      <c r="G8866" s="48">
        <f t="shared" si="223"/>
        <v>59928.553207267425</v>
      </c>
      <c r="H8866" s="391" t="s">
        <v>9568</v>
      </c>
    </row>
    <row r="8867" spans="1:12" x14ac:dyDescent="0.3">
      <c r="A8867" s="45">
        <v>45364</v>
      </c>
      <c r="B8867" s="396" t="s">
        <v>12674</v>
      </c>
      <c r="C8867" s="186" t="s">
        <v>54</v>
      </c>
      <c r="D8867" s="186" t="s">
        <v>13459</v>
      </c>
      <c r="E8867" s="187">
        <v>32500</v>
      </c>
      <c r="F8867" s="43"/>
      <c r="G8867" s="48">
        <f t="shared" si="223"/>
        <v>27428.553207267425</v>
      </c>
      <c r="H8867" s="391" t="s">
        <v>9568</v>
      </c>
      <c r="J8867" s="52" t="s">
        <v>13452</v>
      </c>
    </row>
    <row r="8868" spans="1:12" x14ac:dyDescent="0.3">
      <c r="A8868" s="45">
        <v>45364</v>
      </c>
      <c r="B8868" s="398" t="s">
        <v>12286</v>
      </c>
      <c r="C8868" s="5" t="s">
        <v>1616</v>
      </c>
      <c r="D8868" s="5" t="s">
        <v>13461</v>
      </c>
      <c r="E8868" s="43">
        <v>900</v>
      </c>
      <c r="F8868" s="43"/>
      <c r="G8868" s="48">
        <f t="shared" si="223"/>
        <v>26528.553207267425</v>
      </c>
      <c r="H8868" s="391" t="s">
        <v>9568</v>
      </c>
      <c r="L8868" s="4" t="e">
        <f>#REF!*8%</f>
        <v>#REF!</v>
      </c>
    </row>
    <row r="8869" spans="1:12" x14ac:dyDescent="0.3">
      <c r="A8869" s="45">
        <v>45364</v>
      </c>
      <c r="B8869" s="398" t="s">
        <v>25</v>
      </c>
      <c r="C8869" s="5" t="s">
        <v>25</v>
      </c>
      <c r="D8869" s="5" t="s">
        <v>13342</v>
      </c>
      <c r="E8869" s="43">
        <v>1000</v>
      </c>
      <c r="F8869" s="43"/>
      <c r="G8869" s="48">
        <f t="shared" si="223"/>
        <v>25528.553207267425</v>
      </c>
      <c r="H8869" s="391" t="s">
        <v>9568</v>
      </c>
      <c r="L8869" s="4" t="e">
        <f>#REF!-L8868</f>
        <v>#REF!</v>
      </c>
    </row>
    <row r="8870" spans="1:12" x14ac:dyDescent="0.3">
      <c r="A8870" s="45">
        <v>45365</v>
      </c>
      <c r="B8870" s="398" t="s">
        <v>12859</v>
      </c>
      <c r="C8870" s="5" t="s">
        <v>11194</v>
      </c>
      <c r="D8870" s="5" t="s">
        <v>13463</v>
      </c>
      <c r="E8870" s="43">
        <v>1800</v>
      </c>
      <c r="F8870" s="43"/>
      <c r="G8870" s="48">
        <f t="shared" si="223"/>
        <v>23728.553207267425</v>
      </c>
      <c r="H8870" s="391" t="s">
        <v>9568</v>
      </c>
      <c r="I8870" s="52">
        <v>11983</v>
      </c>
      <c r="L8870" s="4">
        <v>1613998</v>
      </c>
    </row>
    <row r="8871" spans="1:12" x14ac:dyDescent="0.3">
      <c r="A8871" s="45">
        <v>45365</v>
      </c>
      <c r="B8871" s="398" t="s">
        <v>12859</v>
      </c>
      <c r="C8871" s="5" t="s">
        <v>11194</v>
      </c>
      <c r="D8871" s="5" t="s">
        <v>13464</v>
      </c>
      <c r="E8871" s="65">
        <v>1250</v>
      </c>
      <c r="F8871" s="43"/>
      <c r="G8871" s="48">
        <f t="shared" si="223"/>
        <v>22478.553207267425</v>
      </c>
      <c r="H8871" s="391" t="s">
        <v>9568</v>
      </c>
      <c r="I8871" s="52">
        <f>I8870*18%</f>
        <v>2156.94</v>
      </c>
      <c r="L8871" s="4" t="e">
        <f>L8870+L8869</f>
        <v>#REF!</v>
      </c>
    </row>
    <row r="8872" spans="1:12" x14ac:dyDescent="0.3">
      <c r="A8872" s="45">
        <v>45365</v>
      </c>
      <c r="B8872" s="585"/>
      <c r="C8872" s="485"/>
      <c r="D8872" s="496" t="s">
        <v>4364</v>
      </c>
      <c r="E8872" s="485"/>
      <c r="F8872" s="28">
        <v>160000</v>
      </c>
      <c r="G8872" s="48">
        <f t="shared" si="223"/>
        <v>182478.55320726743</v>
      </c>
      <c r="H8872" s="391" t="s">
        <v>9568</v>
      </c>
    </row>
    <row r="8873" spans="1:12" x14ac:dyDescent="0.3">
      <c r="A8873" s="45">
        <v>45365</v>
      </c>
      <c r="B8873" s="398" t="s">
        <v>12286</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12859</v>
      </c>
      <c r="C8875" s="5" t="s">
        <v>5793</v>
      </c>
      <c r="D8875" s="5" t="s">
        <v>40</v>
      </c>
      <c r="E8875" s="43">
        <v>3000</v>
      </c>
      <c r="F8875" s="43"/>
      <c r="G8875" s="48">
        <f t="shared" si="223"/>
        <v>167353.55320726743</v>
      </c>
      <c r="H8875" s="391" t="s">
        <v>9568</v>
      </c>
    </row>
    <row r="8876" spans="1:12" x14ac:dyDescent="0.3">
      <c r="A8876" s="45">
        <v>45365</v>
      </c>
      <c r="B8876" s="398" t="s">
        <v>12859</v>
      </c>
      <c r="C8876" s="5" t="s">
        <v>5793</v>
      </c>
      <c r="D8876" s="5" t="s">
        <v>13465</v>
      </c>
      <c r="E8876" s="43">
        <v>250</v>
      </c>
      <c r="F8876" s="43"/>
      <c r="G8876" s="48">
        <f t="shared" ref="G8876:G8943" si="224">G8875+F8876-E8876</f>
        <v>167103.55320726743</v>
      </c>
      <c r="H8876" s="391" t="s">
        <v>9568</v>
      </c>
    </row>
    <row r="8877" spans="1:12" x14ac:dyDescent="0.3">
      <c r="A8877" s="45">
        <v>45365</v>
      </c>
      <c r="B8877" s="398" t="s">
        <v>12137</v>
      </c>
      <c r="C8877" s="5" t="s">
        <v>5793</v>
      </c>
      <c r="D8877" s="5" t="s">
        <v>13466</v>
      </c>
      <c r="E8877" s="43">
        <v>300</v>
      </c>
      <c r="F8877" s="43"/>
      <c r="G8877" s="48">
        <f t="shared" si="224"/>
        <v>166803.55320726743</v>
      </c>
      <c r="H8877" s="391" t="s">
        <v>9568</v>
      </c>
    </row>
    <row r="8878" spans="1:12" x14ac:dyDescent="0.3">
      <c r="A8878" s="45">
        <v>45365</v>
      </c>
      <c r="B8878" s="398" t="s">
        <v>12859</v>
      </c>
      <c r="C8878" s="5" t="s">
        <v>30</v>
      </c>
      <c r="D8878" s="5" t="s">
        <v>13467</v>
      </c>
      <c r="E8878" s="43">
        <v>1000</v>
      </c>
      <c r="F8878" s="43"/>
      <c r="G8878" s="48">
        <f t="shared" si="224"/>
        <v>165803.55320726743</v>
      </c>
      <c r="H8878" s="391" t="s">
        <v>9568</v>
      </c>
    </row>
    <row r="8879" spans="1:12" x14ac:dyDescent="0.3">
      <c r="A8879" s="45">
        <v>45365</v>
      </c>
      <c r="B8879" s="398" t="s">
        <v>25</v>
      </c>
      <c r="C8879" s="5" t="s">
        <v>25</v>
      </c>
      <c r="D8879" s="5" t="s">
        <v>13342</v>
      </c>
      <c r="E8879" s="43">
        <v>1000</v>
      </c>
      <c r="F8879" s="43"/>
      <c r="G8879" s="48">
        <f t="shared" si="224"/>
        <v>164803.55320726743</v>
      </c>
      <c r="H8879" s="391" t="s">
        <v>9568</v>
      </c>
    </row>
    <row r="8880" spans="1:12" x14ac:dyDescent="0.3">
      <c r="A8880" s="45">
        <v>45365</v>
      </c>
      <c r="B8880" s="398" t="s">
        <v>12859</v>
      </c>
      <c r="C8880" s="5" t="s">
        <v>5793</v>
      </c>
      <c r="D8880" s="5" t="s">
        <v>40</v>
      </c>
      <c r="E8880" s="43">
        <v>250</v>
      </c>
      <c r="F8880" s="43"/>
      <c r="G8880" s="48">
        <f t="shared" si="224"/>
        <v>164553.55320726743</v>
      </c>
      <c r="H8880" s="391" t="s">
        <v>9568</v>
      </c>
    </row>
    <row r="8881" spans="1:8" x14ac:dyDescent="0.3">
      <c r="A8881" s="45">
        <v>45366</v>
      </c>
      <c r="B8881" s="398" t="s">
        <v>12859</v>
      </c>
      <c r="C8881" s="5" t="s">
        <v>11194</v>
      </c>
      <c r="D8881" s="5" t="s">
        <v>13468</v>
      </c>
      <c r="E8881" s="43">
        <v>15600</v>
      </c>
      <c r="F8881" s="43"/>
      <c r="G8881" s="48">
        <f t="shared" si="224"/>
        <v>148953.55320726743</v>
      </c>
      <c r="H8881" s="391" t="s">
        <v>9568</v>
      </c>
    </row>
    <row r="8882" spans="1:8" x14ac:dyDescent="0.3">
      <c r="A8882" s="45">
        <v>45366</v>
      </c>
      <c r="B8882" s="398" t="s">
        <v>12137</v>
      </c>
      <c r="C8882" s="5" t="s">
        <v>11194</v>
      </c>
      <c r="D8882" s="5" t="s">
        <v>13469</v>
      </c>
      <c r="E8882" s="43">
        <v>1000</v>
      </c>
      <c r="F8882" s="43"/>
      <c r="G8882" s="48">
        <f t="shared" si="224"/>
        <v>147953.55320726743</v>
      </c>
      <c r="H8882" s="391" t="s">
        <v>9568</v>
      </c>
    </row>
    <row r="8883" spans="1:8" x14ac:dyDescent="0.3">
      <c r="A8883" s="45">
        <v>45366</v>
      </c>
      <c r="B8883" s="398" t="s">
        <v>12859</v>
      </c>
      <c r="C8883" s="5" t="s">
        <v>11194</v>
      </c>
      <c r="D8883" s="5" t="s">
        <v>13470</v>
      </c>
      <c r="E8883" s="43">
        <v>7500</v>
      </c>
      <c r="F8883" s="43"/>
      <c r="G8883" s="48">
        <f t="shared" si="224"/>
        <v>140453.55320726743</v>
      </c>
      <c r="H8883" s="391" t="s">
        <v>9568</v>
      </c>
    </row>
    <row r="8884" spans="1:8" x14ac:dyDescent="0.3">
      <c r="A8884" s="45">
        <v>45366</v>
      </c>
      <c r="B8884" s="398" t="s">
        <v>12859</v>
      </c>
      <c r="C8884" s="5" t="s">
        <v>11194</v>
      </c>
      <c r="D8884" s="5" t="s">
        <v>13471</v>
      </c>
      <c r="E8884" s="43">
        <v>540</v>
      </c>
      <c r="F8884" s="43"/>
      <c r="G8884" s="48">
        <f t="shared" si="224"/>
        <v>139913.55320726743</v>
      </c>
      <c r="H8884" s="391" t="s">
        <v>9568</v>
      </c>
    </row>
    <row r="8885" spans="1:8" x14ac:dyDescent="0.3">
      <c r="A8885" s="45">
        <v>45366</v>
      </c>
      <c r="B8885" s="398" t="s">
        <v>12088</v>
      </c>
      <c r="C8885" s="5" t="s">
        <v>26</v>
      </c>
      <c r="D8885" s="5" t="s">
        <v>13295</v>
      </c>
      <c r="E8885" s="43">
        <v>1500</v>
      </c>
      <c r="F8885" s="43"/>
      <c r="G8885" s="48">
        <f t="shared" si="224"/>
        <v>138413.55320726743</v>
      </c>
      <c r="H8885" s="391" t="s">
        <v>9568</v>
      </c>
    </row>
    <row r="8886" spans="1:8" x14ac:dyDescent="0.3">
      <c r="A8886" s="45">
        <v>45366</v>
      </c>
      <c r="B8886" s="398" t="s">
        <v>12088</v>
      </c>
      <c r="C8886" s="5" t="s">
        <v>5162</v>
      </c>
      <c r="D8886" s="5" t="s">
        <v>5813</v>
      </c>
      <c r="E8886" s="43">
        <v>5000</v>
      </c>
      <c r="F8886" s="43"/>
      <c r="G8886" s="48">
        <f t="shared" si="224"/>
        <v>133413.55320726743</v>
      </c>
      <c r="H8886" s="391" t="s">
        <v>9568</v>
      </c>
    </row>
    <row r="8887" spans="1:8" x14ac:dyDescent="0.3">
      <c r="A8887" s="45">
        <v>45367</v>
      </c>
      <c r="B8887" s="398" t="s">
        <v>12859</v>
      </c>
      <c r="C8887" s="5" t="s">
        <v>11194</v>
      </c>
      <c r="D8887" s="5" t="s">
        <v>12343</v>
      </c>
      <c r="E8887" s="43">
        <v>5560</v>
      </c>
      <c r="F8887" s="43"/>
      <c r="G8887" s="48">
        <f t="shared" si="224"/>
        <v>127853.55320726743</v>
      </c>
      <c r="H8887" s="391" t="s">
        <v>9568</v>
      </c>
    </row>
    <row r="8888" spans="1:8" x14ac:dyDescent="0.3">
      <c r="A8888" s="45">
        <v>45367</v>
      </c>
      <c r="B8888" s="398" t="s">
        <v>12859</v>
      </c>
      <c r="C8888" s="5" t="s">
        <v>5793</v>
      </c>
      <c r="D8888" s="5" t="s">
        <v>40</v>
      </c>
      <c r="E8888" s="43">
        <v>350</v>
      </c>
      <c r="F8888" s="43"/>
      <c r="G8888" s="48">
        <f t="shared" si="224"/>
        <v>127503.55320726743</v>
      </c>
      <c r="H8888" s="391" t="s">
        <v>9568</v>
      </c>
    </row>
    <row r="8889" spans="1:8" x14ac:dyDescent="0.3">
      <c r="A8889" s="45">
        <v>45367</v>
      </c>
      <c r="B8889" s="398" t="s">
        <v>12674</v>
      </c>
      <c r="C8889" s="5" t="s">
        <v>7366</v>
      </c>
      <c r="D8889" s="5" t="s">
        <v>13475</v>
      </c>
      <c r="E8889" s="43">
        <v>12400</v>
      </c>
      <c r="F8889" s="43"/>
      <c r="G8889" s="48">
        <f t="shared" si="224"/>
        <v>115103.55320726743</v>
      </c>
      <c r="H8889" s="391" t="s">
        <v>9568</v>
      </c>
    </row>
    <row r="8890" spans="1:8" x14ac:dyDescent="0.3">
      <c r="A8890" s="45">
        <v>45367</v>
      </c>
      <c r="B8890" s="398" t="s">
        <v>12137</v>
      </c>
      <c r="C8890" s="5" t="s">
        <v>11194</v>
      </c>
      <c r="D8890" s="5" t="s">
        <v>13476</v>
      </c>
      <c r="E8890" s="43">
        <v>950</v>
      </c>
      <c r="F8890" s="43"/>
      <c r="G8890" s="48">
        <f t="shared" si="224"/>
        <v>114153.55320726743</v>
      </c>
      <c r="H8890" s="391" t="s">
        <v>9568</v>
      </c>
    </row>
    <row r="8891" spans="1:8" x14ac:dyDescent="0.3">
      <c r="A8891" s="45">
        <v>45367</v>
      </c>
      <c r="B8891" s="398" t="s">
        <v>10333</v>
      </c>
      <c r="C8891" s="5" t="s">
        <v>7737</v>
      </c>
      <c r="D8891" s="5" t="s">
        <v>13477</v>
      </c>
      <c r="E8891" s="43">
        <v>9500</v>
      </c>
      <c r="F8891" s="43"/>
      <c r="G8891" s="48">
        <f t="shared" si="224"/>
        <v>104653.55320726743</v>
      </c>
      <c r="H8891" s="391" t="s">
        <v>9568</v>
      </c>
    </row>
    <row r="8892" spans="1:8" x14ac:dyDescent="0.3">
      <c r="A8892" s="45">
        <v>45367</v>
      </c>
      <c r="B8892" s="398" t="s">
        <v>12137</v>
      </c>
      <c r="C8892" s="5" t="s">
        <v>5793</v>
      </c>
      <c r="D8892" s="5" t="s">
        <v>40</v>
      </c>
      <c r="E8892" s="43">
        <v>500</v>
      </c>
      <c r="F8892" s="43"/>
      <c r="G8892" s="48">
        <f t="shared" si="224"/>
        <v>104153.55320726743</v>
      </c>
      <c r="H8892" s="391" t="s">
        <v>9568</v>
      </c>
    </row>
    <row r="8893" spans="1:8" x14ac:dyDescent="0.3">
      <c r="A8893" s="45">
        <v>45369</v>
      </c>
      <c r="B8893" s="398" t="s">
        <v>12286</v>
      </c>
      <c r="C8893" s="5" t="s">
        <v>5288</v>
      </c>
      <c r="D8893" s="5" t="s">
        <v>13481</v>
      </c>
      <c r="E8893" s="43">
        <v>7000</v>
      </c>
      <c r="F8893" s="43"/>
      <c r="G8893" s="48">
        <f t="shared" si="224"/>
        <v>97153.553207267425</v>
      </c>
      <c r="H8893" s="391" t="s">
        <v>9568</v>
      </c>
    </row>
    <row r="8894" spans="1:8" x14ac:dyDescent="0.3">
      <c r="A8894" s="45">
        <v>45369</v>
      </c>
      <c r="B8894" s="398" t="s">
        <v>12131</v>
      </c>
      <c r="C8894" s="5" t="s">
        <v>7418</v>
      </c>
      <c r="D8894" s="5" t="s">
        <v>13482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13490</v>
      </c>
      <c r="C8896" s="5" t="s">
        <v>13483</v>
      </c>
      <c r="D8896" s="5" t="s">
        <v>13484</v>
      </c>
      <c r="E8896" s="43">
        <v>5000</v>
      </c>
      <c r="F8896" s="43"/>
      <c r="G8896" s="48">
        <f t="shared" si="224"/>
        <v>80596.553207267425</v>
      </c>
      <c r="H8896" s="391" t="s">
        <v>9568</v>
      </c>
    </row>
    <row r="8897" spans="1:11" x14ac:dyDescent="0.3">
      <c r="A8897" s="45">
        <v>45370</v>
      </c>
      <c r="B8897" s="398" t="s">
        <v>13490</v>
      </c>
      <c r="C8897" s="5" t="s">
        <v>5793</v>
      </c>
      <c r="D8897" s="5" t="s">
        <v>40</v>
      </c>
      <c r="E8897" s="43">
        <v>200</v>
      </c>
      <c r="F8897" s="43"/>
      <c r="G8897" s="48">
        <f t="shared" si="224"/>
        <v>80396.553207267425</v>
      </c>
      <c r="H8897" s="391" t="s">
        <v>9568</v>
      </c>
    </row>
    <row r="8898" spans="1:11" x14ac:dyDescent="0.3">
      <c r="A8898" s="45">
        <v>45371</v>
      </c>
      <c r="B8898" s="398" t="s">
        <v>12674</v>
      </c>
      <c r="C8898" s="5" t="s">
        <v>11194</v>
      </c>
      <c r="D8898" s="5" t="s">
        <v>13486</v>
      </c>
      <c r="E8898" s="43">
        <v>11435</v>
      </c>
      <c r="F8898" s="43"/>
      <c r="G8898" s="48">
        <f t="shared" si="224"/>
        <v>68961.553207267425</v>
      </c>
      <c r="H8898" s="391" t="s">
        <v>9568</v>
      </c>
    </row>
    <row r="8899" spans="1:11" x14ac:dyDescent="0.3">
      <c r="A8899" s="45">
        <v>45371</v>
      </c>
      <c r="B8899" s="398" t="s">
        <v>13490</v>
      </c>
      <c r="C8899" s="5" t="s">
        <v>3220</v>
      </c>
      <c r="D8899" s="5" t="s">
        <v>582</v>
      </c>
      <c r="E8899" s="43">
        <v>20000</v>
      </c>
      <c r="F8899" s="43"/>
      <c r="G8899" s="48">
        <f t="shared" si="224"/>
        <v>48961.553207267425</v>
      </c>
      <c r="H8899" s="391" t="s">
        <v>9568</v>
      </c>
    </row>
    <row r="8900" spans="1:11" x14ac:dyDescent="0.3">
      <c r="A8900" s="45">
        <v>45371</v>
      </c>
      <c r="B8900" s="398" t="s">
        <v>12859</v>
      </c>
      <c r="C8900" s="5" t="s">
        <v>30</v>
      </c>
      <c r="D8900" s="5" t="s">
        <v>10651</v>
      </c>
      <c r="E8900" s="43">
        <v>1000</v>
      </c>
      <c r="F8900" s="43"/>
      <c r="G8900" s="48">
        <f t="shared" si="224"/>
        <v>47961.553207267425</v>
      </c>
      <c r="H8900" s="391" t="s">
        <v>9568</v>
      </c>
    </row>
    <row r="8901" spans="1:11" x14ac:dyDescent="0.3">
      <c r="A8901" s="45">
        <v>45371</v>
      </c>
      <c r="B8901" s="398" t="s">
        <v>12674</v>
      </c>
      <c r="C8901" s="5" t="s">
        <v>5793</v>
      </c>
      <c r="D8901" s="5" t="s">
        <v>40</v>
      </c>
      <c r="E8901" s="43">
        <v>1400</v>
      </c>
      <c r="F8901" s="43"/>
      <c r="G8901" s="48">
        <f t="shared" si="224"/>
        <v>46561.553207267425</v>
      </c>
      <c r="H8901" s="391" t="s">
        <v>9568</v>
      </c>
    </row>
    <row r="8902" spans="1:11" x14ac:dyDescent="0.3">
      <c r="A8902" s="45">
        <v>45371</v>
      </c>
      <c r="B8902" s="398" t="s">
        <v>12188</v>
      </c>
      <c r="C8902" s="5" t="s">
        <v>5793</v>
      </c>
      <c r="D8902" s="5" t="s">
        <v>40</v>
      </c>
      <c r="E8902" s="43">
        <v>700</v>
      </c>
      <c r="F8902" s="43"/>
      <c r="G8902" s="48">
        <f t="shared" si="224"/>
        <v>45861.553207267425</v>
      </c>
      <c r="H8902" s="391" t="s">
        <v>9568</v>
      </c>
    </row>
    <row r="8903" spans="1:11" x14ac:dyDescent="0.3">
      <c r="A8903" s="45">
        <v>45371</v>
      </c>
      <c r="B8903" s="398" t="s">
        <v>12088</v>
      </c>
      <c r="C8903" s="5" t="s">
        <v>11194</v>
      </c>
      <c r="D8903" s="5" t="s">
        <v>13487</v>
      </c>
      <c r="E8903" s="43">
        <v>1000</v>
      </c>
      <c r="F8903" s="43"/>
      <c r="G8903" s="48">
        <f t="shared" si="224"/>
        <v>44861.553207267425</v>
      </c>
      <c r="H8903" s="391" t="s">
        <v>9568</v>
      </c>
      <c r="K8903" s="52">
        <v>5000</v>
      </c>
    </row>
    <row r="8904" spans="1:11" x14ac:dyDescent="0.3">
      <c r="A8904" s="45">
        <v>45371</v>
      </c>
      <c r="B8904" s="398" t="s">
        <v>12088</v>
      </c>
      <c r="C8904" s="5" t="s">
        <v>5793</v>
      </c>
      <c r="D8904" s="5" t="s">
        <v>40</v>
      </c>
      <c r="E8904" s="43">
        <v>700</v>
      </c>
      <c r="F8904" s="43"/>
      <c r="G8904" s="48">
        <f t="shared" si="224"/>
        <v>44161.553207267425</v>
      </c>
      <c r="H8904" s="391" t="s">
        <v>9568</v>
      </c>
      <c r="K8904" s="52">
        <v>2000</v>
      </c>
    </row>
    <row r="8905" spans="1:11" x14ac:dyDescent="0.3">
      <c r="A8905" s="45">
        <v>45371</v>
      </c>
      <c r="B8905" s="398" t="s">
        <v>12859</v>
      </c>
      <c r="C8905" s="5" t="s">
        <v>13488</v>
      </c>
      <c r="D8905" s="5" t="s">
        <v>13489</v>
      </c>
      <c r="E8905" s="43">
        <v>540</v>
      </c>
      <c r="F8905" s="43"/>
      <c r="G8905" s="48">
        <f t="shared" si="224"/>
        <v>43621.553207267425</v>
      </c>
      <c r="H8905" s="391" t="s">
        <v>9568</v>
      </c>
      <c r="K8905" s="52">
        <v>200000</v>
      </c>
    </row>
    <row r="8906" spans="1:11" x14ac:dyDescent="0.3">
      <c r="A8906" s="45">
        <v>45371</v>
      </c>
      <c r="B8906" s="398" t="s">
        <v>12188</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12188</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12859</v>
      </c>
      <c r="C8911" s="5" t="s">
        <v>11194</v>
      </c>
      <c r="D8911" s="5" t="s">
        <v>13492</v>
      </c>
      <c r="E8911" s="43">
        <v>3000</v>
      </c>
      <c r="F8911" s="43"/>
      <c r="G8911" s="48">
        <f t="shared" si="224"/>
        <v>31621.553207267425</v>
      </c>
      <c r="H8911" s="391" t="s">
        <v>9568</v>
      </c>
      <c r="K8911" s="52">
        <v>10000</v>
      </c>
    </row>
    <row r="8912" spans="1:11" x14ac:dyDescent="0.3">
      <c r="A8912" s="45">
        <v>45372</v>
      </c>
      <c r="B8912" s="398" t="s">
        <v>12188</v>
      </c>
      <c r="C8912" s="5" t="s">
        <v>84</v>
      </c>
      <c r="D8912" s="5" t="s">
        <v>13491</v>
      </c>
      <c r="E8912" s="43">
        <v>3000</v>
      </c>
      <c r="F8912" s="43"/>
      <c r="G8912" s="48">
        <f t="shared" si="224"/>
        <v>28621.553207267425</v>
      </c>
      <c r="H8912" s="391" t="s">
        <v>9568</v>
      </c>
      <c r="K8912" s="52">
        <v>5000</v>
      </c>
    </row>
    <row r="8913" spans="1:11" x14ac:dyDescent="0.3">
      <c r="A8913" s="45">
        <v>45372</v>
      </c>
      <c r="B8913" s="398" t="s">
        <v>12859</v>
      </c>
      <c r="C8913" s="5" t="s">
        <v>9801</v>
      </c>
      <c r="D8913" s="5" t="s">
        <v>9802</v>
      </c>
      <c r="E8913" s="43">
        <v>2000</v>
      </c>
      <c r="F8913" s="43"/>
      <c r="G8913" s="48">
        <f t="shared" si="224"/>
        <v>26621.553207267425</v>
      </c>
      <c r="H8913" s="391" t="s">
        <v>9568</v>
      </c>
      <c r="K8913" s="52">
        <v>125000</v>
      </c>
    </row>
    <row r="8914" spans="1:11" x14ac:dyDescent="0.3">
      <c r="A8914" s="45">
        <v>45372</v>
      </c>
      <c r="B8914" s="398" t="s">
        <v>12188</v>
      </c>
      <c r="C8914" s="5" t="s">
        <v>84</v>
      </c>
      <c r="D8914" s="5" t="s">
        <v>13493</v>
      </c>
      <c r="E8914" s="43">
        <v>10000</v>
      </c>
      <c r="F8914" s="43"/>
      <c r="G8914" s="48">
        <f t="shared" si="224"/>
        <v>16621.553207267425</v>
      </c>
      <c r="H8914" s="391" t="s">
        <v>9568</v>
      </c>
      <c r="K8914" s="52">
        <f>SUM(K8903:K8913)</f>
        <v>476000</v>
      </c>
    </row>
    <row r="8915" spans="1:11" x14ac:dyDescent="0.3">
      <c r="A8915" s="45">
        <v>45372</v>
      </c>
      <c r="B8915" s="398" t="s">
        <v>12188</v>
      </c>
      <c r="C8915" s="5" t="s">
        <v>84</v>
      </c>
      <c r="D8915" s="5" t="s">
        <v>13494</v>
      </c>
      <c r="E8915" s="43">
        <v>4000</v>
      </c>
      <c r="F8915" s="43"/>
      <c r="G8915" s="48">
        <f t="shared" si="224"/>
        <v>12621.553207267425</v>
      </c>
      <c r="H8915" s="391" t="s">
        <v>9568</v>
      </c>
      <c r="K8915" s="52">
        <f>500000-K8914</f>
        <v>24000</v>
      </c>
    </row>
    <row r="8916" spans="1:11" x14ac:dyDescent="0.3">
      <c r="A8916" s="45">
        <v>45372</v>
      </c>
      <c r="B8916" s="398" t="s">
        <v>12087</v>
      </c>
      <c r="C8916" s="5" t="s">
        <v>11194</v>
      </c>
      <c r="D8916" s="5" t="s">
        <v>13495</v>
      </c>
      <c r="E8916" s="43">
        <v>8000</v>
      </c>
      <c r="F8916" s="43"/>
      <c r="G8916" s="48">
        <f t="shared" si="224"/>
        <v>4621.553207267425</v>
      </c>
      <c r="H8916" s="391" t="s">
        <v>9568</v>
      </c>
    </row>
    <row r="8917" spans="1:11" x14ac:dyDescent="0.3">
      <c r="A8917" s="45">
        <v>45373</v>
      </c>
      <c r="B8917" s="585"/>
      <c r="C8917" s="485"/>
      <c r="D8917" s="496" t="s">
        <v>4364</v>
      </c>
      <c r="E8917" s="485"/>
      <c r="F8917" s="28">
        <v>45000</v>
      </c>
      <c r="G8917" s="48">
        <f t="shared" si="224"/>
        <v>49621.553207267425</v>
      </c>
      <c r="H8917" s="391" t="s">
        <v>9568</v>
      </c>
    </row>
    <row r="8918" spans="1:11" x14ac:dyDescent="0.3">
      <c r="A8918" s="45">
        <v>45373</v>
      </c>
      <c r="B8918" s="398" t="s">
        <v>13490</v>
      </c>
      <c r="C8918" s="5" t="s">
        <v>12889</v>
      </c>
      <c r="D8918" s="5" t="s">
        <v>582</v>
      </c>
      <c r="E8918" s="43">
        <v>10000</v>
      </c>
      <c r="F8918" s="43"/>
      <c r="G8918" s="48">
        <f t="shared" si="224"/>
        <v>39621.553207267425</v>
      </c>
      <c r="H8918" s="391" t="s">
        <v>9568</v>
      </c>
    </row>
    <row r="8919" spans="1:11" x14ac:dyDescent="0.3">
      <c r="A8919" s="45">
        <v>45376</v>
      </c>
      <c r="B8919" s="398" t="s">
        <v>12859</v>
      </c>
      <c r="C8919" s="5" t="s">
        <v>26</v>
      </c>
      <c r="D8919" s="5" t="s">
        <v>13496</v>
      </c>
      <c r="E8919" s="43">
        <v>1500</v>
      </c>
      <c r="F8919" s="43"/>
      <c r="G8919" s="48">
        <f t="shared" si="224"/>
        <v>38121.553207267425</v>
      </c>
      <c r="H8919" s="391" t="s">
        <v>9568</v>
      </c>
    </row>
    <row r="8920" spans="1:11" x14ac:dyDescent="0.3">
      <c r="A8920" s="45">
        <v>45376</v>
      </c>
      <c r="B8920" s="398" t="s">
        <v>12674</v>
      </c>
      <c r="C8920" s="5" t="s">
        <v>6430</v>
      </c>
      <c r="D8920" s="5" t="s">
        <v>13497</v>
      </c>
      <c r="E8920" s="43">
        <v>2000</v>
      </c>
      <c r="F8920" s="43"/>
      <c r="G8920" s="48">
        <f t="shared" si="224"/>
        <v>36121.553207267425</v>
      </c>
      <c r="H8920" s="391" t="s">
        <v>9568</v>
      </c>
    </row>
    <row r="8921" spans="1:11" x14ac:dyDescent="0.3">
      <c r="A8921" s="45">
        <v>45376</v>
      </c>
      <c r="B8921" s="398" t="s">
        <v>25</v>
      </c>
      <c r="C8921" s="5" t="s">
        <v>25</v>
      </c>
      <c r="D8921" s="5" t="s">
        <v>13503</v>
      </c>
      <c r="E8921" s="43">
        <v>31500</v>
      </c>
      <c r="F8921" s="43"/>
      <c r="G8921" s="48">
        <f t="shared" si="224"/>
        <v>4621.553207267425</v>
      </c>
      <c r="H8921" s="391" t="s">
        <v>9568</v>
      </c>
    </row>
    <row r="8922" spans="1:11" x14ac:dyDescent="0.3">
      <c r="A8922" s="45">
        <v>45384</v>
      </c>
      <c r="B8922" s="585"/>
      <c r="C8922" s="485"/>
      <c r="D8922" s="496" t="s">
        <v>13536</v>
      </c>
      <c r="E8922" s="485"/>
      <c r="F8922" s="28">
        <v>500000</v>
      </c>
      <c r="G8922" s="48">
        <f t="shared" si="224"/>
        <v>504621.55320726743</v>
      </c>
      <c r="H8922" s="391" t="s">
        <v>9568</v>
      </c>
    </row>
    <row r="8923" spans="1:11" x14ac:dyDescent="0.3">
      <c r="A8923" s="45">
        <v>45384</v>
      </c>
      <c r="B8923" s="396" t="s">
        <v>12859</v>
      </c>
      <c r="C8923" s="186" t="s">
        <v>54</v>
      </c>
      <c r="D8923" s="186" t="s">
        <v>6245</v>
      </c>
      <c r="E8923" s="187">
        <v>80160</v>
      </c>
      <c r="F8923" s="43"/>
      <c r="G8923" s="48">
        <f t="shared" si="224"/>
        <v>424461.55320726743</v>
      </c>
      <c r="H8923" s="391" t="s">
        <v>9568</v>
      </c>
    </row>
    <row r="8924" spans="1:11" x14ac:dyDescent="0.3">
      <c r="A8924" s="45">
        <v>45384</v>
      </c>
      <c r="B8924" s="396" t="s">
        <v>13517</v>
      </c>
      <c r="C8924" s="186" t="s">
        <v>54</v>
      </c>
      <c r="D8924" s="186" t="s">
        <v>12815</v>
      </c>
      <c r="E8924" s="187">
        <v>23130</v>
      </c>
      <c r="F8924" s="43"/>
      <c r="G8924" s="48">
        <f t="shared" si="224"/>
        <v>401331.55320726743</v>
      </c>
      <c r="H8924" s="391" t="s">
        <v>9568</v>
      </c>
    </row>
    <row r="8925" spans="1:11" x14ac:dyDescent="0.3">
      <c r="A8925" s="45">
        <v>45384</v>
      </c>
      <c r="B8925" s="398" t="s">
        <v>12097</v>
      </c>
      <c r="C8925" s="5" t="s">
        <v>11194</v>
      </c>
      <c r="D8925" s="5" t="s">
        <v>13518</v>
      </c>
      <c r="E8925" s="43">
        <v>1700</v>
      </c>
      <c r="F8925" s="43"/>
      <c r="G8925" s="48">
        <f t="shared" si="224"/>
        <v>399631.55320726743</v>
      </c>
      <c r="H8925" s="391" t="s">
        <v>9568</v>
      </c>
    </row>
    <row r="8926" spans="1:11" x14ac:dyDescent="0.3">
      <c r="A8926" s="45">
        <v>45384</v>
      </c>
      <c r="B8926" s="398" t="s">
        <v>25</v>
      </c>
      <c r="C8926" s="5" t="s">
        <v>25</v>
      </c>
      <c r="D8926" s="5" t="s">
        <v>13342</v>
      </c>
      <c r="E8926" s="43">
        <v>3000</v>
      </c>
      <c r="F8926" s="43"/>
      <c r="G8926" s="48">
        <f t="shared" si="224"/>
        <v>396631.55320726743</v>
      </c>
      <c r="H8926" s="391" t="s">
        <v>9568</v>
      </c>
    </row>
    <row r="8927" spans="1:11" x14ac:dyDescent="0.3">
      <c r="A8927" s="45">
        <v>45384</v>
      </c>
      <c r="B8927" s="398" t="s">
        <v>13448</v>
      </c>
      <c r="C8927" s="5" t="s">
        <v>9765</v>
      </c>
      <c r="D8927" s="5" t="s">
        <v>13250</v>
      </c>
      <c r="E8927" s="43">
        <v>5000</v>
      </c>
      <c r="F8927" s="43"/>
      <c r="G8927" s="48">
        <f t="shared" si="224"/>
        <v>391631.55320726743</v>
      </c>
      <c r="H8927" s="391" t="s">
        <v>9568</v>
      </c>
    </row>
    <row r="8928" spans="1:11" x14ac:dyDescent="0.3">
      <c r="A8928" s="45">
        <v>45384</v>
      </c>
      <c r="B8928" s="398"/>
      <c r="C8928" s="5" t="s">
        <v>1074</v>
      </c>
      <c r="D8928" s="5" t="s">
        <v>13523</v>
      </c>
      <c r="E8928" s="43">
        <v>900</v>
      </c>
      <c r="F8928" s="43"/>
      <c r="G8928" s="48">
        <f t="shared" si="224"/>
        <v>390731.55320726743</v>
      </c>
      <c r="H8928" s="391" t="s">
        <v>9568</v>
      </c>
    </row>
    <row r="8929" spans="1:8" x14ac:dyDescent="0.3">
      <c r="A8929" s="45">
        <v>45384</v>
      </c>
      <c r="B8929" s="398" t="s">
        <v>12286</v>
      </c>
      <c r="C8929" s="5" t="s">
        <v>1074</v>
      </c>
      <c r="D8929" s="5" t="s">
        <v>4601</v>
      </c>
      <c r="E8929" s="43">
        <v>1330</v>
      </c>
      <c r="F8929" s="43"/>
      <c r="G8929" s="48">
        <f t="shared" si="224"/>
        <v>389401.55320726743</v>
      </c>
      <c r="H8929" s="391" t="s">
        <v>9568</v>
      </c>
    </row>
    <row r="8930" spans="1:8" x14ac:dyDescent="0.3">
      <c r="A8930" s="45">
        <v>45384</v>
      </c>
      <c r="B8930" s="398" t="s">
        <v>12859</v>
      </c>
      <c r="C8930" s="5" t="s">
        <v>13524</v>
      </c>
      <c r="D8930" s="5" t="s">
        <v>13525</v>
      </c>
      <c r="E8930" s="43">
        <v>35000</v>
      </c>
      <c r="F8930" s="43"/>
      <c r="G8930" s="48">
        <f t="shared" si="224"/>
        <v>354401.55320726743</v>
      </c>
      <c r="H8930" s="391" t="s">
        <v>9568</v>
      </c>
    </row>
    <row r="8931" spans="1:8" x14ac:dyDescent="0.3">
      <c r="A8931" s="45">
        <v>45384</v>
      </c>
      <c r="B8931" s="398" t="s">
        <v>25</v>
      </c>
      <c r="C8931" s="5" t="s">
        <v>13526</v>
      </c>
      <c r="D8931" s="5" t="s">
        <v>13527</v>
      </c>
      <c r="E8931" s="43">
        <v>20000</v>
      </c>
      <c r="F8931" s="43"/>
      <c r="G8931" s="48">
        <f t="shared" si="224"/>
        <v>334401.55320726743</v>
      </c>
      <c r="H8931" s="391" t="s">
        <v>9568</v>
      </c>
    </row>
    <row r="8932" spans="1:8" x14ac:dyDescent="0.3">
      <c r="A8932" s="45">
        <v>45384</v>
      </c>
      <c r="B8932" s="398" t="s">
        <v>12859</v>
      </c>
      <c r="C8932" s="5" t="s">
        <v>5793</v>
      </c>
      <c r="D8932" s="5" t="s">
        <v>13529</v>
      </c>
      <c r="E8932" s="43">
        <v>4500</v>
      </c>
      <c r="F8932" s="43"/>
      <c r="G8932" s="48">
        <f t="shared" si="224"/>
        <v>329901.55320726743</v>
      </c>
      <c r="H8932" s="391" t="s">
        <v>9568</v>
      </c>
    </row>
    <row r="8933" spans="1:8" x14ac:dyDescent="0.3">
      <c r="A8933" s="45">
        <v>45384</v>
      </c>
      <c r="B8933" s="398" t="s">
        <v>13521</v>
      </c>
      <c r="C8933" s="5" t="s">
        <v>9765</v>
      </c>
      <c r="D8933" s="5" t="s">
        <v>13250</v>
      </c>
      <c r="E8933" s="43">
        <v>5000</v>
      </c>
      <c r="F8933" s="43"/>
      <c r="G8933" s="48">
        <f t="shared" si="224"/>
        <v>324901.55320726743</v>
      </c>
      <c r="H8933" s="391" t="s">
        <v>9568</v>
      </c>
    </row>
    <row r="8934" spans="1:8" x14ac:dyDescent="0.3">
      <c r="A8934" s="45">
        <v>45384</v>
      </c>
      <c r="B8934" s="398" t="s">
        <v>13517</v>
      </c>
      <c r="C8934" s="5" t="s">
        <v>11194</v>
      </c>
      <c r="D8934" s="5" t="s">
        <v>12696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13517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85"/>
      <c r="C8938" s="485"/>
      <c r="D8938" s="496" t="s">
        <v>12332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13538</v>
      </c>
      <c r="D8940" s="186" t="s">
        <v>13544</v>
      </c>
      <c r="E8940" s="187">
        <v>889250</v>
      </c>
      <c r="F8940" s="43"/>
      <c r="G8940" s="48">
        <f t="shared" si="224"/>
        <v>104851.55320726754</v>
      </c>
      <c r="H8940" s="391" t="s">
        <v>9568</v>
      </c>
    </row>
    <row r="8941" spans="1:8" x14ac:dyDescent="0.3">
      <c r="A8941" s="45">
        <v>45384</v>
      </c>
      <c r="B8941" s="398" t="s">
        <v>12859</v>
      </c>
      <c r="C8941" s="5" t="s">
        <v>5793</v>
      </c>
      <c r="D8941" s="5" t="s">
        <v>40</v>
      </c>
      <c r="E8941" s="43">
        <v>900</v>
      </c>
      <c r="F8941" s="43"/>
      <c r="G8941" s="48">
        <f t="shared" si="224"/>
        <v>103951.55320726754</v>
      </c>
      <c r="H8941" s="391" t="s">
        <v>9568</v>
      </c>
    </row>
    <row r="8942" spans="1:8" x14ac:dyDescent="0.3">
      <c r="A8942" s="45">
        <v>45384</v>
      </c>
      <c r="B8942" s="398" t="s">
        <v>12674</v>
      </c>
      <c r="C8942" s="5" t="s">
        <v>13530</v>
      </c>
      <c r="D8942" s="5" t="s">
        <v>13531</v>
      </c>
      <c r="E8942" s="43">
        <v>15000</v>
      </c>
      <c r="F8942" s="43"/>
      <c r="G8942" s="48">
        <f t="shared" si="224"/>
        <v>88951.553207267541</v>
      </c>
      <c r="H8942" s="391" t="s">
        <v>9568</v>
      </c>
    </row>
    <row r="8943" spans="1:8" x14ac:dyDescent="0.3">
      <c r="A8943" s="45">
        <v>45384</v>
      </c>
      <c r="B8943" s="396" t="s">
        <v>12188</v>
      </c>
      <c r="C8943" s="186" t="s">
        <v>54</v>
      </c>
      <c r="D8943" s="186" t="s">
        <v>12816</v>
      </c>
      <c r="E8943" s="187">
        <v>44050</v>
      </c>
      <c r="F8943" s="43"/>
      <c r="G8943" s="48">
        <f t="shared" si="224"/>
        <v>44901.553207267541</v>
      </c>
      <c r="H8943" s="391" t="s">
        <v>9568</v>
      </c>
    </row>
    <row r="8944" spans="1:8" x14ac:dyDescent="0.3">
      <c r="A8944" s="45">
        <v>45384</v>
      </c>
      <c r="B8944" s="398" t="s">
        <v>12859</v>
      </c>
      <c r="C8944" s="5" t="s">
        <v>26</v>
      </c>
      <c r="D8944" s="5" t="s">
        <v>13535</v>
      </c>
      <c r="E8944" s="43">
        <v>2000</v>
      </c>
      <c r="F8944" s="43"/>
      <c r="G8944" s="48">
        <f t="shared" ref="G8944:G9007" si="225">G8943+F8944-E8944</f>
        <v>42901.553207267541</v>
      </c>
      <c r="H8944" s="391" t="s">
        <v>9568</v>
      </c>
    </row>
    <row r="8945" spans="1:12" x14ac:dyDescent="0.3">
      <c r="A8945" s="45">
        <v>45385</v>
      </c>
      <c r="B8945" s="585"/>
      <c r="C8945" s="485"/>
      <c r="D8945" s="496" t="s">
        <v>4364</v>
      </c>
      <c r="E8945" s="485"/>
      <c r="F8945" s="43">
        <v>500000</v>
      </c>
      <c r="G8945" s="48">
        <f t="shared" si="225"/>
        <v>542901.55320726754</v>
      </c>
      <c r="H8945" s="391" t="s">
        <v>9568</v>
      </c>
    </row>
    <row r="8946" spans="1:12" x14ac:dyDescent="0.3">
      <c r="A8946" s="45">
        <v>45385</v>
      </c>
      <c r="B8946" s="585"/>
      <c r="C8946" s="485"/>
      <c r="D8946" s="496" t="s">
        <v>12332</v>
      </c>
      <c r="E8946" s="485"/>
      <c r="F8946" s="28">
        <v>800000</v>
      </c>
      <c r="G8946" s="48">
        <f t="shared" si="225"/>
        <v>1342901.5532072675</v>
      </c>
      <c r="H8946" s="391" t="s">
        <v>9568</v>
      </c>
    </row>
    <row r="8947" spans="1:12" x14ac:dyDescent="0.3">
      <c r="A8947" s="45">
        <v>45385</v>
      </c>
      <c r="B8947" s="396" t="s">
        <v>12131</v>
      </c>
      <c r="C8947" s="186" t="s">
        <v>54</v>
      </c>
      <c r="D8947" s="186" t="s">
        <v>12809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12131</v>
      </c>
      <c r="C8949" s="5" t="s">
        <v>26</v>
      </c>
      <c r="D8949" s="5" t="s">
        <v>5915</v>
      </c>
      <c r="E8949" s="43">
        <v>3000</v>
      </c>
      <c r="F8949" s="43"/>
      <c r="G8949" s="48">
        <f t="shared" si="225"/>
        <v>1152701.5532072675</v>
      </c>
      <c r="H8949" s="391" t="s">
        <v>9568</v>
      </c>
    </row>
    <row r="8950" spans="1:12" x14ac:dyDescent="0.3">
      <c r="A8950" s="45">
        <v>45385</v>
      </c>
      <c r="B8950" s="398" t="s">
        <v>12131</v>
      </c>
      <c r="C8950" s="5" t="s">
        <v>26</v>
      </c>
      <c r="D8950" s="5" t="s">
        <v>13537</v>
      </c>
      <c r="E8950" s="43">
        <v>500</v>
      </c>
      <c r="F8950" s="43"/>
      <c r="G8950" s="48">
        <f t="shared" si="225"/>
        <v>1152201.5532072675</v>
      </c>
      <c r="H8950" s="391" t="s">
        <v>9568</v>
      </c>
    </row>
    <row r="8951" spans="1:12" x14ac:dyDescent="0.3">
      <c r="A8951" s="45">
        <v>45385</v>
      </c>
      <c r="B8951" s="396" t="s">
        <v>13384</v>
      </c>
      <c r="C8951" s="186" t="s">
        <v>54</v>
      </c>
      <c r="D8951" s="186" t="s">
        <v>13539</v>
      </c>
      <c r="E8951" s="187">
        <v>266282</v>
      </c>
      <c r="F8951" s="43"/>
      <c r="G8951" s="48">
        <f t="shared" si="225"/>
        <v>885919.55320726754</v>
      </c>
      <c r="H8951" s="391" t="s">
        <v>9568</v>
      </c>
    </row>
    <row r="8952" spans="1:12" x14ac:dyDescent="0.3">
      <c r="A8952" s="45">
        <v>45385</v>
      </c>
      <c r="B8952" s="396" t="s">
        <v>13490</v>
      </c>
      <c r="C8952" s="186" t="s">
        <v>54</v>
      </c>
      <c r="D8952" s="186" t="s">
        <v>13541</v>
      </c>
      <c r="E8952" s="187">
        <v>129000</v>
      </c>
      <c r="F8952" s="43"/>
      <c r="G8952" s="48">
        <f t="shared" si="225"/>
        <v>756919.55320726754</v>
      </c>
      <c r="H8952" s="391" t="s">
        <v>9568</v>
      </c>
    </row>
    <row r="8953" spans="1:12" x14ac:dyDescent="0.3">
      <c r="A8953" s="45">
        <v>45385</v>
      </c>
      <c r="B8953" s="398" t="s">
        <v>25</v>
      </c>
      <c r="C8953" s="5" t="s">
        <v>13526</v>
      </c>
      <c r="D8953" s="5" t="s">
        <v>13527</v>
      </c>
      <c r="E8953" s="43">
        <v>5000</v>
      </c>
      <c r="F8953" s="43"/>
      <c r="G8953" s="48">
        <f t="shared" si="225"/>
        <v>751919.55320726754</v>
      </c>
      <c r="H8953" s="391" t="s">
        <v>9568</v>
      </c>
    </row>
    <row r="8954" spans="1:12" x14ac:dyDescent="0.3">
      <c r="A8954" s="45">
        <v>45386</v>
      </c>
      <c r="B8954" s="396" t="s">
        <v>13521</v>
      </c>
      <c r="C8954" s="186" t="s">
        <v>54</v>
      </c>
      <c r="D8954" s="186" t="s">
        <v>13545</v>
      </c>
      <c r="E8954" s="187">
        <v>43016</v>
      </c>
      <c r="F8954" s="43"/>
      <c r="G8954" s="48">
        <f t="shared" si="225"/>
        <v>708903.55320726754</v>
      </c>
      <c r="H8954" s="391" t="s">
        <v>9568</v>
      </c>
    </row>
    <row r="8955" spans="1:12" x14ac:dyDescent="0.3">
      <c r="A8955" s="45">
        <v>45386</v>
      </c>
      <c r="B8955" s="396" t="s">
        <v>12137</v>
      </c>
      <c r="C8955" s="186" t="s">
        <v>54</v>
      </c>
      <c r="D8955" s="186" t="s">
        <v>12583</v>
      </c>
      <c r="E8955" s="187">
        <v>36300</v>
      </c>
      <c r="F8955" s="43"/>
      <c r="G8955" s="48">
        <f t="shared" si="225"/>
        <v>672603.55320726754</v>
      </c>
      <c r="H8955" s="391" t="s">
        <v>9568</v>
      </c>
    </row>
    <row r="8956" spans="1:12" x14ac:dyDescent="0.3">
      <c r="A8956" s="45">
        <v>45386</v>
      </c>
      <c r="B8956" s="396" t="s">
        <v>12859</v>
      </c>
      <c r="C8956" s="186" t="s">
        <v>54</v>
      </c>
      <c r="D8956" s="186" t="s">
        <v>13546</v>
      </c>
      <c r="E8956" s="187">
        <v>65000</v>
      </c>
      <c r="F8956" s="43"/>
      <c r="G8956" s="48">
        <f t="shared" si="225"/>
        <v>607603.55320726754</v>
      </c>
      <c r="H8956" s="391" t="s">
        <v>9568</v>
      </c>
    </row>
    <row r="8957" spans="1:12" x14ac:dyDescent="0.3">
      <c r="A8957" s="45">
        <v>45386</v>
      </c>
      <c r="B8957" s="398" t="s">
        <v>12674</v>
      </c>
      <c r="C8957" s="5" t="s">
        <v>5793</v>
      </c>
      <c r="D8957" s="5" t="s">
        <v>40</v>
      </c>
      <c r="E8957" s="43">
        <v>2000</v>
      </c>
      <c r="F8957" s="43"/>
      <c r="G8957" s="48">
        <f t="shared" si="225"/>
        <v>605603.55320726754</v>
      </c>
      <c r="H8957" s="391" t="s">
        <v>9568</v>
      </c>
    </row>
    <row r="8958" spans="1:12" x14ac:dyDescent="0.3">
      <c r="A8958" s="45">
        <v>45386</v>
      </c>
      <c r="B8958" s="398" t="s">
        <v>12859</v>
      </c>
      <c r="C8958" s="5" t="s">
        <v>5793</v>
      </c>
      <c r="D8958" s="5" t="s">
        <v>40</v>
      </c>
      <c r="E8958" s="43">
        <v>200</v>
      </c>
      <c r="F8958" s="43"/>
      <c r="G8958" s="48">
        <f t="shared" si="225"/>
        <v>605403.55320726754</v>
      </c>
      <c r="H8958" s="391" t="s">
        <v>9568</v>
      </c>
    </row>
    <row r="8959" spans="1:12" x14ac:dyDescent="0.3">
      <c r="A8959" s="45">
        <v>45386</v>
      </c>
      <c r="B8959" s="396" t="s">
        <v>12674</v>
      </c>
      <c r="C8959" s="186" t="s">
        <v>54</v>
      </c>
      <c r="D8959" s="186" t="s">
        <v>13227</v>
      </c>
      <c r="E8959" s="187">
        <v>535700</v>
      </c>
      <c r="F8959" s="43"/>
      <c r="G8959" s="48">
        <f t="shared" si="225"/>
        <v>69703.553207267541</v>
      </c>
      <c r="H8959" s="391" t="s">
        <v>9568</v>
      </c>
      <c r="L8959" s="52" t="s">
        <v>13451</v>
      </c>
    </row>
    <row r="8960" spans="1:12" x14ac:dyDescent="0.3">
      <c r="A8960" s="45">
        <v>45386</v>
      </c>
      <c r="B8960" s="398" t="s">
        <v>13194</v>
      </c>
      <c r="C8960" s="5" t="s">
        <v>13548</v>
      </c>
      <c r="D8960" s="5" t="s">
        <v>13549</v>
      </c>
      <c r="E8960" s="43">
        <v>50000</v>
      </c>
      <c r="F8960" s="43"/>
      <c r="G8960" s="48">
        <f t="shared" si="225"/>
        <v>19703.553207267541</v>
      </c>
      <c r="H8960" s="391" t="s">
        <v>9568</v>
      </c>
      <c r="L8960" s="52"/>
    </row>
    <row r="8961" spans="1:12" x14ac:dyDescent="0.3">
      <c r="A8961" s="45">
        <v>45386</v>
      </c>
      <c r="B8961" s="398" t="s">
        <v>12674</v>
      </c>
      <c r="C8961" s="5" t="s">
        <v>5793</v>
      </c>
      <c r="D8961" s="5" t="s">
        <v>40</v>
      </c>
      <c r="E8961" s="43">
        <v>1000</v>
      </c>
      <c r="F8961" s="43"/>
      <c r="G8961" s="48">
        <f t="shared" si="225"/>
        <v>18703.553207267541</v>
      </c>
      <c r="H8961" s="391" t="s">
        <v>9568</v>
      </c>
      <c r="I8961" s="608" t="s">
        <v>13540</v>
      </c>
      <c r="J8961" s="187">
        <f>'[1]Salary Sheets'!$D$78</f>
        <v>969250</v>
      </c>
      <c r="L8961" s="52"/>
    </row>
    <row r="8962" spans="1:12" x14ac:dyDescent="0.3">
      <c r="A8962" s="45">
        <v>45386</v>
      </c>
      <c r="B8962" s="398" t="s">
        <v>12188</v>
      </c>
      <c r="C8962" s="186" t="s">
        <v>26</v>
      </c>
      <c r="D8962" s="5" t="s">
        <v>13551</v>
      </c>
      <c r="E8962" s="43">
        <v>1500</v>
      </c>
      <c r="F8962" s="43"/>
      <c r="G8962" s="48">
        <f t="shared" si="225"/>
        <v>17203.553207267541</v>
      </c>
      <c r="H8962" s="391" t="s">
        <v>9568</v>
      </c>
      <c r="I8962" s="608" t="s">
        <v>55</v>
      </c>
      <c r="J8962" s="187">
        <f ca="1">SUMIF(C8898:E9000,"EIDI",E8898:E9000)</f>
        <v>893250</v>
      </c>
    </row>
    <row r="8963" spans="1:12" x14ac:dyDescent="0.3">
      <c r="A8963" s="45">
        <v>45385</v>
      </c>
      <c r="B8963" s="585"/>
      <c r="C8963" s="485"/>
      <c r="D8963" s="496" t="s">
        <v>4364</v>
      </c>
      <c r="E8963" s="485"/>
      <c r="F8963" s="43">
        <v>425000</v>
      </c>
      <c r="G8963" s="48">
        <f t="shared" si="225"/>
        <v>442203.55320726754</v>
      </c>
      <c r="H8963" s="391" t="s">
        <v>9568</v>
      </c>
      <c r="I8963" s="608" t="s">
        <v>12293</v>
      </c>
      <c r="J8963" s="187">
        <f ca="1">J8961-J8962</f>
        <v>76000</v>
      </c>
    </row>
    <row r="8964" spans="1:12" x14ac:dyDescent="0.3">
      <c r="A8964" s="45">
        <v>45386</v>
      </c>
      <c r="B8964" s="396" t="s">
        <v>12097</v>
      </c>
      <c r="C8964" s="186" t="s">
        <v>54</v>
      </c>
      <c r="D8964" s="186" t="s">
        <v>6253</v>
      </c>
      <c r="E8964" s="187">
        <v>137409.27419354839</v>
      </c>
      <c r="F8964" s="43"/>
      <c r="G8964" s="48">
        <f t="shared" si="225"/>
        <v>304794.27901371918</v>
      </c>
      <c r="H8964" s="391" t="s">
        <v>9568</v>
      </c>
      <c r="J8964" s="52">
        <v>95000</v>
      </c>
    </row>
    <row r="8965" spans="1:12" x14ac:dyDescent="0.3">
      <c r="A8965" s="45">
        <v>45386</v>
      </c>
      <c r="B8965" s="396" t="s">
        <v>12130</v>
      </c>
      <c r="C8965" s="186" t="s">
        <v>54</v>
      </c>
      <c r="D8965" s="186" t="s">
        <v>6236</v>
      </c>
      <c r="E8965" s="187">
        <v>139459.67741935485</v>
      </c>
      <c r="F8965" s="43"/>
      <c r="G8965" s="48">
        <f t="shared" si="225"/>
        <v>165334.60159436433</v>
      </c>
      <c r="H8965" s="391" t="s">
        <v>9568</v>
      </c>
    </row>
    <row r="8966" spans="1:12" x14ac:dyDescent="0.3">
      <c r="A8966" s="45">
        <v>45386</v>
      </c>
      <c r="B8966" s="396" t="s">
        <v>12097</v>
      </c>
      <c r="C8966" s="186" t="s">
        <v>54</v>
      </c>
      <c r="D8966" s="186" t="s">
        <v>13425</v>
      </c>
      <c r="E8966" s="187">
        <v>28000</v>
      </c>
      <c r="F8966" s="43"/>
      <c r="G8966" s="48">
        <f t="shared" si="225"/>
        <v>137334.60159436433</v>
      </c>
      <c r="H8966" s="391" t="s">
        <v>9568</v>
      </c>
      <c r="L8966" s="52" t="s">
        <v>13522</v>
      </c>
    </row>
    <row r="8967" spans="1:12" x14ac:dyDescent="0.3">
      <c r="A8967" s="45">
        <v>45386</v>
      </c>
      <c r="B8967" s="398" t="s">
        <v>25</v>
      </c>
      <c r="C8967" s="5" t="s">
        <v>13526</v>
      </c>
      <c r="D8967" s="5" t="s">
        <v>13550</v>
      </c>
      <c r="E8967" s="43">
        <v>20000</v>
      </c>
      <c r="F8967" s="43"/>
      <c r="G8967" s="48">
        <f t="shared" si="225"/>
        <v>117334.60159436433</v>
      </c>
      <c r="H8967" s="391" t="s">
        <v>9568</v>
      </c>
      <c r="L8967" s="52"/>
    </row>
    <row r="8968" spans="1:12" x14ac:dyDescent="0.3">
      <c r="A8968" s="45">
        <v>45386</v>
      </c>
      <c r="B8968" s="398" t="s">
        <v>12859</v>
      </c>
      <c r="C8968" s="5" t="s">
        <v>12669</v>
      </c>
      <c r="D8968" s="5" t="s">
        <v>582</v>
      </c>
      <c r="E8968" s="43">
        <v>50000</v>
      </c>
      <c r="F8968" s="43"/>
      <c r="G8968" s="48">
        <f t="shared" si="225"/>
        <v>67334.601594364329</v>
      </c>
      <c r="H8968" s="391" t="s">
        <v>9568</v>
      </c>
    </row>
    <row r="8969" spans="1:12" x14ac:dyDescent="0.3">
      <c r="A8969" s="45">
        <v>45386</v>
      </c>
      <c r="B8969" s="398" t="s">
        <v>12859</v>
      </c>
      <c r="C8969" s="5" t="s">
        <v>11194</v>
      </c>
      <c r="D8969" s="5" t="s">
        <v>13547</v>
      </c>
      <c r="E8969" s="43">
        <v>4900</v>
      </c>
      <c r="F8969" s="43"/>
      <c r="G8969" s="48">
        <f t="shared" si="225"/>
        <v>62434.601594364329</v>
      </c>
      <c r="H8969" s="391" t="s">
        <v>9568</v>
      </c>
    </row>
    <row r="8970" spans="1:12" x14ac:dyDescent="0.3">
      <c r="A8970" s="45">
        <v>45386</v>
      </c>
      <c r="B8970" s="398" t="s">
        <v>12286</v>
      </c>
      <c r="C8970" s="5" t="s">
        <v>26</v>
      </c>
      <c r="D8970" s="5" t="s">
        <v>640</v>
      </c>
      <c r="E8970" s="43">
        <v>1500</v>
      </c>
      <c r="F8970" s="43"/>
      <c r="G8970" s="48">
        <f t="shared" si="225"/>
        <v>60934.601594364329</v>
      </c>
      <c r="H8970" s="391" t="s">
        <v>9568</v>
      </c>
      <c r="I8970" s="608" t="s">
        <v>12577</v>
      </c>
      <c r="J8970" s="187">
        <f>'[2]Salary Sheets'!$Q$87</f>
        <v>2444765.0833333335</v>
      </c>
    </row>
    <row r="8971" spans="1:12" x14ac:dyDescent="0.3">
      <c r="A8971" s="45">
        <v>45387</v>
      </c>
      <c r="B8971" s="398" t="s">
        <v>25</v>
      </c>
      <c r="C8971" s="5" t="s">
        <v>26</v>
      </c>
      <c r="D8971" s="5" t="s">
        <v>13555</v>
      </c>
      <c r="E8971" s="43">
        <v>1000</v>
      </c>
      <c r="F8971" s="43"/>
      <c r="G8971" s="48">
        <f t="shared" si="225"/>
        <v>59934.601594364329</v>
      </c>
      <c r="H8971" s="391" t="s">
        <v>9568</v>
      </c>
      <c r="I8971" s="608" t="s">
        <v>55</v>
      </c>
      <c r="J8971" s="187">
        <f ca="1">SUMIF(C8904:E9006,"salary",E8904:E9006)</f>
        <v>1997906.9516129033</v>
      </c>
    </row>
    <row r="8972" spans="1:12" x14ac:dyDescent="0.3">
      <c r="A8972" s="45">
        <v>45387</v>
      </c>
      <c r="B8972" s="398"/>
      <c r="C8972" s="5" t="s">
        <v>14</v>
      </c>
      <c r="D8972" s="5" t="s">
        <v>13254</v>
      </c>
      <c r="E8972" s="43">
        <v>16900</v>
      </c>
      <c r="F8972" s="43"/>
      <c r="G8972" s="48">
        <f t="shared" si="225"/>
        <v>43034.601594364329</v>
      </c>
      <c r="H8972" s="391" t="s">
        <v>9568</v>
      </c>
      <c r="I8972" s="608" t="s">
        <v>12293</v>
      </c>
      <c r="J8972" s="187">
        <f ca="1">J8970-J8971</f>
        <v>446858.13172043022</v>
      </c>
      <c r="L8972" s="93">
        <f ca="1">J8972+J8971+J8964+J8962</f>
        <v>3433015.0833333335</v>
      </c>
    </row>
    <row r="8973" spans="1:12" x14ac:dyDescent="0.3">
      <c r="A8973" s="45">
        <v>45387</v>
      </c>
      <c r="B8973" s="585"/>
      <c r="C8973" s="485"/>
      <c r="D8973" s="496" t="s">
        <v>13557</v>
      </c>
      <c r="E8973" s="485"/>
      <c r="F8973" s="43">
        <v>510000</v>
      </c>
      <c r="G8973" s="48">
        <f t="shared" si="225"/>
        <v>553034.60159436427</v>
      </c>
      <c r="H8973" s="391" t="s">
        <v>9568</v>
      </c>
      <c r="J8973" s="52">
        <v>170000</v>
      </c>
    </row>
    <row r="8974" spans="1:12" x14ac:dyDescent="0.3">
      <c r="A8974" s="45">
        <v>45387</v>
      </c>
      <c r="B8974" s="398" t="s">
        <v>13490</v>
      </c>
      <c r="C8974" s="5" t="s">
        <v>3220</v>
      </c>
      <c r="D8974" s="5" t="s">
        <v>582</v>
      </c>
      <c r="E8974" s="43">
        <v>65250</v>
      </c>
      <c r="F8974" s="43"/>
      <c r="G8974" s="48">
        <f t="shared" si="225"/>
        <v>487784.60159436427</v>
      </c>
      <c r="H8974" s="391" t="s">
        <v>9568</v>
      </c>
      <c r="J8974" s="52">
        <v>60000</v>
      </c>
    </row>
    <row r="8975" spans="1:12" x14ac:dyDescent="0.3">
      <c r="A8975" s="45">
        <v>45387</v>
      </c>
      <c r="B8975" s="398" t="s">
        <v>12088</v>
      </c>
      <c r="C8975" s="5" t="s">
        <v>12195</v>
      </c>
      <c r="D8975" s="5" t="s">
        <v>582</v>
      </c>
      <c r="E8975" s="43">
        <v>25000</v>
      </c>
      <c r="F8975" s="43"/>
      <c r="G8975" s="48">
        <f t="shared" si="225"/>
        <v>462784.60159436427</v>
      </c>
      <c r="H8975" s="391" t="s">
        <v>9568</v>
      </c>
      <c r="J8975" s="52">
        <v>42258.06451612903</v>
      </c>
    </row>
    <row r="8976" spans="1:12" x14ac:dyDescent="0.3">
      <c r="A8976" s="45">
        <v>45387</v>
      </c>
      <c r="B8976" s="398" t="s">
        <v>12674</v>
      </c>
      <c r="C8976" s="5" t="s">
        <v>54</v>
      </c>
      <c r="D8976" s="5" t="s">
        <v>13560</v>
      </c>
      <c r="E8976" s="43">
        <v>24650</v>
      </c>
      <c r="F8976" s="43"/>
      <c r="G8976" s="48">
        <f t="shared" si="225"/>
        <v>438134.60159436427</v>
      </c>
      <c r="H8976" s="391" t="s">
        <v>9568</v>
      </c>
      <c r="J8976" s="52">
        <v>60967.741935483871</v>
      </c>
    </row>
    <row r="8977" spans="1:12" x14ac:dyDescent="0.3">
      <c r="A8977" s="45">
        <v>45387</v>
      </c>
      <c r="B8977" s="398"/>
      <c r="C8977" s="5" t="s">
        <v>13526</v>
      </c>
      <c r="D8977" s="5" t="s">
        <v>13559</v>
      </c>
      <c r="E8977" s="43">
        <v>15000</v>
      </c>
      <c r="F8977" s="43"/>
      <c r="G8977" s="48">
        <f t="shared" si="225"/>
        <v>423134.60159436427</v>
      </c>
      <c r="H8977" s="391" t="s">
        <v>9568</v>
      </c>
      <c r="J8977" s="52">
        <f ca="1">J8972-J8973-J8974-J8975-J8976</f>
        <v>113632.32526881731</v>
      </c>
    </row>
    <row r="8978" spans="1:12" x14ac:dyDescent="0.3">
      <c r="A8978" s="45">
        <v>45387</v>
      </c>
      <c r="B8978" s="396" t="s">
        <v>12097</v>
      </c>
      <c r="C8978" s="186" t="s">
        <v>54</v>
      </c>
      <c r="D8978" s="186" t="s">
        <v>13562</v>
      </c>
      <c r="E8978" s="187">
        <v>1200</v>
      </c>
      <c r="F8978" s="43"/>
      <c r="G8978" s="48">
        <f t="shared" si="225"/>
        <v>421934.60159436427</v>
      </c>
      <c r="H8978" s="391" t="s">
        <v>9568</v>
      </c>
    </row>
    <row r="8979" spans="1:12" x14ac:dyDescent="0.3">
      <c r="A8979" s="45">
        <v>45387</v>
      </c>
      <c r="B8979" s="398"/>
      <c r="C8979" s="5" t="s">
        <v>14</v>
      </c>
      <c r="D8979" s="5" t="s">
        <v>13563</v>
      </c>
      <c r="E8979" s="43">
        <v>10000</v>
      </c>
      <c r="F8979" s="43"/>
      <c r="G8979" s="48">
        <f t="shared" si="225"/>
        <v>411934.60159436427</v>
      </c>
      <c r="H8979" s="391" t="s">
        <v>9568</v>
      </c>
    </row>
    <row r="8980" spans="1:12" x14ac:dyDescent="0.3">
      <c r="A8980" s="45">
        <v>45387</v>
      </c>
      <c r="B8980" s="398" t="s">
        <v>13517</v>
      </c>
      <c r="C8980" s="5" t="s">
        <v>9765</v>
      </c>
      <c r="D8980" s="5" t="s">
        <v>13250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12188</v>
      </c>
      <c r="C8982" s="5" t="s">
        <v>12889</v>
      </c>
      <c r="D8982" s="5" t="s">
        <v>582</v>
      </c>
      <c r="E8982" s="43">
        <v>30000</v>
      </c>
      <c r="F8982" s="43"/>
      <c r="G8982" s="48">
        <f t="shared" si="225"/>
        <v>365284.60159436427</v>
      </c>
      <c r="H8982" s="391" t="s">
        <v>9568</v>
      </c>
      <c r="I8982" s="52">
        <v>100000</v>
      </c>
    </row>
    <row r="8983" spans="1:12" x14ac:dyDescent="0.3">
      <c r="A8983" s="45">
        <v>45388</v>
      </c>
      <c r="B8983" s="398" t="s">
        <v>12859</v>
      </c>
      <c r="C8983" s="5" t="s">
        <v>30</v>
      </c>
      <c r="D8983" s="5" t="s">
        <v>10651</v>
      </c>
      <c r="E8983" s="43">
        <v>1000</v>
      </c>
      <c r="F8983" s="43"/>
      <c r="G8983" s="48">
        <f t="shared" si="225"/>
        <v>364284.60159436427</v>
      </c>
      <c r="H8983" s="391" t="s">
        <v>9568</v>
      </c>
      <c r="I8983" s="52">
        <v>5000</v>
      </c>
    </row>
    <row r="8984" spans="1:12" x14ac:dyDescent="0.3">
      <c r="A8984" s="45">
        <v>45388</v>
      </c>
      <c r="B8984" s="398" t="s">
        <v>12859</v>
      </c>
      <c r="C8984" s="5" t="s">
        <v>5793</v>
      </c>
      <c r="D8984" s="5" t="s">
        <v>13576</v>
      </c>
      <c r="E8984" s="43">
        <v>2500</v>
      </c>
      <c r="F8984" s="43"/>
      <c r="G8984" s="48">
        <f t="shared" si="225"/>
        <v>361784.60159436427</v>
      </c>
      <c r="H8984" s="391" t="s">
        <v>9568</v>
      </c>
      <c r="I8984" s="52">
        <f>SUM(I8980:I8983)</f>
        <v>405000</v>
      </c>
    </row>
    <row r="8985" spans="1:12" x14ac:dyDescent="0.3">
      <c r="A8985" s="45">
        <v>45388</v>
      </c>
      <c r="B8985" s="398" t="s">
        <v>10333</v>
      </c>
      <c r="C8985" s="5" t="s">
        <v>13573</v>
      </c>
      <c r="D8985" s="5" t="s">
        <v>13574</v>
      </c>
      <c r="E8985" s="43">
        <v>3600</v>
      </c>
      <c r="F8985" s="43"/>
      <c r="G8985" s="48">
        <f t="shared" si="225"/>
        <v>358184.60159436427</v>
      </c>
      <c r="H8985" s="391" t="s">
        <v>9568</v>
      </c>
    </row>
    <row r="8986" spans="1:12" x14ac:dyDescent="0.3">
      <c r="A8986" s="45">
        <v>45388</v>
      </c>
      <c r="B8986" s="398" t="s">
        <v>13384</v>
      </c>
      <c r="C8986" s="5" t="s">
        <v>3554</v>
      </c>
      <c r="D8986" s="5" t="s">
        <v>582</v>
      </c>
      <c r="E8986" s="43">
        <v>100000</v>
      </c>
      <c r="F8986" s="43"/>
      <c r="G8986" s="48">
        <f t="shared" si="225"/>
        <v>258184.60159436427</v>
      </c>
      <c r="H8986" s="391" t="s">
        <v>9568</v>
      </c>
    </row>
    <row r="8987" spans="1:12" x14ac:dyDescent="0.3">
      <c r="A8987" s="45">
        <v>45388</v>
      </c>
      <c r="B8987" s="398" t="s">
        <v>25</v>
      </c>
      <c r="C8987" s="5" t="s">
        <v>13538</v>
      </c>
      <c r="D8987" s="5" t="s">
        <v>13575</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85"/>
      <c r="C8989" s="485"/>
      <c r="D8989" s="496" t="s">
        <v>11032</v>
      </c>
      <c r="E8989" s="485"/>
      <c r="F8989" s="43">
        <v>50000</v>
      </c>
      <c r="G8989" s="48">
        <f t="shared" si="225"/>
        <v>51184.601594364271</v>
      </c>
      <c r="H8989" s="391" t="s">
        <v>9568</v>
      </c>
      <c r="L8989" s="52"/>
    </row>
    <row r="8990" spans="1:12" x14ac:dyDescent="0.3">
      <c r="A8990" s="45">
        <v>45402</v>
      </c>
      <c r="B8990" s="398" t="s">
        <v>13490</v>
      </c>
      <c r="C8990" s="5" t="s">
        <v>12889</v>
      </c>
      <c r="D8990" s="5" t="s">
        <v>294</v>
      </c>
      <c r="E8990" s="43">
        <v>5500</v>
      </c>
      <c r="F8990" s="43"/>
      <c r="G8990" s="48">
        <f t="shared" si="225"/>
        <v>45684.601594364271</v>
      </c>
      <c r="H8990" s="391" t="s">
        <v>9568</v>
      </c>
    </row>
    <row r="8991" spans="1:12" x14ac:dyDescent="0.3">
      <c r="A8991" s="45">
        <v>45402</v>
      </c>
      <c r="B8991" s="398" t="s">
        <v>12674</v>
      </c>
      <c r="C8991" s="5" t="s">
        <v>5793</v>
      </c>
      <c r="D8991" s="5" t="s">
        <v>13595</v>
      </c>
      <c r="E8991" s="43">
        <v>5000</v>
      </c>
      <c r="F8991" s="43"/>
      <c r="G8991" s="48">
        <f t="shared" si="225"/>
        <v>40684.601594364271</v>
      </c>
      <c r="H8991" s="391" t="s">
        <v>9568</v>
      </c>
    </row>
    <row r="8992" spans="1:12" x14ac:dyDescent="0.3">
      <c r="A8992" s="45">
        <v>45402</v>
      </c>
      <c r="B8992" s="398" t="s">
        <v>25</v>
      </c>
      <c r="C8992" s="5" t="s">
        <v>13526</v>
      </c>
      <c r="D8992" s="5" t="s">
        <v>13591</v>
      </c>
      <c r="E8992" s="43">
        <v>5000</v>
      </c>
      <c r="F8992" s="43"/>
      <c r="G8992" s="48">
        <f t="shared" si="225"/>
        <v>35684.601594364271</v>
      </c>
      <c r="H8992" s="391" t="s">
        <v>9568</v>
      </c>
      <c r="K8992" s="52" t="s">
        <v>13585</v>
      </c>
      <c r="L8992" s="52">
        <v>25000</v>
      </c>
    </row>
    <row r="8993" spans="1:15" x14ac:dyDescent="0.3">
      <c r="A8993" s="45">
        <v>45402</v>
      </c>
      <c r="B8993" s="398" t="s">
        <v>13448</v>
      </c>
      <c r="C8993" s="5" t="s">
        <v>11194</v>
      </c>
      <c r="D8993" s="5" t="s">
        <v>13592</v>
      </c>
      <c r="E8993" s="43">
        <v>7280</v>
      </c>
      <c r="F8993" s="43"/>
      <c r="G8993" s="48">
        <f t="shared" si="225"/>
        <v>28404.601594364271</v>
      </c>
      <c r="H8993" s="391" t="s">
        <v>9568</v>
      </c>
      <c r="K8993" s="52" t="s">
        <v>13191</v>
      </c>
      <c r="L8993" s="52">
        <v>15000</v>
      </c>
    </row>
    <row r="8994" spans="1:15" x14ac:dyDescent="0.3">
      <c r="A8994" s="45">
        <v>45402</v>
      </c>
      <c r="B8994" s="398" t="s">
        <v>12859</v>
      </c>
      <c r="C8994" s="5" t="s">
        <v>5793</v>
      </c>
      <c r="D8994" s="5" t="s">
        <v>13335</v>
      </c>
      <c r="E8994" s="43">
        <v>4500</v>
      </c>
      <c r="F8994" s="43"/>
      <c r="G8994" s="48">
        <f t="shared" si="225"/>
        <v>23904.601594364271</v>
      </c>
      <c r="H8994" s="391" t="s">
        <v>9568</v>
      </c>
      <c r="K8994" s="52" t="s">
        <v>9553</v>
      </c>
      <c r="L8994" s="52">
        <v>30000</v>
      </c>
    </row>
    <row r="8995" spans="1:15" x14ac:dyDescent="0.3">
      <c r="A8995" s="45">
        <v>45402</v>
      </c>
      <c r="B8995" s="398" t="s">
        <v>12188</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12137</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13586</v>
      </c>
      <c r="L8998" s="52">
        <v>22000</v>
      </c>
    </row>
    <row r="8999" spans="1:15" x14ac:dyDescent="0.3">
      <c r="A8999" s="45">
        <v>45402</v>
      </c>
      <c r="B8999" s="398" t="s">
        <v>12188</v>
      </c>
      <c r="C8999" s="5" t="s">
        <v>84</v>
      </c>
      <c r="D8999" s="5" t="s">
        <v>13596</v>
      </c>
      <c r="E8999" s="43">
        <v>5000</v>
      </c>
      <c r="F8999" s="43"/>
      <c r="G8999" s="48">
        <f t="shared" si="225"/>
        <v>8704.6015943642706</v>
      </c>
      <c r="H8999" s="391" t="s">
        <v>9568</v>
      </c>
      <c r="L8999" s="52">
        <v>26000</v>
      </c>
    </row>
    <row r="9000" spans="1:15" x14ac:dyDescent="0.3">
      <c r="A9000" s="45">
        <v>45402</v>
      </c>
      <c r="B9000" s="398" t="s">
        <v>12137</v>
      </c>
      <c r="C9000" s="5" t="s">
        <v>11194</v>
      </c>
      <c r="D9000" s="5" t="s">
        <v>13597</v>
      </c>
      <c r="E9000" s="43">
        <v>1230</v>
      </c>
      <c r="F9000" s="43"/>
      <c r="G9000" s="48">
        <f t="shared" si="225"/>
        <v>7474.6015943642706</v>
      </c>
      <c r="H9000" s="391" t="s">
        <v>9568</v>
      </c>
      <c r="L9000" s="52">
        <f>SUM(L8992:L8999)</f>
        <v>148000</v>
      </c>
    </row>
    <row r="9001" spans="1:15" x14ac:dyDescent="0.3">
      <c r="A9001" s="45">
        <v>45402</v>
      </c>
      <c r="B9001" s="398" t="s">
        <v>12188</v>
      </c>
      <c r="C9001" s="5" t="s">
        <v>5793</v>
      </c>
      <c r="D9001" s="5" t="s">
        <v>13599</v>
      </c>
      <c r="E9001" s="43">
        <v>3000</v>
      </c>
      <c r="F9001" s="43"/>
      <c r="G9001" s="48">
        <f t="shared" si="225"/>
        <v>4474.6015943642706</v>
      </c>
      <c r="H9001" s="391" t="s">
        <v>9568</v>
      </c>
      <c r="L9001" s="52"/>
    </row>
    <row r="9002" spans="1:15" x14ac:dyDescent="0.3">
      <c r="A9002" s="45">
        <v>45402</v>
      </c>
      <c r="B9002" s="585"/>
      <c r="C9002" s="485"/>
      <c r="D9002" s="496" t="s">
        <v>11032</v>
      </c>
      <c r="E9002" s="485"/>
      <c r="F9002" s="43">
        <v>50500</v>
      </c>
      <c r="G9002" s="48">
        <f t="shared" si="225"/>
        <v>54974.601594364271</v>
      </c>
      <c r="H9002" s="391" t="s">
        <v>9568</v>
      </c>
      <c r="I9002" s="52">
        <v>259</v>
      </c>
    </row>
    <row r="9003" spans="1:15" x14ac:dyDescent="0.3">
      <c r="A9003" s="45">
        <v>45402</v>
      </c>
      <c r="B9003" s="398" t="s">
        <v>12092</v>
      </c>
      <c r="C9003" s="5" t="s">
        <v>11194</v>
      </c>
      <c r="D9003" s="5" t="s">
        <v>13598</v>
      </c>
      <c r="E9003" s="43">
        <v>15000</v>
      </c>
      <c r="F9003" s="43"/>
      <c r="G9003" s="48">
        <f t="shared" si="225"/>
        <v>39974.601594364271</v>
      </c>
      <c r="H9003" s="391" t="s">
        <v>9568</v>
      </c>
      <c r="I9003" s="52">
        <v>3400</v>
      </c>
      <c r="L9003" s="4">
        <v>5000</v>
      </c>
      <c r="N9003" s="52">
        <v>5000</v>
      </c>
    </row>
    <row r="9004" spans="1:15" x14ac:dyDescent="0.3">
      <c r="A9004" s="45">
        <v>45402</v>
      </c>
      <c r="B9004" s="398" t="s">
        <v>12859</v>
      </c>
      <c r="C9004" s="5" t="s">
        <v>5288</v>
      </c>
      <c r="D9004" s="5" t="s">
        <v>12057</v>
      </c>
      <c r="E9004" s="43">
        <v>10000</v>
      </c>
      <c r="F9004" s="43"/>
      <c r="G9004" s="48">
        <f t="shared" si="225"/>
        <v>29974.601594364271</v>
      </c>
      <c r="H9004" s="391" t="s">
        <v>9568</v>
      </c>
      <c r="I9004" s="52">
        <v>2100</v>
      </c>
      <c r="L9004" s="4">
        <v>5000</v>
      </c>
      <c r="N9004" s="52">
        <v>1000</v>
      </c>
    </row>
    <row r="9005" spans="1:15" x14ac:dyDescent="0.3">
      <c r="A9005" s="45">
        <v>45402</v>
      </c>
      <c r="B9005" s="398" t="s">
        <v>12859</v>
      </c>
      <c r="C9005" s="5" t="s">
        <v>13483</v>
      </c>
      <c r="D9005" s="5" t="s">
        <v>13600</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12286</v>
      </c>
      <c r="C9006" s="5" t="s">
        <v>1074</v>
      </c>
      <c r="D9006" s="5" t="s">
        <v>6280</v>
      </c>
      <c r="E9006" s="43">
        <v>2915</v>
      </c>
      <c r="F9006" s="43"/>
      <c r="G9006" s="48">
        <f t="shared" si="225"/>
        <v>24459.601594364271</v>
      </c>
      <c r="H9006" s="391" t="s">
        <v>9568</v>
      </c>
      <c r="I9006" s="52">
        <v>2293</v>
      </c>
      <c r="L9006" s="4">
        <v>4500</v>
      </c>
      <c r="N9006" s="52">
        <v>1300</v>
      </c>
      <c r="O9006" s="4" t="s">
        <v>13593</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12674</v>
      </c>
      <c r="C9008" s="5" t="s">
        <v>11194</v>
      </c>
      <c r="D9008" s="5" t="s">
        <v>11969</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12859</v>
      </c>
      <c r="C9009" s="5" t="s">
        <v>84</v>
      </c>
      <c r="D9009" s="5" t="s">
        <v>13602</v>
      </c>
      <c r="E9009" s="43">
        <v>2000</v>
      </c>
      <c r="F9009" s="43"/>
      <c r="G9009" s="48">
        <f t="shared" si="226"/>
        <v>12329.601594364271</v>
      </c>
      <c r="H9009" s="391" t="s">
        <v>9568</v>
      </c>
      <c r="I9009" s="52">
        <v>361</v>
      </c>
      <c r="N9009" s="52">
        <v>2000</v>
      </c>
      <c r="O9009" s="4" t="s">
        <v>13594</v>
      </c>
    </row>
    <row r="9010" spans="1:15" x14ac:dyDescent="0.3">
      <c r="A9010" s="45">
        <v>45404</v>
      </c>
      <c r="B9010" s="398" t="s">
        <v>12188</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13603</v>
      </c>
      <c r="E9011" s="43">
        <v>720</v>
      </c>
      <c r="F9011" s="43"/>
      <c r="G9011" s="48">
        <f t="shared" si="226"/>
        <v>5609.6015943642706</v>
      </c>
      <c r="H9011" s="391" t="s">
        <v>9568</v>
      </c>
      <c r="I9011" s="52">
        <v>2099</v>
      </c>
      <c r="N9011" s="52">
        <v>300</v>
      </c>
      <c r="O9011" s="4" t="s">
        <v>5793</v>
      </c>
    </row>
    <row r="9012" spans="1:15" x14ac:dyDescent="0.3">
      <c r="A9012" s="45">
        <v>45406</v>
      </c>
      <c r="B9012" s="398" t="s">
        <v>12859</v>
      </c>
      <c r="C9012" s="5" t="s">
        <v>9331</v>
      </c>
      <c r="D9012" s="5" t="s">
        <v>11559</v>
      </c>
      <c r="E9012" s="43">
        <v>1200</v>
      </c>
      <c r="F9012" s="43"/>
      <c r="G9012" s="48">
        <f t="shared" si="226"/>
        <v>4409.6015943642706</v>
      </c>
      <c r="H9012" s="391" t="s">
        <v>9568</v>
      </c>
      <c r="K9012" s="52">
        <v>670</v>
      </c>
      <c r="L9012" s="662">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62">
        <f>K9013*10.8</f>
        <v>7020.0000000000009</v>
      </c>
    </row>
    <row r="9014" spans="1:15" x14ac:dyDescent="0.3">
      <c r="A9014" s="45">
        <v>45407</v>
      </c>
      <c r="B9014" s="585"/>
      <c r="C9014" s="485"/>
      <c r="D9014" s="496" t="s">
        <v>4106</v>
      </c>
      <c r="E9014" s="485"/>
      <c r="F9014" s="43">
        <v>100000</v>
      </c>
      <c r="G9014" s="48">
        <f t="shared" si="226"/>
        <v>100909.60159436427</v>
      </c>
      <c r="H9014" s="391" t="s">
        <v>9568</v>
      </c>
    </row>
    <row r="9015" spans="1:15" x14ac:dyDescent="0.3">
      <c r="A9015" s="45">
        <v>45407</v>
      </c>
      <c r="B9015" s="398" t="s">
        <v>13448</v>
      </c>
      <c r="C9015" s="5" t="s">
        <v>13488</v>
      </c>
      <c r="D9015" s="5" t="s">
        <v>13608</v>
      </c>
      <c r="E9015" s="43">
        <v>15000</v>
      </c>
      <c r="F9015" s="43"/>
      <c r="G9015" s="48">
        <f t="shared" si="226"/>
        <v>85909.601594364271</v>
      </c>
      <c r="H9015" s="391" t="s">
        <v>9568</v>
      </c>
    </row>
    <row r="9016" spans="1:15" x14ac:dyDescent="0.3">
      <c r="A9016" s="45">
        <v>45407</v>
      </c>
      <c r="B9016" s="398" t="s">
        <v>12859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12859</v>
      </c>
      <c r="C9018" s="5" t="s">
        <v>5793</v>
      </c>
      <c r="D9018" s="5" t="s">
        <v>13606</v>
      </c>
      <c r="E9018" s="43">
        <v>1000</v>
      </c>
      <c r="F9018" s="43"/>
      <c r="G9018" s="48">
        <f t="shared" si="226"/>
        <v>78409.601594364271</v>
      </c>
      <c r="H9018" s="391" t="s">
        <v>9568</v>
      </c>
      <c r="I9018" s="52">
        <v>50</v>
      </c>
      <c r="J9018" s="52" t="s">
        <v>13601</v>
      </c>
    </row>
    <row r="9019" spans="1:15" x14ac:dyDescent="0.3">
      <c r="A9019" s="45">
        <v>45407</v>
      </c>
      <c r="B9019" s="398" t="s">
        <v>13448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13609</v>
      </c>
      <c r="E9020" s="43">
        <v>15000</v>
      </c>
      <c r="F9020" s="43"/>
      <c r="G9020" s="48">
        <f t="shared" si="226"/>
        <v>61609.601594364271</v>
      </c>
      <c r="H9020" s="391" t="s">
        <v>9568</v>
      </c>
    </row>
    <row r="9021" spans="1:15" x14ac:dyDescent="0.3">
      <c r="A9021" s="45">
        <v>45407</v>
      </c>
      <c r="B9021" s="398" t="s">
        <v>12674</v>
      </c>
      <c r="C9021" s="5" t="s">
        <v>5793</v>
      </c>
      <c r="D9021" s="5" t="s">
        <v>40</v>
      </c>
      <c r="E9021" s="43">
        <v>2500</v>
      </c>
      <c r="F9021" s="43"/>
      <c r="G9021" s="48">
        <f t="shared" si="226"/>
        <v>59109.601594364271</v>
      </c>
      <c r="H9021" s="391" t="s">
        <v>9568</v>
      </c>
    </row>
    <row r="9022" spans="1:15" x14ac:dyDescent="0.3">
      <c r="A9022" s="45">
        <v>45407</v>
      </c>
      <c r="B9022" s="398" t="s">
        <v>13448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13138</v>
      </c>
      <c r="C9024" s="5" t="s">
        <v>11194</v>
      </c>
      <c r="D9024" s="5" t="s">
        <v>13614</v>
      </c>
      <c r="E9024" s="43">
        <v>3800</v>
      </c>
      <c r="F9024" s="43"/>
      <c r="G9024" s="48">
        <f t="shared" si="226"/>
        <v>48809.601594364271</v>
      </c>
      <c r="H9024" s="391" t="s">
        <v>9568</v>
      </c>
    </row>
    <row r="9025" spans="1:9" x14ac:dyDescent="0.3">
      <c r="A9025" s="45">
        <v>45409</v>
      </c>
      <c r="B9025" s="398" t="s">
        <v>13615</v>
      </c>
      <c r="C9025" s="5" t="s">
        <v>11194</v>
      </c>
      <c r="D9025" s="5" t="s">
        <v>13616</v>
      </c>
      <c r="E9025" s="43">
        <v>1820</v>
      </c>
      <c r="F9025" s="43"/>
      <c r="G9025" s="48">
        <f t="shared" si="226"/>
        <v>46989.601594364271</v>
      </c>
      <c r="H9025" s="391" t="s">
        <v>9568</v>
      </c>
    </row>
    <row r="9026" spans="1:9" x14ac:dyDescent="0.3">
      <c r="A9026" s="45">
        <v>45409</v>
      </c>
      <c r="B9026" s="398" t="s">
        <v>13615</v>
      </c>
      <c r="C9026" s="5" t="s">
        <v>5793</v>
      </c>
      <c r="D9026" s="5" t="s">
        <v>40</v>
      </c>
      <c r="E9026" s="43">
        <v>1200</v>
      </c>
      <c r="F9026" s="43"/>
      <c r="G9026" s="48">
        <f t="shared" si="226"/>
        <v>45789.601594364271</v>
      </c>
      <c r="H9026" s="391" t="s">
        <v>9568</v>
      </c>
    </row>
    <row r="9027" spans="1:9" x14ac:dyDescent="0.3">
      <c r="A9027" s="45">
        <v>45409</v>
      </c>
      <c r="B9027" s="398" t="s">
        <v>12859</v>
      </c>
      <c r="C9027" s="5" t="s">
        <v>11194</v>
      </c>
      <c r="D9027" s="5" t="s">
        <v>13635</v>
      </c>
      <c r="E9027" s="43">
        <v>7000</v>
      </c>
      <c r="F9027" s="43"/>
      <c r="G9027" s="48">
        <f t="shared" si="226"/>
        <v>38789.601594364271</v>
      </c>
      <c r="H9027" s="391" t="s">
        <v>9568</v>
      </c>
    </row>
    <row r="9028" spans="1:9" x14ac:dyDescent="0.3">
      <c r="A9028" s="45">
        <v>45409</v>
      </c>
      <c r="B9028" s="398" t="s">
        <v>12137</v>
      </c>
      <c r="C9028" s="5" t="s">
        <v>5793</v>
      </c>
      <c r="D9028" s="5" t="s">
        <v>40</v>
      </c>
      <c r="E9028" s="43">
        <v>400</v>
      </c>
      <c r="F9028" s="43"/>
      <c r="G9028" s="48">
        <f t="shared" si="226"/>
        <v>38389.601594364271</v>
      </c>
      <c r="H9028" s="391" t="s">
        <v>9568</v>
      </c>
    </row>
    <row r="9029" spans="1:9" x14ac:dyDescent="0.3">
      <c r="A9029" s="45">
        <v>45409</v>
      </c>
      <c r="B9029" s="398" t="s">
        <v>13289</v>
      </c>
      <c r="C9029" s="5" t="s">
        <v>5793</v>
      </c>
      <c r="D9029" s="5" t="s">
        <v>40</v>
      </c>
      <c r="E9029" s="43">
        <v>2000</v>
      </c>
      <c r="F9029" s="43"/>
      <c r="G9029" s="48">
        <f t="shared" si="226"/>
        <v>36389.601594364271</v>
      </c>
      <c r="H9029" s="391" t="s">
        <v>9568</v>
      </c>
    </row>
    <row r="9030" spans="1:9" x14ac:dyDescent="0.3">
      <c r="A9030" s="45">
        <v>45409</v>
      </c>
      <c r="B9030" s="398" t="s">
        <v>13289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13622</v>
      </c>
      <c r="E9032" s="43">
        <v>2000</v>
      </c>
      <c r="F9032" s="43"/>
      <c r="G9032" s="48">
        <f t="shared" si="226"/>
        <v>28389.601594364271</v>
      </c>
      <c r="H9032" s="391" t="s">
        <v>9568</v>
      </c>
    </row>
    <row r="9033" spans="1:9" x14ac:dyDescent="0.3">
      <c r="A9033" s="45">
        <v>45409</v>
      </c>
      <c r="B9033" s="398" t="s">
        <v>12674</v>
      </c>
      <c r="C9033" s="5" t="s">
        <v>64</v>
      </c>
      <c r="D9033" s="5" t="s">
        <v>13623</v>
      </c>
      <c r="E9033" s="43">
        <v>4320</v>
      </c>
      <c r="F9033" s="43"/>
      <c r="G9033" s="48">
        <f t="shared" si="226"/>
        <v>24069.601594364271</v>
      </c>
      <c r="H9033" s="391" t="s">
        <v>9568</v>
      </c>
    </row>
    <row r="9034" spans="1:9" x14ac:dyDescent="0.3">
      <c r="A9034" s="45">
        <v>45409</v>
      </c>
      <c r="B9034" s="398" t="s">
        <v>12674</v>
      </c>
      <c r="C9034" s="5" t="s">
        <v>84</v>
      </c>
      <c r="D9034" s="5" t="s">
        <v>13624</v>
      </c>
      <c r="E9034" s="43">
        <v>2000</v>
      </c>
      <c r="F9034" s="43"/>
      <c r="G9034" s="48">
        <f t="shared" si="226"/>
        <v>22069.601594364271</v>
      </c>
      <c r="H9034" s="391" t="s">
        <v>9568</v>
      </c>
    </row>
    <row r="9035" spans="1:9" x14ac:dyDescent="0.3">
      <c r="A9035" s="45">
        <v>45409</v>
      </c>
      <c r="B9035" s="398" t="s">
        <v>12674</v>
      </c>
      <c r="C9035" s="5" t="s">
        <v>6430</v>
      </c>
      <c r="D9035" s="5" t="s">
        <v>5813</v>
      </c>
      <c r="E9035" s="43">
        <v>6000</v>
      </c>
      <c r="F9035" s="43"/>
      <c r="G9035" s="48">
        <f t="shared" si="226"/>
        <v>16069.601594364271</v>
      </c>
      <c r="H9035" s="391" t="s">
        <v>9568</v>
      </c>
    </row>
    <row r="9036" spans="1:9" x14ac:dyDescent="0.3">
      <c r="A9036" s="45">
        <v>45409</v>
      </c>
      <c r="B9036" s="398" t="s">
        <v>12097</v>
      </c>
      <c r="C9036" s="5" t="s">
        <v>84</v>
      </c>
      <c r="D9036" s="5" t="s">
        <v>13629</v>
      </c>
      <c r="E9036" s="43">
        <v>3000</v>
      </c>
      <c r="F9036" s="43"/>
      <c r="G9036" s="48">
        <f t="shared" si="226"/>
        <v>13069.601594364271</v>
      </c>
      <c r="H9036" s="391" t="s">
        <v>9568</v>
      </c>
      <c r="I9036" s="52">
        <v>200</v>
      </c>
    </row>
    <row r="9037" spans="1:9" x14ac:dyDescent="0.3">
      <c r="A9037" s="45">
        <v>45409</v>
      </c>
      <c r="B9037" s="398" t="s">
        <v>13448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85"/>
      <c r="C9040" s="485"/>
      <c r="D9040" s="496" t="s">
        <v>12479</v>
      </c>
      <c r="E9040" s="485"/>
      <c r="F9040" s="43">
        <v>100000</v>
      </c>
      <c r="G9040" s="48">
        <f t="shared" si="226"/>
        <v>110319.60159436427</v>
      </c>
      <c r="H9040" s="391" t="s">
        <v>9568</v>
      </c>
    </row>
    <row r="9041" spans="1:11" x14ac:dyDescent="0.3">
      <c r="A9041" s="45">
        <v>45411</v>
      </c>
      <c r="B9041" s="398" t="s">
        <v>12859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12271</v>
      </c>
      <c r="E9042" s="43">
        <v>18585</v>
      </c>
      <c r="F9042" s="43"/>
      <c r="G9042" s="48">
        <f t="shared" si="226"/>
        <v>91034.601594364271</v>
      </c>
      <c r="H9042" s="391" t="s">
        <v>9568</v>
      </c>
      <c r="J9042" s="52">
        <v>5000</v>
      </c>
    </row>
    <row r="9043" spans="1:11" x14ac:dyDescent="0.3">
      <c r="A9043" s="45">
        <v>45411</v>
      </c>
      <c r="B9043" s="398" t="s">
        <v>12286</v>
      </c>
      <c r="C9043" s="5" t="s">
        <v>1074</v>
      </c>
      <c r="D9043" s="5" t="s">
        <v>12271</v>
      </c>
      <c r="E9043" s="43">
        <v>49024</v>
      </c>
      <c r="F9043" s="43"/>
      <c r="G9043" s="48">
        <f t="shared" si="226"/>
        <v>42010.601594364271</v>
      </c>
      <c r="H9043" s="391" t="s">
        <v>9568</v>
      </c>
      <c r="J9043" s="52">
        <f>SUM(J9041:J9042)</f>
        <v>14000</v>
      </c>
      <c r="K9043" s="52">
        <v>8500</v>
      </c>
    </row>
    <row r="9044" spans="1:11" x14ac:dyDescent="0.3">
      <c r="A9044" s="45">
        <v>45411</v>
      </c>
      <c r="B9044" s="398" t="s">
        <v>13289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13646</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12188</v>
      </c>
      <c r="C9047" s="5" t="s">
        <v>5162</v>
      </c>
      <c r="D9047" s="5" t="s">
        <v>294</v>
      </c>
      <c r="E9047" s="43">
        <v>5000</v>
      </c>
      <c r="F9047" s="43"/>
      <c r="G9047" s="48">
        <f t="shared" si="226"/>
        <v>29160.601594364271</v>
      </c>
      <c r="H9047" s="391" t="s">
        <v>9568</v>
      </c>
    </row>
    <row r="9048" spans="1:11" x14ac:dyDescent="0.3">
      <c r="A9048" s="45">
        <v>45411</v>
      </c>
      <c r="B9048" s="398" t="s">
        <v>12188</v>
      </c>
      <c r="C9048" s="5" t="s">
        <v>84</v>
      </c>
      <c r="D9048" s="5" t="s">
        <v>13596</v>
      </c>
      <c r="E9048" s="43">
        <v>3000</v>
      </c>
      <c r="F9048" s="43"/>
      <c r="G9048" s="48">
        <f t="shared" si="226"/>
        <v>26160.601594364271</v>
      </c>
      <c r="H9048" s="391" t="s">
        <v>9568</v>
      </c>
    </row>
    <row r="9049" spans="1:11" x14ac:dyDescent="0.3">
      <c r="A9049" s="45">
        <v>45411</v>
      </c>
      <c r="B9049" s="398" t="s">
        <v>12859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12889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12674</v>
      </c>
      <c r="C9053" s="5" t="s">
        <v>5793</v>
      </c>
      <c r="D9053" s="5" t="s">
        <v>40</v>
      </c>
      <c r="E9053" s="43">
        <v>1600</v>
      </c>
      <c r="F9053" s="43"/>
      <c r="G9053" s="48">
        <f t="shared" si="226"/>
        <v>10160.601594364271</v>
      </c>
      <c r="H9053" s="391" t="s">
        <v>9568</v>
      </c>
    </row>
    <row r="9054" spans="1:11" x14ac:dyDescent="0.3">
      <c r="A9054" s="45">
        <v>45414</v>
      </c>
      <c r="B9054" s="585"/>
      <c r="C9054" s="485"/>
      <c r="D9054" s="496" t="s">
        <v>12479</v>
      </c>
      <c r="E9054" s="485"/>
      <c r="F9054" s="43">
        <v>240000</v>
      </c>
      <c r="G9054" s="48">
        <f t="shared" si="226"/>
        <v>250160.60159436427</v>
      </c>
      <c r="H9054" s="391" t="s">
        <v>9568</v>
      </c>
    </row>
    <row r="9055" spans="1:11" x14ac:dyDescent="0.3">
      <c r="A9055" s="45">
        <v>45414</v>
      </c>
      <c r="B9055" s="398" t="s">
        <v>25</v>
      </c>
      <c r="C9055" s="5" t="s">
        <v>25</v>
      </c>
      <c r="D9055" s="5" t="s">
        <v>13642</v>
      </c>
      <c r="E9055" s="43">
        <v>1300</v>
      </c>
      <c r="F9055" s="43"/>
      <c r="G9055" s="48">
        <f t="shared" si="226"/>
        <v>248860.60159436427</v>
      </c>
      <c r="H9055" s="391" t="s">
        <v>9568</v>
      </c>
    </row>
    <row r="9056" spans="1:11" x14ac:dyDescent="0.3">
      <c r="A9056" s="45">
        <v>45414</v>
      </c>
      <c r="B9056" s="398" t="s">
        <v>12636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13643</v>
      </c>
      <c r="E9057" s="43">
        <v>1500</v>
      </c>
      <c r="F9057" s="43"/>
      <c r="G9057" s="48">
        <f t="shared" si="226"/>
        <v>246960.60159436427</v>
      </c>
      <c r="H9057" s="391" t="s">
        <v>9568</v>
      </c>
      <c r="J9057" s="52">
        <v>6000</v>
      </c>
      <c r="L9057" s="4">
        <v>23020</v>
      </c>
    </row>
    <row r="9058" spans="1:13" x14ac:dyDescent="0.3">
      <c r="A9058" s="45">
        <v>45414</v>
      </c>
      <c r="B9058" s="398" t="s">
        <v>12674</v>
      </c>
      <c r="C9058" s="5" t="s">
        <v>6430</v>
      </c>
      <c r="D9058" s="5" t="s">
        <v>13645</v>
      </c>
      <c r="E9058" s="43">
        <v>5000</v>
      </c>
      <c r="F9058" s="43"/>
      <c r="G9058" s="48">
        <f t="shared" si="226"/>
        <v>241960.60159436427</v>
      </c>
      <c r="H9058" s="391" t="s">
        <v>9568</v>
      </c>
      <c r="J9058" s="52">
        <v>3000</v>
      </c>
      <c r="L9058" s="4">
        <v>28695</v>
      </c>
    </row>
    <row r="9059" spans="1:13" x14ac:dyDescent="0.3">
      <c r="A9059" s="45">
        <v>45414</v>
      </c>
      <c r="B9059" s="398" t="s">
        <v>13384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12859</v>
      </c>
      <c r="C9060" s="5" t="s">
        <v>5793</v>
      </c>
      <c r="D9060" s="5" t="s">
        <v>13647</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13648</v>
      </c>
      <c r="E9061" s="43">
        <v>800</v>
      </c>
      <c r="F9061" s="43"/>
      <c r="G9061" s="48">
        <f t="shared" si="226"/>
        <v>187160.60159436427</v>
      </c>
      <c r="H9061" s="391" t="s">
        <v>9568</v>
      </c>
      <c r="J9061" s="52">
        <v>61500</v>
      </c>
      <c r="L9061" s="4">
        <v>4500</v>
      </c>
    </row>
    <row r="9062" spans="1:13" x14ac:dyDescent="0.3">
      <c r="A9062" s="45">
        <v>45415</v>
      </c>
      <c r="B9062" s="398" t="s">
        <v>12674</v>
      </c>
      <c r="C9062" s="5" t="s">
        <v>11194</v>
      </c>
      <c r="D9062" s="5" t="s">
        <v>13649</v>
      </c>
      <c r="E9062" s="43">
        <v>31000</v>
      </c>
      <c r="F9062" s="43"/>
      <c r="G9062" s="48">
        <f t="shared" si="226"/>
        <v>156160.60159436427</v>
      </c>
      <c r="H9062" s="391" t="s">
        <v>9568</v>
      </c>
      <c r="J9062" s="52">
        <f>SUM(J9057:J9061)</f>
        <v>81000</v>
      </c>
      <c r="L9062" s="4">
        <v>8500</v>
      </c>
    </row>
    <row r="9063" spans="1:13" x14ac:dyDescent="0.3">
      <c r="A9063" s="45">
        <v>45415</v>
      </c>
      <c r="B9063" s="398" t="s">
        <v>12674</v>
      </c>
      <c r="C9063" s="5" t="s">
        <v>11194</v>
      </c>
      <c r="D9063" s="5" t="s">
        <v>13650</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12674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13251</v>
      </c>
      <c r="C9068" s="5" t="s">
        <v>11194</v>
      </c>
      <c r="D9068" s="5" t="s">
        <v>13651</v>
      </c>
      <c r="E9068" s="43">
        <v>19500</v>
      </c>
      <c r="F9068" s="43"/>
      <c r="G9068" s="48">
        <f t="shared" si="226"/>
        <v>79560.601594364271</v>
      </c>
      <c r="H9068" s="391" t="s">
        <v>9568</v>
      </c>
      <c r="L9068" s="4">
        <v>1000</v>
      </c>
    </row>
    <row r="9069" spans="1:13" x14ac:dyDescent="0.3">
      <c r="A9069" s="45">
        <v>45416</v>
      </c>
      <c r="B9069" s="398" t="s">
        <v>12674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12674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13251</v>
      </c>
      <c r="C9071" s="5" t="s">
        <v>11194</v>
      </c>
      <c r="D9071" s="5" t="s">
        <v>13654</v>
      </c>
      <c r="E9071" s="43">
        <v>660</v>
      </c>
      <c r="F9071" s="43"/>
      <c r="G9071" s="48">
        <f t="shared" si="226"/>
        <v>27185.601594364271</v>
      </c>
      <c r="H9071" s="391" t="s">
        <v>9568</v>
      </c>
      <c r="L9071" s="4">
        <v>250</v>
      </c>
      <c r="M9071" s="4" t="s">
        <v>8924</v>
      </c>
    </row>
    <row r="9072" spans="1:13" x14ac:dyDescent="0.3">
      <c r="A9072" s="45">
        <v>45416</v>
      </c>
      <c r="B9072" s="398" t="s">
        <v>13377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12674</v>
      </c>
      <c r="C9073" s="5" t="s">
        <v>11194</v>
      </c>
      <c r="D9073" s="5" t="s">
        <v>13330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12674</v>
      </c>
      <c r="C9074" s="5" t="s">
        <v>11194</v>
      </c>
      <c r="D9074" s="5" t="s">
        <v>13655</v>
      </c>
      <c r="E9074" s="43">
        <v>8500</v>
      </c>
      <c r="F9074" s="43"/>
      <c r="G9074" s="48">
        <f t="shared" si="227"/>
        <v>12985.601594364271</v>
      </c>
      <c r="H9074" s="391" t="s">
        <v>9568</v>
      </c>
      <c r="L9074" s="4">
        <v>1000</v>
      </c>
    </row>
    <row r="9075" spans="1:14" x14ac:dyDescent="0.3">
      <c r="A9075" s="45">
        <v>45416</v>
      </c>
      <c r="B9075" s="398" t="s">
        <v>13517</v>
      </c>
      <c r="C9075" s="5" t="s">
        <v>11194</v>
      </c>
      <c r="D9075" s="5" t="s">
        <v>12411</v>
      </c>
      <c r="E9075" s="43">
        <v>780</v>
      </c>
      <c r="F9075" s="43"/>
      <c r="G9075" s="48">
        <f t="shared" si="227"/>
        <v>12205.601594364271</v>
      </c>
      <c r="H9075" s="391" t="s">
        <v>9568</v>
      </c>
      <c r="L9075" s="4">
        <v>900</v>
      </c>
      <c r="M9075" s="4" t="s">
        <v>13653</v>
      </c>
    </row>
    <row r="9076" spans="1:14" x14ac:dyDescent="0.3">
      <c r="A9076" s="45">
        <v>45416</v>
      </c>
      <c r="B9076" s="398" t="s">
        <v>13251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13656</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12674</v>
      </c>
      <c r="C9079" s="5" t="s">
        <v>30</v>
      </c>
      <c r="D9079" s="5" t="s">
        <v>10651</v>
      </c>
      <c r="E9079" s="43">
        <v>1000</v>
      </c>
      <c r="F9079" s="43"/>
      <c r="G9079" s="48">
        <f t="shared" si="227"/>
        <v>5419.6015943642706</v>
      </c>
      <c r="H9079" s="391" t="s">
        <v>9568</v>
      </c>
    </row>
    <row r="9080" spans="1:14" x14ac:dyDescent="0.3">
      <c r="A9080" s="45">
        <v>45416</v>
      </c>
      <c r="B9080" s="398" t="s">
        <v>12674</v>
      </c>
      <c r="C9080" s="5" t="s">
        <v>11194</v>
      </c>
      <c r="D9080" s="5" t="s">
        <v>13657</v>
      </c>
      <c r="E9080" s="43">
        <v>500</v>
      </c>
      <c r="F9080" s="43"/>
      <c r="G9080" s="48">
        <f t="shared" si="227"/>
        <v>4919.6015943642706</v>
      </c>
      <c r="H9080" s="391" t="s">
        <v>9568</v>
      </c>
    </row>
    <row r="9081" spans="1:14" x14ac:dyDescent="0.3">
      <c r="A9081" s="45">
        <v>45416</v>
      </c>
      <c r="B9081" s="398" t="s">
        <v>12859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85"/>
      <c r="C9083" s="485"/>
      <c r="D9083" s="496" t="s">
        <v>11032</v>
      </c>
      <c r="E9083" s="485"/>
      <c r="F9083" s="43">
        <v>1000000</v>
      </c>
      <c r="G9083" s="48">
        <f t="shared" si="227"/>
        <v>1002989.6015943643</v>
      </c>
      <c r="H9083" s="391" t="s">
        <v>9568</v>
      </c>
    </row>
    <row r="9084" spans="1:14" x14ac:dyDescent="0.3">
      <c r="A9084" s="45">
        <v>45418</v>
      </c>
      <c r="B9084" s="398" t="s">
        <v>13251</v>
      </c>
      <c r="C9084" s="5" t="s">
        <v>5793</v>
      </c>
      <c r="D9084" s="5" t="s">
        <v>40</v>
      </c>
      <c r="E9084" s="43">
        <v>800</v>
      </c>
      <c r="F9084" s="43"/>
      <c r="G9084" s="48">
        <f t="shared" si="227"/>
        <v>1002189.6015943643</v>
      </c>
      <c r="H9084" s="391" t="s">
        <v>9568</v>
      </c>
    </row>
    <row r="9085" spans="1:14" x14ac:dyDescent="0.3">
      <c r="A9085" s="45">
        <v>45418</v>
      </c>
      <c r="B9085" s="398" t="s">
        <v>12674</v>
      </c>
      <c r="C9085" s="5" t="s">
        <v>11194</v>
      </c>
      <c r="D9085" s="5" t="s">
        <v>13667</v>
      </c>
      <c r="E9085" s="43">
        <v>4980</v>
      </c>
      <c r="F9085" s="43"/>
      <c r="G9085" s="48">
        <f t="shared" si="227"/>
        <v>997209.60159436427</v>
      </c>
      <c r="H9085" s="391" t="s">
        <v>9568</v>
      </c>
    </row>
    <row r="9086" spans="1:14" x14ac:dyDescent="0.3">
      <c r="A9086" s="45">
        <v>45418</v>
      </c>
      <c r="B9086" s="398" t="s">
        <v>13668</v>
      </c>
      <c r="C9086" s="5" t="s">
        <v>5793</v>
      </c>
      <c r="D9086" s="5" t="s">
        <v>40</v>
      </c>
      <c r="E9086" s="43">
        <v>1000</v>
      </c>
      <c r="F9086" s="43"/>
      <c r="G9086" s="48">
        <f t="shared" si="227"/>
        <v>996209.60159436427</v>
      </c>
      <c r="H9086" s="391" t="s">
        <v>9568</v>
      </c>
    </row>
    <row r="9087" spans="1:14" x14ac:dyDescent="0.3">
      <c r="A9087" s="45">
        <v>45418</v>
      </c>
      <c r="B9087" s="398" t="s">
        <v>12188</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12859</v>
      </c>
      <c r="C9089" s="186" t="s">
        <v>54</v>
      </c>
      <c r="D9089" s="186" t="s">
        <v>13669</v>
      </c>
      <c r="E9089" s="187">
        <f>79300+27750+27500+70000+45000</f>
        <v>249550</v>
      </c>
      <c r="F9089" s="43"/>
      <c r="G9089" s="48">
        <f t="shared" si="227"/>
        <v>479959.60159436427</v>
      </c>
      <c r="H9089" s="391" t="s">
        <v>9568</v>
      </c>
    </row>
    <row r="9090" spans="1:13" x14ac:dyDescent="0.3">
      <c r="A9090" s="45">
        <v>45418</v>
      </c>
      <c r="B9090" s="396" t="s">
        <v>12188</v>
      </c>
      <c r="C9090" s="186" t="s">
        <v>54</v>
      </c>
      <c r="D9090" s="186" t="s">
        <v>13671</v>
      </c>
      <c r="E9090" s="187">
        <f>42480+22730</f>
        <v>65210</v>
      </c>
      <c r="F9090" s="43"/>
      <c r="G9090" s="48">
        <f t="shared" si="227"/>
        <v>414749.60159436427</v>
      </c>
      <c r="H9090" s="391" t="s">
        <v>9568</v>
      </c>
    </row>
    <row r="9091" spans="1:13" x14ac:dyDescent="0.3">
      <c r="A9091" s="45">
        <v>45418</v>
      </c>
      <c r="B9091" s="396" t="s">
        <v>12190</v>
      </c>
      <c r="C9091" s="186" t="s">
        <v>54</v>
      </c>
      <c r="D9091" s="186" t="s">
        <v>13545</v>
      </c>
      <c r="E9091" s="187">
        <v>42250</v>
      </c>
      <c r="F9091" s="43"/>
      <c r="G9091" s="48">
        <f t="shared" si="227"/>
        <v>372499.60159436427</v>
      </c>
      <c r="H9091" s="391" t="s">
        <v>9568</v>
      </c>
    </row>
    <row r="9092" spans="1:13" x14ac:dyDescent="0.3">
      <c r="A9092" s="45">
        <v>45418</v>
      </c>
      <c r="B9092" s="396" t="s">
        <v>12087</v>
      </c>
      <c r="C9092" s="186" t="s">
        <v>54</v>
      </c>
      <c r="D9092" s="186" t="s">
        <v>13546</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608" t="s">
        <v>12577</v>
      </c>
      <c r="J9093" s="187">
        <f>'[2]Salary Sheets'!$Q$87</f>
        <v>2444765.0833333335</v>
      </c>
    </row>
    <row r="9094" spans="1:13" x14ac:dyDescent="0.3">
      <c r="A9094" s="45">
        <v>45418</v>
      </c>
      <c r="B9094" s="398" t="s">
        <v>25</v>
      </c>
      <c r="C9094" s="5" t="s">
        <v>25</v>
      </c>
      <c r="D9094" s="5" t="s">
        <v>13672</v>
      </c>
      <c r="E9094" s="43">
        <v>800</v>
      </c>
      <c r="F9094" s="43"/>
      <c r="G9094" s="48">
        <f t="shared" si="227"/>
        <v>305699.60159436427</v>
      </c>
      <c r="H9094" s="391" t="s">
        <v>9568</v>
      </c>
      <c r="I9094" s="60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608" t="s">
        <v>12293</v>
      </c>
      <c r="J9095" s="187">
        <f ca="1">J9093-J9094</f>
        <v>174522.16666666698</v>
      </c>
    </row>
    <row r="9096" spans="1:13" x14ac:dyDescent="0.3">
      <c r="A9096" s="45">
        <v>45419</v>
      </c>
      <c r="B9096" s="396" t="s">
        <v>12131</v>
      </c>
      <c r="C9096" s="186" t="s">
        <v>54</v>
      </c>
      <c r="D9096" s="186" t="s">
        <v>12809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12859</v>
      </c>
      <c r="C9098" s="5" t="s">
        <v>5288</v>
      </c>
      <c r="D9098" s="5" t="s">
        <v>294</v>
      </c>
      <c r="E9098" s="43">
        <v>50000</v>
      </c>
      <c r="F9098" s="43"/>
      <c r="G9098" s="48">
        <f t="shared" si="227"/>
        <v>55399.601594364271</v>
      </c>
      <c r="H9098" s="391" t="s">
        <v>9568</v>
      </c>
    </row>
    <row r="9099" spans="1:13" x14ac:dyDescent="0.3">
      <c r="A9099" s="45">
        <v>45419</v>
      </c>
      <c r="B9099" s="398" t="s">
        <v>12674</v>
      </c>
      <c r="C9099" s="5" t="s">
        <v>11194</v>
      </c>
      <c r="D9099" s="5" t="s">
        <v>13670</v>
      </c>
      <c r="E9099" s="43">
        <v>23450</v>
      </c>
      <c r="F9099" s="43"/>
      <c r="G9099" s="48">
        <f t="shared" si="227"/>
        <v>31949.601594364271</v>
      </c>
      <c r="H9099" s="391" t="s">
        <v>9568</v>
      </c>
    </row>
    <row r="9100" spans="1:13" x14ac:dyDescent="0.3">
      <c r="A9100" s="45">
        <v>45419</v>
      </c>
      <c r="B9100" s="398" t="s">
        <v>12131</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13668</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12636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12636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85"/>
      <c r="C9104" s="485"/>
      <c r="D9104" s="496" t="s">
        <v>11032</v>
      </c>
      <c r="E9104" s="485"/>
      <c r="F9104" s="43">
        <v>500000</v>
      </c>
      <c r="G9104" s="48">
        <f t="shared" si="227"/>
        <v>525419.60159436427</v>
      </c>
      <c r="H9104" s="391" t="s">
        <v>9568</v>
      </c>
      <c r="L9104" s="4">
        <v>20</v>
      </c>
      <c r="M9104" s="4">
        <v>20</v>
      </c>
    </row>
    <row r="9105" spans="1:13" x14ac:dyDescent="0.3">
      <c r="A9105" s="45">
        <v>45419</v>
      </c>
      <c r="B9105" s="396" t="s">
        <v>12674</v>
      </c>
      <c r="C9105" s="186" t="s">
        <v>54</v>
      </c>
      <c r="D9105" s="186" t="s">
        <v>13227</v>
      </c>
      <c r="E9105" s="187">
        <v>490650</v>
      </c>
      <c r="F9105" s="43"/>
      <c r="G9105" s="48">
        <f t="shared" si="227"/>
        <v>34769.601594364271</v>
      </c>
      <c r="H9105" s="391" t="s">
        <v>9568</v>
      </c>
      <c r="L9105" s="4">
        <v>50</v>
      </c>
      <c r="M9105" s="4">
        <v>50</v>
      </c>
    </row>
    <row r="9106" spans="1:13" x14ac:dyDescent="0.3">
      <c r="A9106" s="45">
        <v>45419</v>
      </c>
      <c r="B9106" s="398" t="s">
        <v>13194</v>
      </c>
      <c r="C9106" s="5" t="s">
        <v>13673</v>
      </c>
      <c r="D9106" s="5" t="s">
        <v>13674</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12188</v>
      </c>
      <c r="C9107" s="186" t="s">
        <v>26</v>
      </c>
      <c r="D9107" s="5" t="s">
        <v>13551</v>
      </c>
      <c r="E9107" s="43">
        <v>1500</v>
      </c>
      <c r="F9107" s="43"/>
      <c r="G9107" s="48">
        <f t="shared" si="227"/>
        <v>18269.601594364271</v>
      </c>
      <c r="H9107" s="391" t="s">
        <v>9568</v>
      </c>
      <c r="M9107" s="4">
        <f>M9106+L9106</f>
        <v>3506.75</v>
      </c>
    </row>
    <row r="9108" spans="1:13" x14ac:dyDescent="0.3">
      <c r="A9108" s="45">
        <v>45419</v>
      </c>
      <c r="B9108" s="398" t="s">
        <v>12286</v>
      </c>
      <c r="C9108" s="5" t="s">
        <v>1616</v>
      </c>
      <c r="D9108" s="5" t="s">
        <v>13675</v>
      </c>
      <c r="E9108" s="43">
        <v>2450</v>
      </c>
      <c r="F9108" s="43"/>
      <c r="G9108" s="48">
        <f t="shared" si="227"/>
        <v>15819.601594364271</v>
      </c>
      <c r="H9108" s="391" t="s">
        <v>9568</v>
      </c>
    </row>
    <row r="9109" spans="1:13" x14ac:dyDescent="0.3">
      <c r="A9109" s="45">
        <v>45419</v>
      </c>
      <c r="B9109" s="398" t="s">
        <v>12859</v>
      </c>
      <c r="C9109" s="5" t="s">
        <v>5793</v>
      </c>
      <c r="D9109" s="5" t="s">
        <v>40</v>
      </c>
      <c r="E9109" s="43">
        <v>200</v>
      </c>
      <c r="F9109" s="43"/>
      <c r="G9109" s="48">
        <f t="shared" si="227"/>
        <v>15619.601594364271</v>
      </c>
      <c r="H9109" s="391" t="s">
        <v>9568</v>
      </c>
    </row>
    <row r="9110" spans="1:13" x14ac:dyDescent="0.3">
      <c r="A9110" s="45">
        <v>45420</v>
      </c>
      <c r="B9110" s="398" t="s">
        <v>12286</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12674</v>
      </c>
      <c r="C9112" s="5" t="s">
        <v>5793</v>
      </c>
      <c r="D9112" s="5" t="s">
        <v>13676</v>
      </c>
      <c r="E9112" s="43">
        <v>1500</v>
      </c>
      <c r="F9112" s="43"/>
      <c r="G9112" s="48">
        <f t="shared" si="227"/>
        <v>12559.601594364271</v>
      </c>
      <c r="H9112" s="391" t="s">
        <v>9568</v>
      </c>
    </row>
    <row r="9113" spans="1:13" x14ac:dyDescent="0.3">
      <c r="A9113" s="45">
        <v>45420</v>
      </c>
      <c r="B9113" s="398" t="s">
        <v>13677</v>
      </c>
      <c r="C9113" s="5" t="s">
        <v>12889</v>
      </c>
      <c r="D9113" s="5" t="s">
        <v>294</v>
      </c>
      <c r="E9113" s="43">
        <v>5000</v>
      </c>
      <c r="F9113" s="43"/>
      <c r="G9113" s="48">
        <f t="shared" si="227"/>
        <v>7559.6015943642706</v>
      </c>
      <c r="H9113" s="391" t="s">
        <v>9568</v>
      </c>
    </row>
    <row r="9114" spans="1:13" x14ac:dyDescent="0.3">
      <c r="A9114" s="45">
        <v>45420</v>
      </c>
      <c r="B9114" s="585"/>
      <c r="C9114" s="485"/>
      <c r="D9114" s="496" t="s">
        <v>4106</v>
      </c>
      <c r="E9114" s="485"/>
      <c r="F9114" s="43">
        <v>500000</v>
      </c>
      <c r="G9114" s="48">
        <f t="shared" si="227"/>
        <v>507559.60159436427</v>
      </c>
      <c r="H9114" s="391" t="s">
        <v>9568</v>
      </c>
      <c r="L9114" s="4">
        <v>20</v>
      </c>
      <c r="M9114" s="4">
        <v>20</v>
      </c>
    </row>
    <row r="9115" spans="1:13" x14ac:dyDescent="0.3">
      <c r="A9115" s="45">
        <v>45420</v>
      </c>
      <c r="B9115" s="398" t="s">
        <v>13194</v>
      </c>
      <c r="C9115" s="5" t="s">
        <v>11194</v>
      </c>
      <c r="D9115" s="5" t="s">
        <v>13678</v>
      </c>
      <c r="E9115" s="43">
        <v>17000</v>
      </c>
      <c r="F9115" s="43"/>
      <c r="G9115" s="48">
        <f t="shared" si="227"/>
        <v>490559.60159436427</v>
      </c>
      <c r="H9115" s="391" t="s">
        <v>9568</v>
      </c>
    </row>
    <row r="9116" spans="1:13" x14ac:dyDescent="0.3">
      <c r="A9116" s="45">
        <v>45420</v>
      </c>
      <c r="B9116" s="398" t="s">
        <v>13194</v>
      </c>
      <c r="C9116" s="5" t="s">
        <v>11194</v>
      </c>
      <c r="D9116" s="5" t="s">
        <v>13679</v>
      </c>
      <c r="E9116" s="43">
        <v>42000</v>
      </c>
      <c r="F9116" s="43"/>
      <c r="G9116" s="48">
        <f t="shared" si="227"/>
        <v>448559.60159436427</v>
      </c>
      <c r="H9116" s="391" t="s">
        <v>9568</v>
      </c>
    </row>
    <row r="9117" spans="1:13" x14ac:dyDescent="0.3">
      <c r="A9117" s="45">
        <v>45420</v>
      </c>
      <c r="B9117" s="398" t="s">
        <v>13194</v>
      </c>
      <c r="C9117" s="5" t="s">
        <v>11194</v>
      </c>
      <c r="D9117" s="5" t="s">
        <v>13680</v>
      </c>
      <c r="E9117" s="43">
        <v>31000</v>
      </c>
      <c r="F9117" s="43"/>
      <c r="G9117" s="48">
        <f t="shared" si="227"/>
        <v>417559.60159436427</v>
      </c>
      <c r="H9117" s="391" t="s">
        <v>9568</v>
      </c>
    </row>
    <row r="9118" spans="1:13" x14ac:dyDescent="0.3">
      <c r="A9118" s="45">
        <v>45420</v>
      </c>
      <c r="B9118" s="398" t="s">
        <v>12286</v>
      </c>
      <c r="C9118" s="5" t="s">
        <v>110</v>
      </c>
      <c r="D9118" s="5" t="s">
        <v>640</v>
      </c>
      <c r="E9118" s="43">
        <v>1500</v>
      </c>
      <c r="F9118" s="43"/>
      <c r="G9118" s="48">
        <f t="shared" si="227"/>
        <v>416059.60159436427</v>
      </c>
      <c r="H9118" s="391" t="s">
        <v>9568</v>
      </c>
    </row>
    <row r="9119" spans="1:13" x14ac:dyDescent="0.3">
      <c r="A9119" s="45">
        <v>45420</v>
      </c>
      <c r="B9119" s="396" t="s">
        <v>12190</v>
      </c>
      <c r="C9119" s="186" t="s">
        <v>54</v>
      </c>
      <c r="D9119" s="186" t="s">
        <v>12818</v>
      </c>
      <c r="E9119" s="187">
        <v>51670</v>
      </c>
      <c r="F9119" s="43"/>
      <c r="G9119" s="48">
        <f t="shared" si="227"/>
        <v>364389.60159436427</v>
      </c>
      <c r="H9119" s="391" t="s">
        <v>9568</v>
      </c>
    </row>
    <row r="9120" spans="1:13" x14ac:dyDescent="0.3">
      <c r="A9120" s="45">
        <v>45420</v>
      </c>
      <c r="B9120" s="396" t="s">
        <v>13251</v>
      </c>
      <c r="C9120" s="186" t="s">
        <v>54</v>
      </c>
      <c r="D9120" s="186" t="s">
        <v>13681</v>
      </c>
      <c r="E9120" s="187">
        <v>56000</v>
      </c>
      <c r="F9120" s="43"/>
      <c r="G9120" s="48">
        <f t="shared" si="227"/>
        <v>308389.60159436427</v>
      </c>
      <c r="H9120" s="391" t="s">
        <v>9568</v>
      </c>
    </row>
    <row r="9121" spans="1:13" x14ac:dyDescent="0.3">
      <c r="A9121" s="45">
        <v>45420</v>
      </c>
      <c r="B9121" s="396" t="s">
        <v>13251</v>
      </c>
      <c r="C9121" s="186" t="s">
        <v>54</v>
      </c>
      <c r="D9121" s="186" t="s">
        <v>12583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13194</v>
      </c>
      <c r="C9123" s="5" t="s">
        <v>5793</v>
      </c>
      <c r="D9123" s="5" t="s">
        <v>40</v>
      </c>
      <c r="E9123" s="43">
        <v>900</v>
      </c>
      <c r="F9123" s="43"/>
      <c r="G9123" s="48">
        <f t="shared" si="227"/>
        <v>253989.60159436427</v>
      </c>
      <c r="H9123" s="391" t="s">
        <v>9568</v>
      </c>
    </row>
    <row r="9124" spans="1:13" x14ac:dyDescent="0.3">
      <c r="A9124" s="45">
        <v>45420</v>
      </c>
      <c r="B9124" s="396" t="s">
        <v>13384</v>
      </c>
      <c r="C9124" s="186" t="s">
        <v>54</v>
      </c>
      <c r="D9124" s="186" t="s">
        <v>13682</v>
      </c>
      <c r="E9124" s="187">
        <f>38170+25050+43330+30050+78420</f>
        <v>215020</v>
      </c>
      <c r="F9124" s="43"/>
      <c r="G9124" s="48">
        <f t="shared" si="227"/>
        <v>38969.601594364271</v>
      </c>
      <c r="H9124" s="391" t="s">
        <v>9568</v>
      </c>
    </row>
    <row r="9125" spans="1:13" x14ac:dyDescent="0.3">
      <c r="A9125" s="45">
        <v>45420</v>
      </c>
      <c r="B9125" s="585"/>
      <c r="C9125" s="485"/>
      <c r="D9125" s="496" t="s">
        <v>4106</v>
      </c>
      <c r="E9125" s="485"/>
      <c r="F9125" s="43">
        <v>250000</v>
      </c>
      <c r="G9125" s="48">
        <f t="shared" si="227"/>
        <v>288969.60159436427</v>
      </c>
      <c r="H9125" s="391" t="s">
        <v>9568</v>
      </c>
      <c r="L9125" s="4">
        <v>20</v>
      </c>
      <c r="M9125" s="4">
        <v>20</v>
      </c>
    </row>
    <row r="9126" spans="1:13" x14ac:dyDescent="0.3">
      <c r="A9126" s="45">
        <v>45420</v>
      </c>
      <c r="B9126" s="585"/>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12088</v>
      </c>
      <c r="C9127" s="186" t="s">
        <v>54</v>
      </c>
      <c r="D9127" s="186" t="s">
        <v>13683</v>
      </c>
      <c r="E9127" s="43">
        <f>36000+32190</f>
        <v>68190</v>
      </c>
      <c r="F9127" s="43"/>
      <c r="G9127" s="48">
        <f t="shared" si="227"/>
        <v>470779.60159436427</v>
      </c>
      <c r="H9127" s="391" t="s">
        <v>9568</v>
      </c>
      <c r="I9127" s="52">
        <v>542749</v>
      </c>
    </row>
    <row r="9128" spans="1:13" x14ac:dyDescent="0.3">
      <c r="A9128" s="45">
        <v>45420</v>
      </c>
      <c r="B9128" s="398" t="s">
        <v>13251</v>
      </c>
      <c r="C9128" s="5" t="s">
        <v>11194</v>
      </c>
      <c r="D9128" s="5" t="s">
        <v>13687</v>
      </c>
      <c r="E9128" s="43">
        <v>18000</v>
      </c>
      <c r="F9128" s="43"/>
      <c r="G9128" s="48">
        <f t="shared" si="227"/>
        <v>452779.60159436427</v>
      </c>
      <c r="H9128" s="391" t="s">
        <v>9568</v>
      </c>
      <c r="I9128" s="52">
        <f>I9127*1.18</f>
        <v>640443.81999999995</v>
      </c>
    </row>
    <row r="9129" spans="1:13" x14ac:dyDescent="0.3">
      <c r="A9129" s="45">
        <v>45420</v>
      </c>
      <c r="B9129" s="396" t="s">
        <v>12674</v>
      </c>
      <c r="C9129" s="186" t="s">
        <v>54</v>
      </c>
      <c r="D9129" s="186" t="s">
        <v>13688</v>
      </c>
      <c r="E9129" s="187">
        <f>52500+72800</f>
        <v>125300</v>
      </c>
      <c r="F9129" s="43"/>
      <c r="G9129" s="48">
        <f t="shared" si="227"/>
        <v>327479.60159436427</v>
      </c>
      <c r="H9129" s="391" t="s">
        <v>9568</v>
      </c>
    </row>
    <row r="9130" spans="1:13" x14ac:dyDescent="0.3">
      <c r="A9130" s="45">
        <v>45420</v>
      </c>
      <c r="B9130" s="396" t="s">
        <v>12097</v>
      </c>
      <c r="C9130" s="186" t="s">
        <v>54</v>
      </c>
      <c r="D9130" s="186" t="s">
        <v>6236</v>
      </c>
      <c r="E9130" s="43">
        <v>148780</v>
      </c>
      <c r="F9130" s="43"/>
      <c r="G9130" s="48">
        <f t="shared" si="227"/>
        <v>178699.60159436427</v>
      </c>
      <c r="H9130" s="391" t="s">
        <v>9568</v>
      </c>
    </row>
    <row r="9131" spans="1:13" x14ac:dyDescent="0.3">
      <c r="A9131" s="45">
        <v>45420</v>
      </c>
      <c r="B9131" s="396" t="s">
        <v>12130</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12188</v>
      </c>
      <c r="C9134" s="5" t="s">
        <v>26</v>
      </c>
      <c r="D9134" s="5" t="s">
        <v>13692</v>
      </c>
      <c r="E9134" s="43">
        <v>9950</v>
      </c>
      <c r="F9134" s="43"/>
      <c r="G9134" s="48">
        <f t="shared" si="227"/>
        <v>876.6849276975845</v>
      </c>
      <c r="H9134" s="391" t="s">
        <v>9568</v>
      </c>
    </row>
    <row r="9135" spans="1:13" x14ac:dyDescent="0.3">
      <c r="A9135" s="45">
        <v>45420</v>
      </c>
      <c r="B9135" s="398" t="s">
        <v>12130</v>
      </c>
      <c r="C9135" s="5" t="s">
        <v>26</v>
      </c>
      <c r="D9135" s="5" t="s">
        <v>13693</v>
      </c>
      <c r="E9135" s="43">
        <v>700</v>
      </c>
      <c r="F9135" s="43"/>
      <c r="G9135" s="48">
        <f t="shared" si="227"/>
        <v>176.6849276975845</v>
      </c>
      <c r="H9135" s="391" t="s">
        <v>9568</v>
      </c>
    </row>
    <row r="9136" spans="1:13" x14ac:dyDescent="0.3">
      <c r="A9136" s="45">
        <v>45422</v>
      </c>
      <c r="B9136" s="585"/>
      <c r="C9136" s="485"/>
      <c r="D9136" s="496" t="s">
        <v>12332</v>
      </c>
      <c r="E9136" s="485"/>
      <c r="F9136" s="43">
        <v>100000</v>
      </c>
      <c r="G9136" s="48">
        <f t="shared" ref="G9136:G9161" si="228">G9135+F9136-E9136</f>
        <v>100176.68492769758</v>
      </c>
      <c r="H9136" s="391" t="s">
        <v>9568</v>
      </c>
      <c r="L9136" s="4">
        <v>20</v>
      </c>
      <c r="M9136" s="4">
        <v>20</v>
      </c>
    </row>
    <row r="9137" spans="1:13" x14ac:dyDescent="0.3">
      <c r="A9137" s="45">
        <v>45422</v>
      </c>
      <c r="B9137" s="396" t="s">
        <v>12097</v>
      </c>
      <c r="C9137" s="186" t="s">
        <v>54</v>
      </c>
      <c r="D9137" s="5" t="s">
        <v>13702</v>
      </c>
      <c r="E9137" s="43">
        <v>1250</v>
      </c>
      <c r="F9137" s="43"/>
      <c r="G9137" s="48">
        <f t="shared" si="228"/>
        <v>98926.684927697584</v>
      </c>
      <c r="H9137" s="391" t="s">
        <v>9568</v>
      </c>
    </row>
    <row r="9138" spans="1:13" x14ac:dyDescent="0.3">
      <c r="A9138" s="45">
        <v>45422</v>
      </c>
      <c r="B9138" s="398" t="s">
        <v>12097</v>
      </c>
      <c r="C9138" s="5" t="s">
        <v>9765</v>
      </c>
      <c r="D9138" s="5" t="s">
        <v>13710</v>
      </c>
      <c r="E9138" s="43">
        <v>24200</v>
      </c>
      <c r="F9138" s="43"/>
      <c r="G9138" s="48">
        <f t="shared" si="228"/>
        <v>74726.684927697584</v>
      </c>
      <c r="H9138" s="391" t="s">
        <v>9568</v>
      </c>
    </row>
    <row r="9139" spans="1:13" x14ac:dyDescent="0.3">
      <c r="A9139" s="45">
        <v>45422</v>
      </c>
      <c r="B9139" s="396" t="s">
        <v>12097</v>
      </c>
      <c r="C9139" s="186" t="s">
        <v>54</v>
      </c>
      <c r="D9139" s="186" t="s">
        <v>13703</v>
      </c>
      <c r="E9139" s="43">
        <v>28000</v>
      </c>
      <c r="F9139" s="43"/>
      <c r="G9139" s="48">
        <f t="shared" si="228"/>
        <v>46726.684927697584</v>
      </c>
      <c r="H9139" s="391" t="s">
        <v>9568</v>
      </c>
    </row>
    <row r="9140" spans="1:13" x14ac:dyDescent="0.3">
      <c r="A9140" s="45">
        <v>45423</v>
      </c>
      <c r="B9140" s="585"/>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13709</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12859</v>
      </c>
      <c r="C9145" s="5" t="s">
        <v>5793</v>
      </c>
      <c r="D9145" s="5" t="s">
        <v>40</v>
      </c>
      <c r="E9145" s="43">
        <v>2200</v>
      </c>
      <c r="F9145" s="43"/>
      <c r="G9145" s="48">
        <f t="shared" si="228"/>
        <v>223726.68492769758</v>
      </c>
      <c r="H9145" s="391" t="s">
        <v>9568</v>
      </c>
    </row>
    <row r="9146" spans="1:13" x14ac:dyDescent="0.3">
      <c r="A9146" s="45">
        <v>45423</v>
      </c>
      <c r="B9146" s="585"/>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13448</v>
      </c>
      <c r="C9147" s="5" t="s">
        <v>13711</v>
      </c>
      <c r="D9147" s="5" t="s">
        <v>294</v>
      </c>
      <c r="E9147" s="43">
        <v>62550</v>
      </c>
      <c r="F9147" s="43"/>
      <c r="G9147" s="48">
        <f t="shared" si="228"/>
        <v>661176.68492769753</v>
      </c>
      <c r="H9147" s="391" t="s">
        <v>9568</v>
      </c>
      <c r="I9147" s="52">
        <v>18000</v>
      </c>
      <c r="J9147" s="52">
        <v>8000</v>
      </c>
    </row>
    <row r="9148" spans="1:13" x14ac:dyDescent="0.3">
      <c r="A9148" s="45">
        <v>45423</v>
      </c>
      <c r="B9148" s="398" t="s">
        <v>12137</v>
      </c>
      <c r="C9148" s="5" t="s">
        <v>13711</v>
      </c>
      <c r="D9148" s="5" t="s">
        <v>294</v>
      </c>
      <c r="E9148" s="43">
        <v>9500</v>
      </c>
      <c r="F9148" s="43"/>
      <c r="G9148" s="48">
        <f t="shared" si="228"/>
        <v>651676.68492769753</v>
      </c>
      <c r="H9148" s="391" t="s">
        <v>9568</v>
      </c>
      <c r="I9148" s="52">
        <v>21850</v>
      </c>
      <c r="J9148" s="52">
        <v>25000</v>
      </c>
    </row>
    <row r="9149" spans="1:13" x14ac:dyDescent="0.3">
      <c r="A9149" s="45">
        <v>45423</v>
      </c>
      <c r="B9149" s="398" t="s">
        <v>12674</v>
      </c>
      <c r="C9149" s="5" t="s">
        <v>12555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13709</v>
      </c>
      <c r="C9150" s="5" t="s">
        <v>12555</v>
      </c>
      <c r="D9150" s="5" t="s">
        <v>294</v>
      </c>
      <c r="E9150" s="43">
        <v>53000</v>
      </c>
      <c r="F9150" s="43"/>
      <c r="G9150" s="48">
        <f t="shared" si="228"/>
        <v>583876.68492769753</v>
      </c>
      <c r="H9150" s="391" t="s">
        <v>9568</v>
      </c>
      <c r="J9150" s="52">
        <f>J9149-I9149</f>
        <v>3200</v>
      </c>
    </row>
    <row r="9151" spans="1:13" x14ac:dyDescent="0.3">
      <c r="A9151" s="45">
        <v>45423</v>
      </c>
      <c r="B9151" s="398" t="s">
        <v>13194</v>
      </c>
      <c r="C9151" s="5" t="s">
        <v>5793</v>
      </c>
      <c r="D9151" s="5" t="s">
        <v>294</v>
      </c>
      <c r="E9151" s="43">
        <v>1000</v>
      </c>
      <c r="F9151" s="43"/>
      <c r="G9151" s="48">
        <f t="shared" si="228"/>
        <v>582876.68492769753</v>
      </c>
      <c r="H9151" s="391" t="s">
        <v>9568</v>
      </c>
    </row>
    <row r="9152" spans="1:13" x14ac:dyDescent="0.3">
      <c r="A9152" s="45">
        <v>45423</v>
      </c>
      <c r="B9152" s="398" t="s">
        <v>12674</v>
      </c>
      <c r="C9152" s="5" t="s">
        <v>13713</v>
      </c>
      <c r="D9152" s="5" t="s">
        <v>13714</v>
      </c>
      <c r="E9152" s="43">
        <v>21850</v>
      </c>
      <c r="F9152" s="43"/>
      <c r="G9152" s="48">
        <f t="shared" si="228"/>
        <v>561026.68492769753</v>
      </c>
      <c r="H9152" s="391" t="s">
        <v>9568</v>
      </c>
    </row>
    <row r="9153" spans="1:13" x14ac:dyDescent="0.3">
      <c r="A9153" s="45">
        <v>45423</v>
      </c>
      <c r="B9153" s="398" t="s">
        <v>12859</v>
      </c>
      <c r="C9153" s="5" t="s">
        <v>5793</v>
      </c>
      <c r="D9153" s="5" t="s">
        <v>40</v>
      </c>
      <c r="E9153" s="43">
        <v>1800</v>
      </c>
      <c r="F9153" s="43"/>
      <c r="G9153" s="48">
        <f t="shared" si="228"/>
        <v>559226.68492769753</v>
      </c>
      <c r="H9153" s="391" t="s">
        <v>9568</v>
      </c>
      <c r="J9153" s="52">
        <v>82000</v>
      </c>
    </row>
    <row r="9154" spans="1:13" x14ac:dyDescent="0.3">
      <c r="A9154" s="45">
        <v>45423</v>
      </c>
      <c r="B9154" s="398" t="s">
        <v>12859</v>
      </c>
      <c r="C9154" s="5" t="s">
        <v>5793</v>
      </c>
      <c r="D9154" s="5" t="s">
        <v>40</v>
      </c>
      <c r="E9154" s="43">
        <v>800</v>
      </c>
      <c r="F9154" s="43"/>
      <c r="G9154" s="48">
        <f t="shared" si="228"/>
        <v>558426.68492769753</v>
      </c>
      <c r="H9154" s="391" t="s">
        <v>9568</v>
      </c>
      <c r="J9154" s="52">
        <v>2500</v>
      </c>
    </row>
    <row r="9155" spans="1:13" x14ac:dyDescent="0.3">
      <c r="A9155" s="45">
        <v>45423</v>
      </c>
      <c r="B9155" s="398" t="s">
        <v>12188</v>
      </c>
      <c r="C9155" s="5" t="s">
        <v>5162</v>
      </c>
      <c r="D9155" s="5" t="s">
        <v>13715</v>
      </c>
      <c r="E9155" s="43">
        <v>5000</v>
      </c>
      <c r="F9155" s="43"/>
      <c r="G9155" s="48">
        <f t="shared" si="228"/>
        <v>553426.68492769753</v>
      </c>
      <c r="H9155" s="391" t="s">
        <v>9568</v>
      </c>
      <c r="J9155" s="52">
        <f>J9154+J9153</f>
        <v>84500</v>
      </c>
    </row>
    <row r="9156" spans="1:13" x14ac:dyDescent="0.3">
      <c r="A9156" s="45">
        <v>45423</v>
      </c>
      <c r="B9156" s="585"/>
      <c r="C9156" s="485"/>
      <c r="D9156" s="496" t="s">
        <v>13716</v>
      </c>
      <c r="E9156" s="485"/>
      <c r="F9156" s="43">
        <v>93000</v>
      </c>
      <c r="G9156" s="48">
        <f t="shared" si="228"/>
        <v>646426.68492769753</v>
      </c>
      <c r="H9156" s="391" t="s">
        <v>9568</v>
      </c>
      <c r="L9156" s="4">
        <v>20</v>
      </c>
      <c r="M9156" s="4">
        <v>20</v>
      </c>
    </row>
    <row r="9157" spans="1:13" x14ac:dyDescent="0.3">
      <c r="A9157" s="45">
        <v>45423</v>
      </c>
      <c r="B9157" s="398" t="s">
        <v>12097</v>
      </c>
      <c r="C9157" s="5" t="s">
        <v>13717</v>
      </c>
      <c r="D9157" s="5" t="s">
        <v>13718</v>
      </c>
      <c r="E9157" s="43">
        <v>84500</v>
      </c>
      <c r="F9157" s="43"/>
      <c r="G9157" s="48">
        <f t="shared" si="228"/>
        <v>561926.68492769753</v>
      </c>
      <c r="H9157" s="391" t="s">
        <v>9568</v>
      </c>
      <c r="J9157" s="52">
        <v>93000</v>
      </c>
    </row>
    <row r="9158" spans="1:13" x14ac:dyDescent="0.3">
      <c r="A9158" s="45">
        <v>45423</v>
      </c>
      <c r="B9158" s="398" t="s">
        <v>12859</v>
      </c>
      <c r="C9158" s="5" t="s">
        <v>10976</v>
      </c>
      <c r="D9158" s="5" t="s">
        <v>582</v>
      </c>
      <c r="E9158" s="43">
        <v>135900</v>
      </c>
      <c r="F9158" s="43"/>
      <c r="G9158" s="48">
        <f t="shared" si="228"/>
        <v>426026.68492769753</v>
      </c>
      <c r="H9158" s="391" t="s">
        <v>9568</v>
      </c>
      <c r="J9158" s="52">
        <f>J9157-J9155</f>
        <v>8500</v>
      </c>
    </row>
    <row r="9159" spans="1:13" x14ac:dyDescent="0.3">
      <c r="A9159" s="45">
        <v>45425</v>
      </c>
      <c r="B9159" s="585"/>
      <c r="C9159" s="485"/>
      <c r="D9159" s="496" t="s">
        <v>13719</v>
      </c>
      <c r="E9159" s="485"/>
      <c r="F9159" s="43">
        <v>200000</v>
      </c>
      <c r="G9159" s="48">
        <f t="shared" si="228"/>
        <v>626026.68492769753</v>
      </c>
      <c r="H9159" s="391" t="s">
        <v>9568</v>
      </c>
      <c r="L9159" s="4">
        <v>20</v>
      </c>
      <c r="M9159" s="4">
        <v>20</v>
      </c>
    </row>
    <row r="9160" spans="1:13" x14ac:dyDescent="0.3">
      <c r="A9160" s="45">
        <v>45425</v>
      </c>
      <c r="B9160" s="398" t="s">
        <v>12859</v>
      </c>
      <c r="C9160" s="5" t="s">
        <v>13720</v>
      </c>
      <c r="D9160" s="5" t="s">
        <v>13724</v>
      </c>
      <c r="E9160" s="43">
        <v>238800</v>
      </c>
      <c r="F9160" s="43"/>
      <c r="G9160" s="48">
        <f t="shared" si="228"/>
        <v>387226.68492769753</v>
      </c>
      <c r="H9160" s="391" t="s">
        <v>9568</v>
      </c>
    </row>
    <row r="9161" spans="1:13" x14ac:dyDescent="0.3">
      <c r="A9161" s="45">
        <v>45425</v>
      </c>
      <c r="B9161" s="398"/>
      <c r="C9161" s="5" t="s">
        <v>14</v>
      </c>
      <c r="D9161" s="5" t="s">
        <v>12271</v>
      </c>
      <c r="E9161" s="43">
        <v>19682</v>
      </c>
      <c r="F9161" s="43"/>
      <c r="G9161" s="48">
        <f t="shared" si="228"/>
        <v>367544.68492769753</v>
      </c>
      <c r="H9161" s="391" t="s">
        <v>9568</v>
      </c>
    </row>
    <row r="9162" spans="1:13" x14ac:dyDescent="0.3">
      <c r="A9162" s="45">
        <v>45425</v>
      </c>
      <c r="B9162" s="398" t="s">
        <v>25</v>
      </c>
      <c r="C9162" s="5" t="s">
        <v>13721</v>
      </c>
      <c r="D9162" s="5" t="s">
        <v>13722</v>
      </c>
      <c r="E9162" s="43">
        <v>2000</v>
      </c>
      <c r="F9162" s="43"/>
      <c r="G9162" s="48">
        <f t="shared" ref="G9162:G9202" si="229">G9161+F9162-E9162</f>
        <v>365544.68492769753</v>
      </c>
      <c r="H9162" s="391" t="s">
        <v>9568</v>
      </c>
    </row>
    <row r="9163" spans="1:13" x14ac:dyDescent="0.3">
      <c r="A9163" s="45">
        <v>45425</v>
      </c>
      <c r="B9163" s="398" t="s">
        <v>12859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12674</v>
      </c>
      <c r="C9165" s="5" t="s">
        <v>5793</v>
      </c>
      <c r="D9165" s="5" t="s">
        <v>40</v>
      </c>
      <c r="E9165" s="43">
        <v>900</v>
      </c>
      <c r="F9165" s="43"/>
      <c r="G9165" s="48">
        <f t="shared" si="229"/>
        <v>360884.68492769753</v>
      </c>
      <c r="H9165" s="391" t="s">
        <v>9568</v>
      </c>
    </row>
    <row r="9166" spans="1:13" x14ac:dyDescent="0.3">
      <c r="A9166" s="45">
        <v>45425</v>
      </c>
      <c r="B9166" s="398" t="s">
        <v>12188</v>
      </c>
      <c r="C9166" s="5" t="s">
        <v>13296</v>
      </c>
      <c r="D9166" s="5" t="s">
        <v>294</v>
      </c>
      <c r="E9166" s="43">
        <v>20000</v>
      </c>
      <c r="F9166" s="43"/>
      <c r="G9166" s="48">
        <f t="shared" si="229"/>
        <v>340884.68492769753</v>
      </c>
      <c r="H9166" s="391" t="s">
        <v>9568</v>
      </c>
    </row>
    <row r="9167" spans="1:13" x14ac:dyDescent="0.3">
      <c r="A9167" s="45">
        <v>45425</v>
      </c>
      <c r="B9167" s="398" t="s">
        <v>12859</v>
      </c>
      <c r="C9167" s="5" t="s">
        <v>5793</v>
      </c>
      <c r="D9167" s="5" t="s">
        <v>40</v>
      </c>
      <c r="E9167" s="43">
        <v>3000</v>
      </c>
      <c r="F9167" s="43"/>
      <c r="G9167" s="48">
        <f t="shared" si="229"/>
        <v>337884.68492769753</v>
      </c>
      <c r="H9167" s="391" t="s">
        <v>9568</v>
      </c>
    </row>
    <row r="9168" spans="1:13" x14ac:dyDescent="0.3">
      <c r="A9168" s="45">
        <v>45425</v>
      </c>
      <c r="B9168" s="398" t="s">
        <v>12674</v>
      </c>
      <c r="C9168" s="5" t="s">
        <v>6430</v>
      </c>
      <c r="D9168" s="5" t="s">
        <v>13725</v>
      </c>
      <c r="E9168" s="43">
        <v>5000</v>
      </c>
      <c r="F9168" s="43"/>
      <c r="G9168" s="48">
        <f t="shared" si="229"/>
        <v>332884.68492769753</v>
      </c>
      <c r="H9168" s="391" t="s">
        <v>9568</v>
      </c>
    </row>
    <row r="9169" spans="1:8" x14ac:dyDescent="0.3">
      <c r="A9169" s="45">
        <v>45426</v>
      </c>
      <c r="B9169" s="398" t="s">
        <v>13726</v>
      </c>
      <c r="C9169" s="5" t="s">
        <v>11194</v>
      </c>
      <c r="D9169" s="5" t="s">
        <v>13727</v>
      </c>
      <c r="E9169" s="43">
        <v>2250</v>
      </c>
      <c r="F9169" s="43"/>
      <c r="G9169" s="48">
        <f t="shared" si="229"/>
        <v>330634.68492769753</v>
      </c>
      <c r="H9169" s="391" t="s">
        <v>9568</v>
      </c>
    </row>
    <row r="9170" spans="1:8" x14ac:dyDescent="0.3">
      <c r="A9170" s="45">
        <v>45426</v>
      </c>
      <c r="B9170" s="398" t="s">
        <v>12087</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13384</v>
      </c>
      <c r="C9172" s="5" t="s">
        <v>13730</v>
      </c>
      <c r="D9172" s="5" t="s">
        <v>13731</v>
      </c>
      <c r="E9172" s="43">
        <v>10000</v>
      </c>
      <c r="F9172" s="43"/>
      <c r="G9172" s="48">
        <f t="shared" si="229"/>
        <v>316934.68492769753</v>
      </c>
      <c r="H9172" s="391" t="s">
        <v>9568</v>
      </c>
    </row>
    <row r="9173" spans="1:8" x14ac:dyDescent="0.3">
      <c r="A9173" s="45">
        <v>45426</v>
      </c>
      <c r="B9173" s="398" t="s">
        <v>12859</v>
      </c>
      <c r="C9173" s="5" t="s">
        <v>11194</v>
      </c>
      <c r="D9173" s="5" t="s">
        <v>13732</v>
      </c>
      <c r="E9173" s="43">
        <v>1260</v>
      </c>
      <c r="F9173" s="43"/>
      <c r="G9173" s="48">
        <f t="shared" si="229"/>
        <v>315674.68492769753</v>
      </c>
      <c r="H9173" s="391" t="s">
        <v>9568</v>
      </c>
    </row>
    <row r="9174" spans="1:8" x14ac:dyDescent="0.3">
      <c r="A9174" s="45">
        <v>45426</v>
      </c>
      <c r="B9174" s="398" t="s">
        <v>10333</v>
      </c>
      <c r="C9174" s="5" t="s">
        <v>7737</v>
      </c>
      <c r="D9174" s="5" t="s">
        <v>13733</v>
      </c>
      <c r="E9174" s="43">
        <v>14000</v>
      </c>
      <c r="F9174" s="43"/>
      <c r="G9174" s="48">
        <f t="shared" si="229"/>
        <v>301674.68492769753</v>
      </c>
      <c r="H9174" s="391" t="s">
        <v>9568</v>
      </c>
    </row>
    <row r="9175" spans="1:8" x14ac:dyDescent="0.3">
      <c r="A9175" s="45">
        <v>45426</v>
      </c>
      <c r="B9175" s="398" t="s">
        <v>13194</v>
      </c>
      <c r="C9175" s="5" t="s">
        <v>12209</v>
      </c>
      <c r="D9175" s="5" t="s">
        <v>13734</v>
      </c>
      <c r="E9175" s="43">
        <v>33000</v>
      </c>
      <c r="F9175" s="43"/>
      <c r="G9175" s="48">
        <f t="shared" si="229"/>
        <v>268674.68492769753</v>
      </c>
      <c r="H9175" s="391" t="s">
        <v>9568</v>
      </c>
    </row>
    <row r="9176" spans="1:8" x14ac:dyDescent="0.3">
      <c r="A9176" s="45">
        <v>45426</v>
      </c>
      <c r="B9176" s="398" t="s">
        <v>12674</v>
      </c>
      <c r="C9176" s="5" t="s">
        <v>84</v>
      </c>
      <c r="D9176" s="5" t="s">
        <v>13735</v>
      </c>
      <c r="E9176" s="43">
        <v>15000</v>
      </c>
      <c r="F9176" s="43"/>
      <c r="G9176" s="48">
        <f t="shared" si="229"/>
        <v>253674.68492769753</v>
      </c>
      <c r="H9176" s="391" t="s">
        <v>9568</v>
      </c>
    </row>
    <row r="9177" spans="1:8" x14ac:dyDescent="0.3">
      <c r="A9177" s="45">
        <v>45426</v>
      </c>
      <c r="B9177" s="398" t="s">
        <v>12674</v>
      </c>
      <c r="C9177" s="5" t="s">
        <v>11194</v>
      </c>
      <c r="D9177" s="5" t="s">
        <v>13736</v>
      </c>
      <c r="E9177" s="43">
        <v>1500</v>
      </c>
      <c r="F9177" s="43"/>
      <c r="G9177" s="48">
        <f t="shared" si="229"/>
        <v>252174.68492769753</v>
      </c>
      <c r="H9177" s="391" t="s">
        <v>9568</v>
      </c>
    </row>
    <row r="9178" spans="1:8" x14ac:dyDescent="0.3">
      <c r="A9178" s="45">
        <v>45426</v>
      </c>
      <c r="B9178" s="398" t="s">
        <v>12188</v>
      </c>
      <c r="C9178" s="5" t="s">
        <v>11194</v>
      </c>
      <c r="D9178" s="5" t="s">
        <v>13737</v>
      </c>
      <c r="E9178" s="43">
        <v>1960</v>
      </c>
      <c r="F9178" s="43"/>
      <c r="G9178" s="48">
        <f t="shared" si="229"/>
        <v>250214.68492769753</v>
      </c>
      <c r="H9178" s="391" t="s">
        <v>9568</v>
      </c>
    </row>
    <row r="9179" spans="1:8" x14ac:dyDescent="0.3">
      <c r="A9179" s="45">
        <v>45426</v>
      </c>
      <c r="B9179" s="398" t="s">
        <v>12859</v>
      </c>
      <c r="C9179" s="5" t="s">
        <v>11194</v>
      </c>
      <c r="D9179" s="5" t="s">
        <v>13738</v>
      </c>
      <c r="E9179" s="43">
        <v>4930</v>
      </c>
      <c r="F9179" s="43"/>
      <c r="G9179" s="48">
        <f t="shared" si="229"/>
        <v>245284.68492769753</v>
      </c>
      <c r="H9179" s="391" t="s">
        <v>9568</v>
      </c>
    </row>
    <row r="9180" spans="1:8" x14ac:dyDescent="0.3">
      <c r="A9180" s="45">
        <v>45426</v>
      </c>
      <c r="B9180" s="398" t="s">
        <v>12859</v>
      </c>
      <c r="C9180" s="5" t="s">
        <v>26</v>
      </c>
      <c r="D9180" s="5" t="s">
        <v>13739</v>
      </c>
      <c r="E9180" s="43">
        <v>6650</v>
      </c>
      <c r="F9180" s="43"/>
      <c r="G9180" s="48">
        <f t="shared" si="229"/>
        <v>238634.68492769753</v>
      </c>
      <c r="H9180" s="391" t="s">
        <v>9568</v>
      </c>
    </row>
    <row r="9181" spans="1:8" x14ac:dyDescent="0.3">
      <c r="A9181" s="45">
        <v>45427</v>
      </c>
      <c r="B9181" s="398" t="s">
        <v>12674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12859</v>
      </c>
      <c r="C9183" s="5" t="s">
        <v>11194</v>
      </c>
      <c r="D9183" s="5" t="s">
        <v>13740</v>
      </c>
      <c r="E9183" s="43">
        <v>19700</v>
      </c>
      <c r="F9183" s="43"/>
      <c r="G9183" s="48">
        <f t="shared" si="229"/>
        <v>210434.68492769753</v>
      </c>
      <c r="H9183" s="391" t="s">
        <v>9568</v>
      </c>
    </row>
    <row r="9184" spans="1:8" x14ac:dyDescent="0.3">
      <c r="A9184" s="45">
        <v>45427</v>
      </c>
      <c r="B9184" s="398" t="s">
        <v>12859</v>
      </c>
      <c r="C9184" s="5" t="s">
        <v>18</v>
      </c>
      <c r="D9184" s="5" t="s">
        <v>294</v>
      </c>
      <c r="E9184" s="43">
        <v>10000</v>
      </c>
      <c r="F9184" s="43"/>
      <c r="G9184" s="48">
        <f t="shared" si="229"/>
        <v>200434.68492769753</v>
      </c>
      <c r="H9184" s="391" t="s">
        <v>9568</v>
      </c>
    </row>
    <row r="9185" spans="1:8" x14ac:dyDescent="0.3">
      <c r="A9185" s="45">
        <v>45427</v>
      </c>
      <c r="B9185" s="398" t="s">
        <v>13615</v>
      </c>
      <c r="C9185" s="5" t="s">
        <v>5793</v>
      </c>
      <c r="D9185" s="5" t="s">
        <v>40</v>
      </c>
      <c r="E9185" s="43">
        <v>500</v>
      </c>
      <c r="F9185" s="43"/>
      <c r="G9185" s="48">
        <f t="shared" si="229"/>
        <v>199934.68492769753</v>
      </c>
      <c r="H9185" s="391" t="s">
        <v>9568</v>
      </c>
    </row>
    <row r="9186" spans="1:8" x14ac:dyDescent="0.3">
      <c r="A9186" s="45">
        <v>45427</v>
      </c>
      <c r="B9186" s="398" t="s">
        <v>13251</v>
      </c>
      <c r="C9186" s="5" t="s">
        <v>5793</v>
      </c>
      <c r="D9186" s="5" t="s">
        <v>13741</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13251</v>
      </c>
      <c r="C9188" s="5" t="s">
        <v>5793</v>
      </c>
      <c r="D9188" s="5" t="s">
        <v>10922</v>
      </c>
      <c r="E9188" s="43">
        <v>2000</v>
      </c>
      <c r="F9188" s="43"/>
      <c r="G9188" s="48">
        <f t="shared" si="229"/>
        <v>185934.68492769753</v>
      </c>
      <c r="H9188" s="391" t="s">
        <v>9568</v>
      </c>
    </row>
    <row r="9189" spans="1:8" x14ac:dyDescent="0.3">
      <c r="A9189" s="45">
        <v>45428</v>
      </c>
      <c r="B9189" s="398" t="s">
        <v>13490</v>
      </c>
      <c r="C9189" s="5" t="s">
        <v>12889</v>
      </c>
      <c r="D9189" s="5" t="s">
        <v>582</v>
      </c>
      <c r="E9189" s="43">
        <v>10000</v>
      </c>
      <c r="F9189" s="43"/>
      <c r="G9189" s="48">
        <f t="shared" si="229"/>
        <v>175934.68492769753</v>
      </c>
      <c r="H9189" s="391" t="s">
        <v>9568</v>
      </c>
    </row>
    <row r="9190" spans="1:8" x14ac:dyDescent="0.3">
      <c r="A9190" s="45">
        <v>45428</v>
      </c>
      <c r="B9190" s="398"/>
      <c r="C9190" s="5" t="s">
        <v>4550</v>
      </c>
      <c r="D9190" s="5" t="s">
        <v>13744</v>
      </c>
      <c r="E9190" s="43">
        <v>15000</v>
      </c>
      <c r="F9190" s="43"/>
      <c r="G9190" s="48">
        <f t="shared" si="229"/>
        <v>160934.68492769753</v>
      </c>
      <c r="H9190" s="391" t="s">
        <v>9568</v>
      </c>
    </row>
    <row r="9191" spans="1:8" x14ac:dyDescent="0.3">
      <c r="A9191" s="45">
        <v>45428</v>
      </c>
      <c r="B9191" s="398" t="s">
        <v>12859</v>
      </c>
      <c r="C9191" s="5" t="s">
        <v>30</v>
      </c>
      <c r="D9191" s="5" t="s">
        <v>10651</v>
      </c>
      <c r="E9191" s="43">
        <v>1000</v>
      </c>
      <c r="F9191" s="43"/>
      <c r="G9191" s="48">
        <f t="shared" si="229"/>
        <v>159934.68492769753</v>
      </c>
      <c r="H9191" s="391" t="s">
        <v>9568</v>
      </c>
    </row>
    <row r="9192" spans="1:8" x14ac:dyDescent="0.3">
      <c r="A9192" s="45">
        <v>45428</v>
      </c>
      <c r="B9192" s="398" t="s">
        <v>13384</v>
      </c>
      <c r="C9192" s="5" t="s">
        <v>10788</v>
      </c>
      <c r="D9192" s="5" t="s">
        <v>294</v>
      </c>
      <c r="E9192" s="43">
        <v>35000</v>
      </c>
      <c r="F9192" s="43"/>
      <c r="G9192" s="48">
        <f t="shared" si="229"/>
        <v>124934.68492769753</v>
      </c>
      <c r="H9192" s="391" t="s">
        <v>9568</v>
      </c>
    </row>
    <row r="9193" spans="1:8" x14ac:dyDescent="0.3">
      <c r="A9193" s="45">
        <v>45428</v>
      </c>
      <c r="B9193" s="398" t="s">
        <v>12188</v>
      </c>
      <c r="C9193" s="5" t="s">
        <v>13296</v>
      </c>
      <c r="D9193" s="5" t="s">
        <v>294</v>
      </c>
      <c r="E9193" s="43">
        <v>20000</v>
      </c>
      <c r="F9193" s="43"/>
      <c r="G9193" s="48">
        <f t="shared" si="229"/>
        <v>104934.68492769753</v>
      </c>
      <c r="H9193" s="391" t="s">
        <v>9568</v>
      </c>
    </row>
    <row r="9194" spans="1:8" x14ac:dyDescent="0.3">
      <c r="A9194" s="45">
        <v>45428</v>
      </c>
      <c r="B9194" s="398" t="s">
        <v>13251</v>
      </c>
      <c r="C9194" s="5" t="s">
        <v>11194</v>
      </c>
      <c r="D9194" s="5" t="s">
        <v>13745</v>
      </c>
      <c r="E9194" s="43">
        <v>25600</v>
      </c>
      <c r="F9194" s="43"/>
      <c r="G9194" s="48">
        <f t="shared" si="229"/>
        <v>79334.684927697526</v>
      </c>
      <c r="H9194" s="391" t="s">
        <v>9568</v>
      </c>
    </row>
    <row r="9195" spans="1:8" x14ac:dyDescent="0.3">
      <c r="A9195" s="45">
        <v>45428</v>
      </c>
      <c r="B9195" s="398" t="s">
        <v>13726</v>
      </c>
      <c r="C9195" s="5" t="s">
        <v>5793</v>
      </c>
      <c r="D9195" s="5" t="s">
        <v>294</v>
      </c>
      <c r="E9195" s="43">
        <v>300</v>
      </c>
      <c r="F9195" s="43"/>
      <c r="G9195" s="48">
        <f t="shared" si="229"/>
        <v>79034.684927697526</v>
      </c>
      <c r="H9195" s="391" t="s">
        <v>9568</v>
      </c>
    </row>
    <row r="9196" spans="1:8" x14ac:dyDescent="0.3">
      <c r="A9196" s="45">
        <v>45428</v>
      </c>
      <c r="B9196" s="398" t="s">
        <v>12859</v>
      </c>
      <c r="C9196" s="5" t="s">
        <v>11194</v>
      </c>
      <c r="D9196" s="5" t="s">
        <v>13746</v>
      </c>
      <c r="E9196" s="43">
        <v>10000</v>
      </c>
      <c r="F9196" s="43"/>
      <c r="G9196" s="48">
        <f t="shared" si="229"/>
        <v>69034.684927697526</v>
      </c>
      <c r="H9196" s="391" t="s">
        <v>9568</v>
      </c>
    </row>
    <row r="9197" spans="1:8" x14ac:dyDescent="0.3">
      <c r="A9197" s="45">
        <v>45428</v>
      </c>
      <c r="B9197" s="398" t="s">
        <v>13251</v>
      </c>
      <c r="C9197" s="5" t="s">
        <v>5793</v>
      </c>
      <c r="D9197" s="5" t="s">
        <v>10922</v>
      </c>
      <c r="E9197" s="43">
        <v>2000</v>
      </c>
      <c r="F9197" s="43"/>
      <c r="G9197" s="48">
        <f t="shared" si="229"/>
        <v>67034.684927697526</v>
      </c>
      <c r="H9197" s="391" t="s">
        <v>9568</v>
      </c>
    </row>
    <row r="9198" spans="1:8" x14ac:dyDescent="0.3">
      <c r="A9198" s="45">
        <v>45428</v>
      </c>
      <c r="B9198" s="398"/>
      <c r="C9198" s="5" t="s">
        <v>11194</v>
      </c>
      <c r="D9198" s="5" t="s">
        <v>13747</v>
      </c>
      <c r="E9198" s="43">
        <v>23500</v>
      </c>
      <c r="F9198" s="43"/>
      <c r="G9198" s="48">
        <f t="shared" si="229"/>
        <v>43534.684927697526</v>
      </c>
      <c r="H9198" s="391" t="s">
        <v>10772</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12130</v>
      </c>
      <c r="C9200" s="5"/>
      <c r="D9200" s="5" t="s">
        <v>13754</v>
      </c>
      <c r="E9200" s="43">
        <v>15000</v>
      </c>
      <c r="F9200" s="43"/>
      <c r="G9200" s="48">
        <f t="shared" si="229"/>
        <v>25534.684927697526</v>
      </c>
      <c r="H9200" s="391" t="s">
        <v>9568</v>
      </c>
    </row>
    <row r="9201" spans="1:13" x14ac:dyDescent="0.3">
      <c r="A9201" s="45">
        <v>45429</v>
      </c>
      <c r="B9201" s="398" t="s">
        <v>13201</v>
      </c>
      <c r="C9201" s="5" t="s">
        <v>84</v>
      </c>
      <c r="D9201" s="5" t="s">
        <v>13753</v>
      </c>
      <c r="E9201" s="43">
        <v>10000</v>
      </c>
      <c r="F9201" s="43"/>
      <c r="G9201" s="48">
        <f t="shared" si="229"/>
        <v>15534.684927697526</v>
      </c>
      <c r="H9201" s="391" t="s">
        <v>9568</v>
      </c>
    </row>
    <row r="9202" spans="1:13" x14ac:dyDescent="0.3">
      <c r="A9202" s="45">
        <v>45429</v>
      </c>
      <c r="B9202" s="398" t="s">
        <v>13201</v>
      </c>
      <c r="C9202" s="5" t="s">
        <v>3618</v>
      </c>
      <c r="D9202" s="5" t="s">
        <v>6186</v>
      </c>
      <c r="E9202" s="43">
        <v>5000</v>
      </c>
      <c r="F9202" s="43"/>
      <c r="G9202" s="48">
        <f t="shared" si="229"/>
        <v>10534.684927697526</v>
      </c>
      <c r="H9202" s="391" t="s">
        <v>10772</v>
      </c>
    </row>
    <row r="9203" spans="1:13" x14ac:dyDescent="0.3">
      <c r="A9203" s="45">
        <v>45429</v>
      </c>
      <c r="B9203" s="398" t="s">
        <v>13251</v>
      </c>
      <c r="C9203" s="5" t="s">
        <v>5793</v>
      </c>
      <c r="D9203" s="5" t="s">
        <v>10922</v>
      </c>
      <c r="E9203" s="43">
        <v>3000</v>
      </c>
      <c r="F9203" s="43"/>
      <c r="G9203" s="48">
        <f t="shared" ref="G9203:G9249" si="230">G9202+F9203-E9203</f>
        <v>7534.6849276975263</v>
      </c>
      <c r="H9203" s="391" t="s">
        <v>9568</v>
      </c>
    </row>
    <row r="9204" spans="1:13" x14ac:dyDescent="0.3">
      <c r="A9204" s="45">
        <v>45430</v>
      </c>
      <c r="B9204" s="398" t="s">
        <v>25</v>
      </c>
      <c r="C9204" s="5" t="s">
        <v>25</v>
      </c>
      <c r="D9204" s="5" t="s">
        <v>11455</v>
      </c>
      <c r="E9204" s="43">
        <v>3000</v>
      </c>
      <c r="F9204" s="43"/>
      <c r="G9204" s="48">
        <f t="shared" si="230"/>
        <v>4534.6849276975263</v>
      </c>
      <c r="H9204" s="391" t="s">
        <v>10772</v>
      </c>
    </row>
    <row r="9205" spans="1:13" x14ac:dyDescent="0.3">
      <c r="A9205" s="45">
        <v>45430</v>
      </c>
      <c r="B9205" s="585"/>
      <c r="C9205" s="485"/>
      <c r="D9205" s="496" t="s">
        <v>11032</v>
      </c>
      <c r="E9205" s="485"/>
      <c r="F9205" s="43">
        <v>150000</v>
      </c>
      <c r="G9205" s="48">
        <f t="shared" si="230"/>
        <v>154534.68492769753</v>
      </c>
      <c r="H9205" s="391" t="s">
        <v>9568</v>
      </c>
      <c r="I9205" s="52">
        <v>9950</v>
      </c>
      <c r="J9205" s="52">
        <v>20000</v>
      </c>
      <c r="L9205" s="4">
        <v>20</v>
      </c>
      <c r="M9205" s="4">
        <v>20</v>
      </c>
    </row>
    <row r="9206" spans="1:13" x14ac:dyDescent="0.3">
      <c r="A9206" s="45">
        <v>45430</v>
      </c>
      <c r="B9206" s="398" t="s">
        <v>13251</v>
      </c>
      <c r="C9206" s="5" t="s">
        <v>11194</v>
      </c>
      <c r="D9206" s="5" t="s">
        <v>13758</v>
      </c>
      <c r="E9206" s="43">
        <v>35400</v>
      </c>
      <c r="F9206" s="43"/>
      <c r="G9206" s="48">
        <f t="shared" si="230"/>
        <v>119134.68492769753</v>
      </c>
      <c r="H9206" s="391" t="s">
        <v>9568</v>
      </c>
    </row>
    <row r="9207" spans="1:13" x14ac:dyDescent="0.3">
      <c r="A9207" s="45">
        <v>45430</v>
      </c>
      <c r="B9207" s="398" t="s">
        <v>13448</v>
      </c>
      <c r="C9207" s="5" t="s">
        <v>4055</v>
      </c>
      <c r="D9207" s="5" t="s">
        <v>13759</v>
      </c>
      <c r="E9207" s="43">
        <v>100000</v>
      </c>
      <c r="F9207" s="43"/>
      <c r="G9207" s="48">
        <f t="shared" si="230"/>
        <v>19134.684927697526</v>
      </c>
      <c r="H9207" s="391" t="s">
        <v>9568</v>
      </c>
    </row>
    <row r="9208" spans="1:13" x14ac:dyDescent="0.3">
      <c r="A9208" s="45">
        <v>45430</v>
      </c>
      <c r="B9208" s="398" t="s">
        <v>13448</v>
      </c>
      <c r="C9208" s="5" t="s">
        <v>26</v>
      </c>
      <c r="D9208" s="5" t="s">
        <v>13760</v>
      </c>
      <c r="E9208" s="43">
        <v>1000</v>
      </c>
      <c r="F9208" s="43"/>
      <c r="G9208" s="48">
        <f t="shared" si="230"/>
        <v>18134.684927697526</v>
      </c>
      <c r="H9208" s="391" t="s">
        <v>9568</v>
      </c>
    </row>
    <row r="9209" spans="1:13" x14ac:dyDescent="0.3">
      <c r="A9209" s="45">
        <v>45430</v>
      </c>
      <c r="B9209" s="398"/>
      <c r="C9209" s="5" t="s">
        <v>6430</v>
      </c>
      <c r="D9209" s="5" t="s">
        <v>3910</v>
      </c>
      <c r="E9209" s="43">
        <v>3000</v>
      </c>
      <c r="F9209" s="43"/>
      <c r="G9209" s="48">
        <f t="shared" si="230"/>
        <v>15134.684927697526</v>
      </c>
      <c r="H9209" s="391" t="s">
        <v>9568</v>
      </c>
    </row>
    <row r="9210" spans="1:13" x14ac:dyDescent="0.3">
      <c r="A9210" s="45">
        <v>45430</v>
      </c>
      <c r="B9210" s="398" t="s">
        <v>12859</v>
      </c>
      <c r="C9210" s="5" t="s">
        <v>84</v>
      </c>
      <c r="D9210" s="5" t="s">
        <v>13761</v>
      </c>
      <c r="E9210" s="43">
        <v>2000</v>
      </c>
      <c r="F9210" s="43"/>
      <c r="G9210" s="48">
        <f t="shared" si="230"/>
        <v>13134.684927697526</v>
      </c>
      <c r="H9210" s="391" t="s">
        <v>9568</v>
      </c>
    </row>
    <row r="9211" spans="1:13" x14ac:dyDescent="0.3">
      <c r="A9211" s="45">
        <v>45430</v>
      </c>
      <c r="B9211" s="398" t="s">
        <v>12188</v>
      </c>
      <c r="C9211" s="5" t="s">
        <v>84</v>
      </c>
      <c r="D9211" s="5" t="s">
        <v>13762</v>
      </c>
      <c r="E9211" s="43">
        <v>3000</v>
      </c>
      <c r="F9211" s="43"/>
      <c r="G9211" s="48">
        <f t="shared" si="230"/>
        <v>10134.684927697526</v>
      </c>
      <c r="H9211" s="391" t="s">
        <v>9568</v>
      </c>
    </row>
    <row r="9212" spans="1:13" x14ac:dyDescent="0.3">
      <c r="A9212" s="45">
        <v>45430</v>
      </c>
      <c r="B9212" s="398" t="s">
        <v>12674</v>
      </c>
      <c r="C9212" s="5" t="s">
        <v>5793</v>
      </c>
      <c r="D9212" s="5" t="s">
        <v>13763</v>
      </c>
      <c r="E9212" s="43">
        <v>4000</v>
      </c>
      <c r="F9212" s="43"/>
      <c r="G9212" s="48">
        <f t="shared" si="230"/>
        <v>6134.6849276975263</v>
      </c>
      <c r="H9212" s="391" t="s">
        <v>10772</v>
      </c>
    </row>
    <row r="9213" spans="1:13" x14ac:dyDescent="0.3">
      <c r="A9213" s="5"/>
      <c r="B9213" s="398"/>
      <c r="C9213" s="5"/>
      <c r="D9213" s="5"/>
      <c r="E9213" s="43"/>
      <c r="F9213" s="43"/>
      <c r="G9213" s="48">
        <f t="shared" si="230"/>
        <v>6134.6849276975263</v>
      </c>
      <c r="H9213" s="391" t="s">
        <v>10772</v>
      </c>
    </row>
    <row r="9214" spans="1:13" x14ac:dyDescent="0.3">
      <c r="A9214" s="5"/>
      <c r="B9214" s="398"/>
      <c r="C9214" s="5"/>
      <c r="D9214" s="5"/>
      <c r="E9214" s="43"/>
      <c r="F9214" s="43"/>
      <c r="G9214" s="48">
        <f t="shared" si="230"/>
        <v>6134.6849276975263</v>
      </c>
      <c r="H9214" s="391" t="s">
        <v>10772</v>
      </c>
    </row>
    <row r="9215" spans="1:13" x14ac:dyDescent="0.3">
      <c r="A9215" s="5"/>
      <c r="B9215" s="398"/>
      <c r="C9215" s="5"/>
      <c r="D9215" s="5"/>
      <c r="E9215" s="43"/>
      <c r="F9215" s="43"/>
      <c r="G9215" s="48">
        <f t="shared" si="230"/>
        <v>6134.6849276975263</v>
      </c>
      <c r="H9215" s="391" t="s">
        <v>10772</v>
      </c>
    </row>
    <row r="9216" spans="1:13" x14ac:dyDescent="0.3">
      <c r="A9216" s="5"/>
      <c r="B9216" s="398"/>
      <c r="C9216" s="5"/>
      <c r="D9216" s="5"/>
      <c r="E9216" s="43"/>
      <c r="F9216" s="43"/>
      <c r="G9216" s="48">
        <f t="shared" si="230"/>
        <v>6134.6849276975263</v>
      </c>
      <c r="H9216" s="391" t="s">
        <v>10772</v>
      </c>
    </row>
    <row r="9217" spans="1:8" x14ac:dyDescent="0.3">
      <c r="A9217" s="5"/>
      <c r="B9217" s="398"/>
      <c r="C9217" s="5"/>
      <c r="D9217" s="5"/>
      <c r="E9217" s="43"/>
      <c r="F9217" s="43"/>
      <c r="G9217" s="48">
        <f t="shared" si="230"/>
        <v>6134.6849276975263</v>
      </c>
      <c r="H9217" s="391" t="s">
        <v>10772</v>
      </c>
    </row>
    <row r="9218" spans="1:8" x14ac:dyDescent="0.3">
      <c r="A9218" s="5"/>
      <c r="B9218" s="398"/>
      <c r="C9218" s="5"/>
      <c r="D9218" s="5"/>
      <c r="E9218" s="43"/>
      <c r="F9218" s="43"/>
      <c r="G9218" s="48">
        <f t="shared" si="230"/>
        <v>6134.6849276975263</v>
      </c>
      <c r="H9218" s="391" t="s">
        <v>10772</v>
      </c>
    </row>
    <row r="9219" spans="1:8" x14ac:dyDescent="0.3">
      <c r="A9219" s="5"/>
      <c r="B9219" s="398"/>
      <c r="C9219" s="5"/>
      <c r="D9219" s="5"/>
      <c r="E9219" s="43"/>
      <c r="F9219" s="43"/>
      <c r="G9219" s="48">
        <f t="shared" si="230"/>
        <v>6134.6849276975263</v>
      </c>
      <c r="H9219" s="391" t="s">
        <v>10772</v>
      </c>
    </row>
    <row r="9220" spans="1:8" x14ac:dyDescent="0.3">
      <c r="A9220" s="5"/>
      <c r="B9220" s="398"/>
      <c r="C9220" s="5"/>
      <c r="D9220" s="5"/>
      <c r="E9220" s="43"/>
      <c r="F9220" s="43"/>
      <c r="G9220" s="48">
        <f t="shared" si="230"/>
        <v>6134.6849276975263</v>
      </c>
      <c r="H9220" s="391" t="s">
        <v>10772</v>
      </c>
    </row>
    <row r="9221" spans="1:8" x14ac:dyDescent="0.3">
      <c r="A9221" s="5"/>
      <c r="B9221" s="398"/>
      <c r="C9221" s="5"/>
      <c r="D9221" s="5"/>
      <c r="E9221" s="43"/>
      <c r="F9221" s="43"/>
      <c r="G9221" s="48">
        <f t="shared" si="230"/>
        <v>6134.6849276975263</v>
      </c>
      <c r="H9221" s="391" t="s">
        <v>10772</v>
      </c>
    </row>
    <row r="9222" spans="1:8" x14ac:dyDescent="0.3">
      <c r="A9222" s="5"/>
      <c r="B9222" s="398"/>
      <c r="C9222" s="5"/>
      <c r="D9222" s="5"/>
      <c r="E9222" s="43"/>
      <c r="F9222" s="43"/>
      <c r="G9222" s="48">
        <f t="shared" si="230"/>
        <v>6134.6849276975263</v>
      </c>
      <c r="H9222" s="391" t="s">
        <v>10772</v>
      </c>
    </row>
    <row r="9223" spans="1:8" x14ac:dyDescent="0.3">
      <c r="A9223" s="5"/>
      <c r="B9223" s="398"/>
      <c r="C9223" s="5"/>
      <c r="D9223" s="5"/>
      <c r="E9223" s="43"/>
      <c r="F9223" s="43"/>
      <c r="G9223" s="48">
        <f t="shared" si="230"/>
        <v>6134.6849276975263</v>
      </c>
      <c r="H9223" s="391" t="s">
        <v>10772</v>
      </c>
    </row>
    <row r="9224" spans="1:8" x14ac:dyDescent="0.3">
      <c r="A9224" s="5"/>
      <c r="B9224" s="398"/>
      <c r="C9224" s="5"/>
      <c r="D9224" s="5"/>
      <c r="E9224" s="43"/>
      <c r="F9224" s="43"/>
      <c r="G9224" s="48">
        <f t="shared" si="230"/>
        <v>6134.6849276975263</v>
      </c>
      <c r="H9224" s="391" t="s">
        <v>10772</v>
      </c>
    </row>
    <row r="9225" spans="1:8" x14ac:dyDescent="0.3">
      <c r="A9225" s="5"/>
      <c r="B9225" s="398"/>
      <c r="C9225" s="5"/>
      <c r="D9225" s="5"/>
      <c r="E9225" s="43"/>
      <c r="F9225" s="43"/>
      <c r="G9225" s="48">
        <f t="shared" si="230"/>
        <v>6134.6849276975263</v>
      </c>
      <c r="H9225" s="391" t="s">
        <v>10772</v>
      </c>
    </row>
    <row r="9226" spans="1:8" x14ac:dyDescent="0.3">
      <c r="A9226" s="5"/>
      <c r="B9226" s="398"/>
      <c r="C9226" s="5"/>
      <c r="D9226" s="5"/>
      <c r="E9226" s="43"/>
      <c r="F9226" s="43"/>
      <c r="G9226" s="48">
        <f t="shared" si="230"/>
        <v>6134.6849276975263</v>
      </c>
      <c r="H9226" s="391" t="s">
        <v>10772</v>
      </c>
    </row>
    <row r="9227" spans="1:8" x14ac:dyDescent="0.3">
      <c r="A9227" s="5"/>
      <c r="B9227" s="398"/>
      <c r="C9227" s="5"/>
      <c r="D9227" s="5"/>
      <c r="E9227" s="43"/>
      <c r="F9227" s="43"/>
      <c r="G9227" s="48">
        <f t="shared" si="230"/>
        <v>6134.6849276975263</v>
      </c>
      <c r="H9227" s="391" t="s">
        <v>10772</v>
      </c>
    </row>
    <row r="9228" spans="1:8" x14ac:dyDescent="0.3">
      <c r="A9228" s="5"/>
      <c r="B9228" s="398"/>
      <c r="C9228" s="5"/>
      <c r="D9228" s="5"/>
      <c r="E9228" s="43"/>
      <c r="F9228" s="43"/>
      <c r="G9228" s="48">
        <f t="shared" si="230"/>
        <v>6134.6849276975263</v>
      </c>
      <c r="H9228" s="391" t="s">
        <v>10772</v>
      </c>
    </row>
    <row r="9229" spans="1:8" x14ac:dyDescent="0.3">
      <c r="A9229" s="5"/>
      <c r="B9229" s="398"/>
      <c r="C9229" s="5"/>
      <c r="D9229" s="5"/>
      <c r="E9229" s="43"/>
      <c r="F9229" s="43"/>
      <c r="G9229" s="48">
        <f t="shared" si="230"/>
        <v>6134.6849276975263</v>
      </c>
      <c r="H9229" s="391" t="s">
        <v>10772</v>
      </c>
    </row>
    <row r="9230" spans="1:8" x14ac:dyDescent="0.3">
      <c r="A9230" s="5"/>
      <c r="B9230" s="398"/>
      <c r="C9230" s="5"/>
      <c r="D9230" s="5"/>
      <c r="E9230" s="43"/>
      <c r="F9230" s="43"/>
      <c r="G9230" s="48">
        <f t="shared" si="230"/>
        <v>6134.6849276975263</v>
      </c>
      <c r="H9230" s="391" t="s">
        <v>10772</v>
      </c>
    </row>
    <row r="9231" spans="1:8" x14ac:dyDescent="0.3">
      <c r="A9231" s="5"/>
      <c r="B9231" s="398"/>
      <c r="C9231" s="5"/>
      <c r="D9231" s="5"/>
      <c r="E9231" s="43"/>
      <c r="F9231" s="43"/>
      <c r="G9231" s="48">
        <f t="shared" si="230"/>
        <v>6134.6849276975263</v>
      </c>
      <c r="H9231" s="391" t="s">
        <v>10772</v>
      </c>
    </row>
    <row r="9232" spans="1:8" x14ac:dyDescent="0.3">
      <c r="A9232" s="5"/>
      <c r="B9232" s="398"/>
      <c r="C9232" s="5"/>
      <c r="D9232" s="5"/>
      <c r="E9232" s="43"/>
      <c r="F9232" s="43"/>
      <c r="G9232" s="48">
        <f t="shared" si="230"/>
        <v>6134.6849276975263</v>
      </c>
      <c r="H9232" s="391" t="s">
        <v>10772</v>
      </c>
    </row>
    <row r="9233" spans="1:8" x14ac:dyDescent="0.3">
      <c r="A9233" s="5"/>
      <c r="B9233" s="398"/>
      <c r="C9233" s="5"/>
      <c r="D9233" s="5"/>
      <c r="E9233" s="43"/>
      <c r="F9233" s="43"/>
      <c r="G9233" s="48">
        <f t="shared" si="230"/>
        <v>6134.6849276975263</v>
      </c>
      <c r="H9233" s="391" t="s">
        <v>10772</v>
      </c>
    </row>
    <row r="9234" spans="1:8" x14ac:dyDescent="0.3">
      <c r="A9234" s="5"/>
      <c r="B9234" s="398"/>
      <c r="C9234" s="5"/>
      <c r="D9234" s="5"/>
      <c r="E9234" s="43"/>
      <c r="F9234" s="43"/>
      <c r="G9234" s="48">
        <f t="shared" si="230"/>
        <v>6134.6849276975263</v>
      </c>
      <c r="H9234" s="391" t="s">
        <v>10772</v>
      </c>
    </row>
    <row r="9235" spans="1:8" x14ac:dyDescent="0.3">
      <c r="A9235" s="5"/>
      <c r="B9235" s="398"/>
      <c r="C9235" s="5"/>
      <c r="D9235" s="5"/>
      <c r="E9235" s="43"/>
      <c r="F9235" s="43"/>
      <c r="G9235" s="48">
        <f t="shared" si="230"/>
        <v>6134.6849276975263</v>
      </c>
      <c r="H9235" s="391" t="s">
        <v>10772</v>
      </c>
    </row>
    <row r="9236" spans="1:8" x14ac:dyDescent="0.3">
      <c r="A9236" s="5"/>
      <c r="B9236" s="398"/>
      <c r="C9236" s="5"/>
      <c r="D9236" s="5"/>
      <c r="E9236" s="43"/>
      <c r="F9236" s="43"/>
      <c r="G9236" s="48">
        <f t="shared" si="230"/>
        <v>6134.6849276975263</v>
      </c>
      <c r="H9236" s="391" t="s">
        <v>10772</v>
      </c>
    </row>
    <row r="9237" spans="1:8" x14ac:dyDescent="0.3">
      <c r="A9237" s="5"/>
      <c r="B9237" s="398"/>
      <c r="C9237" s="5"/>
      <c r="D9237" s="5"/>
      <c r="E9237" s="43"/>
      <c r="F9237" s="43"/>
      <c r="G9237" s="48">
        <f t="shared" si="230"/>
        <v>6134.6849276975263</v>
      </c>
      <c r="H9237" s="391" t="s">
        <v>10772</v>
      </c>
    </row>
    <row r="9238" spans="1:8" x14ac:dyDescent="0.3">
      <c r="A9238" s="5"/>
      <c r="B9238" s="398"/>
      <c r="C9238" s="5"/>
      <c r="D9238" s="5"/>
      <c r="E9238" s="43"/>
      <c r="F9238" s="43"/>
      <c r="G9238" s="48">
        <f t="shared" si="230"/>
        <v>6134.6849276975263</v>
      </c>
      <c r="H9238" s="391" t="s">
        <v>10772</v>
      </c>
    </row>
    <row r="9239" spans="1:8" x14ac:dyDescent="0.3">
      <c r="A9239" s="5"/>
      <c r="B9239" s="398"/>
      <c r="C9239" s="5"/>
      <c r="D9239" s="5"/>
      <c r="E9239" s="43"/>
      <c r="F9239" s="43"/>
      <c r="G9239" s="48">
        <f t="shared" si="230"/>
        <v>6134.6849276975263</v>
      </c>
      <c r="H9239" s="391" t="s">
        <v>10772</v>
      </c>
    </row>
    <row r="9240" spans="1:8" x14ac:dyDescent="0.3">
      <c r="A9240" s="5"/>
      <c r="B9240" s="398"/>
      <c r="C9240" s="5"/>
      <c r="D9240" s="5"/>
      <c r="E9240" s="43"/>
      <c r="F9240" s="43"/>
      <c r="G9240" s="48">
        <f t="shared" si="230"/>
        <v>6134.6849276975263</v>
      </c>
      <c r="H9240" s="391" t="s">
        <v>10772</v>
      </c>
    </row>
    <row r="9241" spans="1:8" x14ac:dyDescent="0.3">
      <c r="A9241" s="5"/>
      <c r="B9241" s="398"/>
      <c r="C9241" s="5"/>
      <c r="D9241" s="5"/>
      <c r="E9241" s="43"/>
      <c r="F9241" s="43"/>
      <c r="G9241" s="48">
        <f t="shared" si="230"/>
        <v>6134.6849276975263</v>
      </c>
      <c r="H9241" s="391" t="s">
        <v>10772</v>
      </c>
    </row>
    <row r="9242" spans="1:8" x14ac:dyDescent="0.3">
      <c r="A9242" s="5"/>
      <c r="B9242" s="398"/>
      <c r="C9242" s="5"/>
      <c r="D9242" s="5"/>
      <c r="E9242" s="43"/>
      <c r="F9242" s="43"/>
      <c r="G9242" s="48">
        <f t="shared" si="230"/>
        <v>6134.6849276975263</v>
      </c>
      <c r="H9242" s="391" t="s">
        <v>10772</v>
      </c>
    </row>
    <row r="9243" spans="1:8" x14ac:dyDescent="0.3">
      <c r="A9243" s="5"/>
      <c r="B9243" s="398"/>
      <c r="C9243" s="5"/>
      <c r="D9243" s="5"/>
      <c r="E9243" s="43"/>
      <c r="F9243" s="43"/>
      <c r="G9243" s="48">
        <f t="shared" si="230"/>
        <v>6134.6849276975263</v>
      </c>
      <c r="H9243" s="391" t="s">
        <v>10772</v>
      </c>
    </row>
    <row r="9244" spans="1:8" x14ac:dyDescent="0.3">
      <c r="A9244" s="5"/>
      <c r="B9244" s="398"/>
      <c r="C9244" s="5"/>
      <c r="D9244" s="5"/>
      <c r="E9244" s="43"/>
      <c r="F9244" s="43"/>
      <c r="G9244" s="48">
        <f t="shared" si="230"/>
        <v>6134.6849276975263</v>
      </c>
      <c r="H9244" s="391" t="s">
        <v>10772</v>
      </c>
    </row>
    <row r="9245" spans="1:8" x14ac:dyDescent="0.3">
      <c r="A9245" s="5"/>
      <c r="B9245" s="398"/>
      <c r="C9245" s="5"/>
      <c r="D9245" s="5"/>
      <c r="E9245" s="43"/>
      <c r="F9245" s="43"/>
      <c r="G9245" s="48">
        <f t="shared" si="230"/>
        <v>6134.6849276975263</v>
      </c>
      <c r="H9245" s="391" t="s">
        <v>10772</v>
      </c>
    </row>
    <row r="9246" spans="1:8" x14ac:dyDescent="0.3">
      <c r="A9246" s="5"/>
      <c r="B9246" s="398"/>
      <c r="C9246" s="5"/>
      <c r="D9246" s="5"/>
      <c r="E9246" s="43"/>
      <c r="F9246" s="43"/>
      <c r="G9246" s="48">
        <f t="shared" si="230"/>
        <v>6134.6849276975263</v>
      </c>
      <c r="H9246" s="391" t="s">
        <v>10772</v>
      </c>
    </row>
    <row r="9247" spans="1:8" x14ac:dyDescent="0.3">
      <c r="A9247" s="5"/>
      <c r="B9247" s="398"/>
      <c r="C9247" s="5"/>
      <c r="D9247" s="5"/>
      <c r="E9247" s="43"/>
      <c r="F9247" s="43"/>
      <c r="G9247" s="48">
        <f t="shared" si="230"/>
        <v>6134.6849276975263</v>
      </c>
      <c r="H9247" s="391" t="s">
        <v>10772</v>
      </c>
    </row>
    <row r="9248" spans="1:8" x14ac:dyDescent="0.3">
      <c r="A9248" s="5"/>
      <c r="B9248" s="398"/>
      <c r="C9248" s="5"/>
      <c r="D9248" s="5"/>
      <c r="E9248" s="43"/>
      <c r="F9248" s="43"/>
      <c r="G9248" s="48">
        <f t="shared" si="230"/>
        <v>6134.6849276975263</v>
      </c>
      <c r="H9248" s="391" t="s">
        <v>10772</v>
      </c>
    </row>
    <row r="9249" spans="1:8" x14ac:dyDescent="0.3">
      <c r="A9249" s="5"/>
      <c r="B9249" s="398"/>
      <c r="C9249" s="5"/>
      <c r="D9249" s="5"/>
      <c r="E9249" s="43"/>
      <c r="F9249" s="43"/>
      <c r="G9249" s="48">
        <f t="shared" si="230"/>
        <v>6134.6849276975263</v>
      </c>
      <c r="H9249" s="391" t="s">
        <v>10772</v>
      </c>
    </row>
    <row r="9250" spans="1:8" x14ac:dyDescent="0.3">
      <c r="A9250" s="5"/>
      <c r="B9250" s="398"/>
      <c r="C9250" s="5"/>
      <c r="D9250" s="5"/>
      <c r="E9250" s="43"/>
      <c r="F9250" s="43"/>
      <c r="G9250" s="48">
        <f t="shared" ref="G9250:G9307" si="231">G9249+F9250-E9251</f>
        <v>6134.6849276975263</v>
      </c>
      <c r="H9250" s="391" t="s">
        <v>10772</v>
      </c>
    </row>
    <row r="9251" spans="1:8" x14ac:dyDescent="0.3">
      <c r="A9251" s="5"/>
      <c r="B9251" s="398"/>
      <c r="C9251" s="5"/>
      <c r="D9251" s="5"/>
      <c r="E9251" s="43"/>
      <c r="F9251" s="43"/>
      <c r="G9251" s="48">
        <f t="shared" si="231"/>
        <v>6134.6849276975263</v>
      </c>
      <c r="H9251" s="391" t="s">
        <v>10772</v>
      </c>
    </row>
    <row r="9252" spans="1:8" x14ac:dyDescent="0.3">
      <c r="A9252" s="5"/>
      <c r="B9252" s="398"/>
      <c r="C9252" s="5"/>
      <c r="D9252" s="5"/>
      <c r="E9252" s="43"/>
      <c r="F9252" s="43"/>
      <c r="G9252" s="48">
        <f t="shared" si="231"/>
        <v>6134.6849276975263</v>
      </c>
      <c r="H9252" s="391" t="s">
        <v>10772</v>
      </c>
    </row>
    <row r="9253" spans="1:8" x14ac:dyDescent="0.3">
      <c r="A9253" s="5"/>
      <c r="B9253" s="398"/>
      <c r="C9253" s="5"/>
      <c r="D9253" s="5"/>
      <c r="E9253" s="43"/>
      <c r="F9253" s="43"/>
      <c r="G9253" s="48">
        <f t="shared" si="231"/>
        <v>6134.6849276975263</v>
      </c>
      <c r="H9253" s="391" t="s">
        <v>10772</v>
      </c>
    </row>
    <row r="9254" spans="1:8" x14ac:dyDescent="0.3">
      <c r="A9254" s="5"/>
      <c r="B9254" s="398"/>
      <c r="C9254" s="5"/>
      <c r="D9254" s="5"/>
      <c r="E9254" s="43"/>
      <c r="F9254" s="43"/>
      <c r="G9254" s="48">
        <f t="shared" si="231"/>
        <v>6134.6849276975263</v>
      </c>
      <c r="H9254" s="391" t="s">
        <v>10772</v>
      </c>
    </row>
    <row r="9255" spans="1:8" x14ac:dyDescent="0.3">
      <c r="A9255" s="5"/>
      <c r="B9255" s="398"/>
      <c r="C9255" s="5"/>
      <c r="D9255" s="5"/>
      <c r="E9255" s="43"/>
      <c r="F9255" s="43"/>
      <c r="G9255" s="48">
        <f t="shared" si="231"/>
        <v>6134.6849276975263</v>
      </c>
      <c r="H9255" s="391" t="s">
        <v>10772</v>
      </c>
    </row>
    <row r="9256" spans="1:8" x14ac:dyDescent="0.3">
      <c r="A9256" s="5"/>
      <c r="B9256" s="398"/>
      <c r="C9256" s="5"/>
      <c r="D9256" s="5"/>
      <c r="E9256" s="43"/>
      <c r="F9256" s="43"/>
      <c r="G9256" s="48">
        <f t="shared" si="231"/>
        <v>6134.6849276975263</v>
      </c>
      <c r="H9256" s="391" t="s">
        <v>10772</v>
      </c>
    </row>
    <row r="9257" spans="1:8" x14ac:dyDescent="0.3">
      <c r="A9257" s="5"/>
      <c r="B9257" s="398"/>
      <c r="C9257" s="5"/>
      <c r="D9257" s="5"/>
      <c r="E9257" s="43"/>
      <c r="F9257" s="43"/>
      <c r="G9257" s="48">
        <f t="shared" si="231"/>
        <v>6134.6849276975263</v>
      </c>
      <c r="H9257" s="391" t="s">
        <v>10772</v>
      </c>
    </row>
    <row r="9258" spans="1:8" x14ac:dyDescent="0.3">
      <c r="A9258" s="5"/>
      <c r="B9258" s="398"/>
      <c r="C9258" s="5"/>
      <c r="D9258" s="5"/>
      <c r="E9258" s="43"/>
      <c r="F9258" s="43"/>
      <c r="G9258" s="48">
        <f t="shared" si="231"/>
        <v>6134.6849276975263</v>
      </c>
      <c r="H9258" s="391" t="s">
        <v>10772</v>
      </c>
    </row>
    <row r="9259" spans="1:8" x14ac:dyDescent="0.3">
      <c r="A9259" s="5"/>
      <c r="B9259" s="398"/>
      <c r="C9259" s="5"/>
      <c r="D9259" s="5"/>
      <c r="E9259" s="43"/>
      <c r="F9259" s="43"/>
      <c r="G9259" s="48">
        <f t="shared" si="231"/>
        <v>6134.6849276975263</v>
      </c>
      <c r="H9259" s="391" t="s">
        <v>10772</v>
      </c>
    </row>
    <row r="9260" spans="1:8" x14ac:dyDescent="0.3">
      <c r="A9260" s="5"/>
      <c r="B9260" s="398"/>
      <c r="C9260" s="5"/>
      <c r="D9260" s="5"/>
      <c r="E9260" s="43"/>
      <c r="F9260" s="43"/>
      <c r="G9260" s="48">
        <f t="shared" si="231"/>
        <v>6134.6849276975263</v>
      </c>
      <c r="H9260" s="391" t="s">
        <v>10772</v>
      </c>
    </row>
    <row r="9261" spans="1:8" x14ac:dyDescent="0.3">
      <c r="A9261" s="5"/>
      <c r="B9261" s="398"/>
      <c r="C9261" s="5"/>
      <c r="D9261" s="5"/>
      <c r="E9261" s="43"/>
      <c r="F9261" s="43"/>
      <c r="G9261" s="48">
        <f t="shared" si="231"/>
        <v>6134.6849276975263</v>
      </c>
      <c r="H9261" s="391" t="s">
        <v>10772</v>
      </c>
    </row>
    <row r="9262" spans="1:8" x14ac:dyDescent="0.3">
      <c r="A9262" s="5"/>
      <c r="B9262" s="398"/>
      <c r="C9262" s="5"/>
      <c r="D9262" s="5"/>
      <c r="E9262" s="43"/>
      <c r="F9262" s="43"/>
      <c r="G9262" s="48">
        <f t="shared" si="231"/>
        <v>6134.6849276975263</v>
      </c>
      <c r="H9262" s="391" t="s">
        <v>10772</v>
      </c>
    </row>
    <row r="9263" spans="1:8" x14ac:dyDescent="0.3">
      <c r="A9263" s="5"/>
      <c r="B9263" s="398"/>
      <c r="C9263" s="5"/>
      <c r="D9263" s="5"/>
      <c r="E9263" s="43"/>
      <c r="F9263" s="43"/>
      <c r="G9263" s="48">
        <f t="shared" si="231"/>
        <v>6134.6849276975263</v>
      </c>
      <c r="H9263" s="391" t="s">
        <v>10772</v>
      </c>
    </row>
    <row r="9264" spans="1:8" x14ac:dyDescent="0.3">
      <c r="A9264" s="5"/>
      <c r="B9264" s="398"/>
      <c r="C9264" s="5"/>
      <c r="D9264" s="5"/>
      <c r="E9264" s="43"/>
      <c r="F9264" s="43"/>
      <c r="G9264" s="48">
        <f t="shared" si="231"/>
        <v>6134.6849276975263</v>
      </c>
      <c r="H9264" s="391" t="s">
        <v>10772</v>
      </c>
    </row>
    <row r="9265" spans="1:8" x14ac:dyDescent="0.3">
      <c r="A9265" s="5"/>
      <c r="B9265" s="398"/>
      <c r="C9265" s="5"/>
      <c r="D9265" s="5"/>
      <c r="E9265" s="43"/>
      <c r="F9265" s="43"/>
      <c r="G9265" s="48">
        <f t="shared" si="231"/>
        <v>6134.6849276975263</v>
      </c>
      <c r="H9265" s="391" t="s">
        <v>10772</v>
      </c>
    </row>
    <row r="9266" spans="1:8" x14ac:dyDescent="0.3">
      <c r="A9266" s="5"/>
      <c r="B9266" s="398"/>
      <c r="C9266" s="5"/>
      <c r="D9266" s="5"/>
      <c r="E9266" s="43"/>
      <c r="F9266" s="43"/>
      <c r="G9266" s="48">
        <f t="shared" si="231"/>
        <v>6134.6849276975263</v>
      </c>
      <c r="H9266" s="391" t="s">
        <v>10772</v>
      </c>
    </row>
    <row r="9267" spans="1:8" x14ac:dyDescent="0.3">
      <c r="A9267" s="5"/>
      <c r="B9267" s="398"/>
      <c r="C9267" s="5"/>
      <c r="D9267" s="5"/>
      <c r="E9267" s="43"/>
      <c r="F9267" s="43"/>
      <c r="G9267" s="48">
        <f t="shared" si="231"/>
        <v>6134.6849276975263</v>
      </c>
      <c r="H9267" s="391" t="s">
        <v>10772</v>
      </c>
    </row>
    <row r="9268" spans="1:8" x14ac:dyDescent="0.3">
      <c r="A9268" s="5"/>
      <c r="B9268" s="398"/>
      <c r="C9268" s="5"/>
      <c r="D9268" s="5"/>
      <c r="E9268" s="43"/>
      <c r="F9268" s="43"/>
      <c r="G9268" s="48">
        <f t="shared" si="231"/>
        <v>6134.6849276975263</v>
      </c>
      <c r="H9268" s="391" t="s">
        <v>10772</v>
      </c>
    </row>
    <row r="9269" spans="1:8" x14ac:dyDescent="0.3">
      <c r="A9269" s="5"/>
      <c r="B9269" s="398"/>
      <c r="C9269" s="5"/>
      <c r="D9269" s="5"/>
      <c r="E9269" s="43"/>
      <c r="F9269" s="43"/>
      <c r="G9269" s="48">
        <f t="shared" si="231"/>
        <v>6134.6849276975263</v>
      </c>
      <c r="H9269" s="391" t="s">
        <v>10772</v>
      </c>
    </row>
    <row r="9270" spans="1:8" x14ac:dyDescent="0.3">
      <c r="A9270" s="5"/>
      <c r="B9270" s="398"/>
      <c r="C9270" s="5"/>
      <c r="D9270" s="5"/>
      <c r="E9270" s="43"/>
      <c r="F9270" s="43"/>
      <c r="G9270" s="48">
        <f t="shared" si="231"/>
        <v>6134.6849276975263</v>
      </c>
      <c r="H9270" s="391" t="s">
        <v>10772</v>
      </c>
    </row>
    <row r="9271" spans="1:8" x14ac:dyDescent="0.3">
      <c r="A9271" s="5"/>
      <c r="B9271" s="398"/>
      <c r="C9271" s="5"/>
      <c r="D9271" s="5"/>
      <c r="E9271" s="43"/>
      <c r="F9271" s="43"/>
      <c r="G9271" s="48">
        <f t="shared" si="231"/>
        <v>6134.6849276975263</v>
      </c>
      <c r="H9271" s="391" t="s">
        <v>10772</v>
      </c>
    </row>
    <row r="9272" spans="1:8" x14ac:dyDescent="0.3">
      <c r="A9272" s="5"/>
      <c r="B9272" s="398"/>
      <c r="C9272" s="5"/>
      <c r="D9272" s="5"/>
      <c r="E9272" s="43"/>
      <c r="F9272" s="43"/>
      <c r="G9272" s="48">
        <f t="shared" si="231"/>
        <v>6134.6849276975263</v>
      </c>
      <c r="H9272" s="391" t="s">
        <v>10772</v>
      </c>
    </row>
    <row r="9273" spans="1:8" x14ac:dyDescent="0.3">
      <c r="A9273" s="5"/>
      <c r="B9273" s="398"/>
      <c r="C9273" s="5"/>
      <c r="D9273" s="5"/>
      <c r="E9273" s="43"/>
      <c r="F9273" s="43"/>
      <c r="G9273" s="48">
        <f t="shared" si="231"/>
        <v>6134.6849276975263</v>
      </c>
      <c r="H9273" s="391" t="s">
        <v>10772</v>
      </c>
    </row>
    <row r="9274" spans="1:8" x14ac:dyDescent="0.3">
      <c r="A9274" s="5"/>
      <c r="B9274" s="398"/>
      <c r="C9274" s="5"/>
      <c r="D9274" s="5"/>
      <c r="E9274" s="43"/>
      <c r="F9274" s="43"/>
      <c r="G9274" s="48">
        <f t="shared" si="231"/>
        <v>6134.6849276975263</v>
      </c>
      <c r="H9274" s="391" t="s">
        <v>10772</v>
      </c>
    </row>
    <row r="9275" spans="1:8" x14ac:dyDescent="0.3">
      <c r="A9275" s="5"/>
      <c r="B9275" s="398"/>
      <c r="C9275" s="5"/>
      <c r="D9275" s="5"/>
      <c r="E9275" s="43"/>
      <c r="F9275" s="43"/>
      <c r="G9275" s="48">
        <f t="shared" si="231"/>
        <v>6134.6849276975263</v>
      </c>
      <c r="H9275" s="391" t="s">
        <v>10772</v>
      </c>
    </row>
    <row r="9276" spans="1:8" x14ac:dyDescent="0.3">
      <c r="A9276" s="5"/>
      <c r="B9276" s="398"/>
      <c r="C9276" s="5"/>
      <c r="D9276" s="5"/>
      <c r="E9276" s="43"/>
      <c r="F9276" s="43"/>
      <c r="G9276" s="48">
        <f t="shared" si="231"/>
        <v>6134.6849276975263</v>
      </c>
      <c r="H9276" s="391" t="s">
        <v>10772</v>
      </c>
    </row>
    <row r="9277" spans="1:8" x14ac:dyDescent="0.3">
      <c r="A9277" s="5"/>
      <c r="B9277" s="398"/>
      <c r="C9277" s="5"/>
      <c r="D9277" s="5"/>
      <c r="E9277" s="43"/>
      <c r="F9277" s="43"/>
      <c r="G9277" s="48">
        <f t="shared" si="231"/>
        <v>6134.6849276975263</v>
      </c>
      <c r="H9277" s="391" t="s">
        <v>10772</v>
      </c>
    </row>
    <row r="9278" spans="1:8" x14ac:dyDescent="0.3">
      <c r="A9278" s="5"/>
      <c r="B9278" s="398"/>
      <c r="C9278" s="5"/>
      <c r="D9278" s="5"/>
      <c r="E9278" s="43"/>
      <c r="F9278" s="43"/>
      <c r="G9278" s="48">
        <f t="shared" si="231"/>
        <v>6134.6849276975263</v>
      </c>
      <c r="H9278" s="391" t="s">
        <v>10772</v>
      </c>
    </row>
    <row r="9279" spans="1:8" x14ac:dyDescent="0.3">
      <c r="A9279" s="5"/>
      <c r="B9279" s="398"/>
      <c r="C9279" s="5"/>
      <c r="D9279" s="5"/>
      <c r="E9279" s="43"/>
      <c r="F9279" s="43"/>
      <c r="G9279" s="48">
        <f t="shared" si="231"/>
        <v>6134.6849276975263</v>
      </c>
      <c r="H9279" s="391" t="s">
        <v>10772</v>
      </c>
    </row>
    <row r="9280" spans="1:8" x14ac:dyDescent="0.3">
      <c r="A9280" s="5"/>
      <c r="B9280" s="398"/>
      <c r="C9280" s="5"/>
      <c r="D9280" s="5"/>
      <c r="E9280" s="43"/>
      <c r="F9280" s="43"/>
      <c r="G9280" s="48">
        <f t="shared" si="231"/>
        <v>6134.6849276975263</v>
      </c>
      <c r="H9280" s="391" t="s">
        <v>10772</v>
      </c>
    </row>
    <row r="9281" spans="1:8" x14ac:dyDescent="0.3">
      <c r="A9281" s="5"/>
      <c r="B9281" s="398"/>
      <c r="C9281" s="5"/>
      <c r="D9281" s="5"/>
      <c r="E9281" s="43"/>
      <c r="F9281" s="43"/>
      <c r="G9281" s="48">
        <f t="shared" si="231"/>
        <v>6134.6849276975263</v>
      </c>
      <c r="H9281" s="391" t="s">
        <v>10772</v>
      </c>
    </row>
    <row r="9282" spans="1:8" x14ac:dyDescent="0.3">
      <c r="A9282" s="5"/>
      <c r="B9282" s="398"/>
      <c r="C9282" s="5"/>
      <c r="D9282" s="5"/>
      <c r="E9282" s="43"/>
      <c r="F9282" s="43"/>
      <c r="G9282" s="48">
        <f t="shared" si="231"/>
        <v>6134.6849276975263</v>
      </c>
      <c r="H9282" s="391" t="s">
        <v>10772</v>
      </c>
    </row>
    <row r="9283" spans="1:8" x14ac:dyDescent="0.3">
      <c r="A9283" s="5"/>
      <c r="B9283" s="398"/>
      <c r="C9283" s="5"/>
      <c r="D9283" s="5"/>
      <c r="E9283" s="43"/>
      <c r="F9283" s="43"/>
      <c r="G9283" s="48">
        <f t="shared" si="231"/>
        <v>6134.6849276975263</v>
      </c>
      <c r="H9283" s="391" t="s">
        <v>10772</v>
      </c>
    </row>
    <row r="9284" spans="1:8" x14ac:dyDescent="0.3">
      <c r="A9284" s="5"/>
      <c r="B9284" s="398"/>
      <c r="C9284" s="5"/>
      <c r="D9284" s="5"/>
      <c r="E9284" s="43"/>
      <c r="F9284" s="43"/>
      <c r="G9284" s="48">
        <f t="shared" si="231"/>
        <v>6134.6849276975263</v>
      </c>
      <c r="H9284" s="391" t="s">
        <v>10772</v>
      </c>
    </row>
    <row r="9285" spans="1:8" x14ac:dyDescent="0.3">
      <c r="A9285" s="5"/>
      <c r="B9285" s="398"/>
      <c r="C9285" s="5"/>
      <c r="D9285" s="5"/>
      <c r="E9285" s="43"/>
      <c r="F9285" s="43"/>
      <c r="G9285" s="48">
        <f t="shared" si="231"/>
        <v>6134.6849276975263</v>
      </c>
      <c r="H9285" s="391" t="s">
        <v>10772</v>
      </c>
    </row>
    <row r="9286" spans="1:8" x14ac:dyDescent="0.3">
      <c r="A9286" s="5"/>
      <c r="B9286" s="398"/>
      <c r="C9286" s="5"/>
      <c r="D9286" s="5"/>
      <c r="E9286" s="43"/>
      <c r="F9286" s="43"/>
      <c r="G9286" s="48">
        <f t="shared" si="231"/>
        <v>6134.6849276975263</v>
      </c>
      <c r="H9286" s="391" t="s">
        <v>10772</v>
      </c>
    </row>
    <row r="9287" spans="1:8" x14ac:dyDescent="0.3">
      <c r="A9287" s="5"/>
      <c r="B9287" s="398"/>
      <c r="C9287" s="5"/>
      <c r="D9287" s="5"/>
      <c r="E9287" s="43"/>
      <c r="F9287" s="43"/>
      <c r="G9287" s="48">
        <f t="shared" si="231"/>
        <v>6134.6849276975263</v>
      </c>
      <c r="H9287" s="391" t="s">
        <v>10772</v>
      </c>
    </row>
    <row r="9288" spans="1:8" x14ac:dyDescent="0.3">
      <c r="A9288" s="5"/>
      <c r="B9288" s="398"/>
      <c r="C9288" s="5"/>
      <c r="D9288" s="5"/>
      <c r="E9288" s="43"/>
      <c r="F9288" s="43"/>
      <c r="G9288" s="48">
        <f t="shared" si="231"/>
        <v>6134.6849276975263</v>
      </c>
      <c r="H9288" s="391" t="s">
        <v>10772</v>
      </c>
    </row>
    <row r="9289" spans="1:8" x14ac:dyDescent="0.3">
      <c r="A9289" s="5"/>
      <c r="B9289" s="398"/>
      <c r="C9289" s="5"/>
      <c r="D9289" s="5"/>
      <c r="E9289" s="43"/>
      <c r="F9289" s="43"/>
      <c r="G9289" s="48">
        <f t="shared" si="231"/>
        <v>6134.6849276975263</v>
      </c>
      <c r="H9289" s="391" t="s">
        <v>10772</v>
      </c>
    </row>
    <row r="9290" spans="1:8" x14ac:dyDescent="0.3">
      <c r="A9290" s="5"/>
      <c r="B9290" s="398"/>
      <c r="C9290" s="5"/>
      <c r="D9290" s="5"/>
      <c r="E9290" s="43"/>
      <c r="F9290" s="43"/>
      <c r="G9290" s="48">
        <f t="shared" si="231"/>
        <v>6134.6849276975263</v>
      </c>
      <c r="H9290" s="391" t="s">
        <v>10772</v>
      </c>
    </row>
    <row r="9291" spans="1:8" x14ac:dyDescent="0.3">
      <c r="A9291" s="5"/>
      <c r="B9291" s="398"/>
      <c r="C9291" s="5"/>
      <c r="D9291" s="5"/>
      <c r="E9291" s="43"/>
      <c r="F9291" s="43"/>
      <c r="G9291" s="48">
        <f t="shared" si="231"/>
        <v>6134.6849276975263</v>
      </c>
      <c r="H9291" s="391" t="s">
        <v>10772</v>
      </c>
    </row>
    <row r="9292" spans="1:8" x14ac:dyDescent="0.3">
      <c r="A9292" s="5"/>
      <c r="B9292" s="398"/>
      <c r="C9292" s="5"/>
      <c r="D9292" s="5"/>
      <c r="E9292" s="43"/>
      <c r="F9292" s="43"/>
      <c r="G9292" s="48">
        <f t="shared" si="231"/>
        <v>6134.6849276975263</v>
      </c>
    </row>
    <row r="9293" spans="1:8" x14ac:dyDescent="0.3">
      <c r="A9293" s="5"/>
      <c r="B9293" s="398"/>
      <c r="C9293" s="5"/>
      <c r="D9293" s="5"/>
      <c r="E9293" s="43"/>
      <c r="F9293" s="43"/>
      <c r="G9293" s="48">
        <f t="shared" si="231"/>
        <v>6134.6849276975263</v>
      </c>
    </row>
    <row r="9294" spans="1:8" x14ac:dyDescent="0.3">
      <c r="A9294" s="5"/>
      <c r="B9294" s="398"/>
      <c r="C9294" s="5"/>
      <c r="D9294" s="5"/>
      <c r="E9294" s="43"/>
      <c r="F9294" s="43"/>
      <c r="G9294" s="48">
        <f t="shared" si="231"/>
        <v>6134.6849276975263</v>
      </c>
    </row>
    <row r="9295" spans="1:8" x14ac:dyDescent="0.3">
      <c r="A9295" s="5"/>
      <c r="B9295" s="398"/>
      <c r="C9295" s="5"/>
      <c r="D9295" s="5"/>
      <c r="E9295" s="43"/>
      <c r="F9295" s="43"/>
      <c r="G9295" s="48">
        <f t="shared" si="231"/>
        <v>6134.6849276975263</v>
      </c>
    </row>
    <row r="9296" spans="1:8" x14ac:dyDescent="0.3">
      <c r="A9296" s="5"/>
      <c r="B9296" s="398"/>
      <c r="C9296" s="5"/>
      <c r="D9296" s="5"/>
      <c r="E9296" s="43"/>
      <c r="F9296" s="43"/>
      <c r="G9296" s="48">
        <f t="shared" si="231"/>
        <v>6134.6849276975263</v>
      </c>
    </row>
    <row r="9297" spans="1:7" x14ac:dyDescent="0.3">
      <c r="A9297" s="5"/>
      <c r="B9297" s="398"/>
      <c r="C9297" s="5"/>
      <c r="D9297" s="5"/>
      <c r="E9297" s="43"/>
      <c r="F9297" s="43"/>
      <c r="G9297" s="48">
        <f t="shared" si="231"/>
        <v>6134.6849276975263</v>
      </c>
    </row>
    <row r="9298" spans="1:7" x14ac:dyDescent="0.3">
      <c r="A9298" s="5"/>
      <c r="B9298" s="398"/>
      <c r="C9298" s="5"/>
      <c r="D9298" s="5"/>
      <c r="E9298" s="43"/>
      <c r="F9298" s="43"/>
      <c r="G9298" s="48">
        <f t="shared" si="231"/>
        <v>6134.6849276975263</v>
      </c>
    </row>
    <row r="9299" spans="1:7" x14ac:dyDescent="0.3">
      <c r="A9299" s="5"/>
      <c r="B9299" s="398"/>
      <c r="C9299" s="5"/>
      <c r="D9299" s="5"/>
      <c r="E9299" s="43"/>
      <c r="F9299" s="43"/>
      <c r="G9299" s="48">
        <f t="shared" si="231"/>
        <v>6134.6849276975263</v>
      </c>
    </row>
    <row r="9300" spans="1:7" x14ac:dyDescent="0.3">
      <c r="A9300" s="5"/>
      <c r="B9300" s="398"/>
      <c r="C9300" s="5"/>
      <c r="D9300" s="5"/>
      <c r="E9300" s="43"/>
      <c r="F9300" s="43"/>
      <c r="G9300" s="48">
        <f t="shared" si="231"/>
        <v>6134.6849276975263</v>
      </c>
    </row>
    <row r="9301" spans="1:7" x14ac:dyDescent="0.3">
      <c r="A9301" s="5"/>
      <c r="B9301" s="398"/>
      <c r="C9301" s="5"/>
      <c r="D9301" s="5"/>
      <c r="E9301" s="43"/>
      <c r="F9301" s="43"/>
      <c r="G9301" s="48">
        <f t="shared" si="231"/>
        <v>6134.6849276975263</v>
      </c>
    </row>
    <row r="9302" spans="1:7" x14ac:dyDescent="0.3">
      <c r="A9302" s="5"/>
      <c r="B9302" s="398"/>
      <c r="C9302" s="5"/>
      <c r="D9302" s="5"/>
      <c r="E9302" s="43"/>
      <c r="F9302" s="43"/>
      <c r="G9302" s="48">
        <f t="shared" si="231"/>
        <v>6134.6849276975263</v>
      </c>
    </row>
    <row r="9303" spans="1:7" x14ac:dyDescent="0.3">
      <c r="A9303" s="5"/>
      <c r="B9303" s="398"/>
      <c r="C9303" s="5"/>
      <c r="D9303" s="5"/>
      <c r="E9303" s="43"/>
      <c r="F9303" s="43"/>
      <c r="G9303" s="48">
        <f t="shared" si="231"/>
        <v>6134.6849276975263</v>
      </c>
    </row>
    <row r="9304" spans="1:7" x14ac:dyDescent="0.3">
      <c r="A9304" s="5"/>
      <c r="B9304" s="398"/>
      <c r="C9304" s="5"/>
      <c r="D9304" s="5"/>
      <c r="E9304" s="43"/>
      <c r="F9304" s="43"/>
      <c r="G9304" s="48">
        <f t="shared" si="231"/>
        <v>6134.6849276975263</v>
      </c>
    </row>
    <row r="9305" spans="1:7" x14ac:dyDescent="0.3">
      <c r="A9305" s="5"/>
      <c r="B9305" s="398"/>
      <c r="C9305" s="5"/>
      <c r="D9305" s="5"/>
      <c r="E9305" s="43"/>
      <c r="F9305" s="43"/>
      <c r="G9305" s="48">
        <f t="shared" si="231"/>
        <v>6134.6849276975263</v>
      </c>
    </row>
    <row r="9306" spans="1:7" x14ac:dyDescent="0.3">
      <c r="A9306" s="5"/>
      <c r="B9306" s="398"/>
      <c r="C9306" s="5"/>
      <c r="D9306" s="5"/>
      <c r="E9306" s="43"/>
      <c r="F9306" s="43"/>
      <c r="G9306" s="48">
        <f t="shared" si="231"/>
        <v>6134.6849276975263</v>
      </c>
    </row>
    <row r="9307" spans="1:7" x14ac:dyDescent="0.3">
      <c r="A9307" s="5"/>
      <c r="B9307" s="398"/>
      <c r="C9307" s="5"/>
      <c r="D9307" s="5"/>
      <c r="E9307" s="43"/>
      <c r="F9307" s="43"/>
      <c r="G9307" s="48">
        <f t="shared" si="231"/>
        <v>6134.6849276975263</v>
      </c>
    </row>
    <row r="9308" spans="1:7" x14ac:dyDescent="0.3">
      <c r="A9308" s="5"/>
      <c r="B9308" s="398"/>
      <c r="C9308" s="5"/>
      <c r="D9308" s="5"/>
      <c r="E9308" s="43"/>
      <c r="F9308" s="43"/>
      <c r="G9308" s="48">
        <f t="shared" ref="G9308:G9371" si="232">G9307+F9308-E9309</f>
        <v>6134.6849276975263</v>
      </c>
    </row>
    <row r="9309" spans="1:7" x14ac:dyDescent="0.3">
      <c r="A9309" s="5"/>
      <c r="B9309" s="398"/>
      <c r="C9309" s="5"/>
      <c r="D9309" s="5"/>
      <c r="E9309" s="43"/>
      <c r="F9309" s="43"/>
      <c r="G9309" s="48">
        <f t="shared" si="232"/>
        <v>6134.6849276975263</v>
      </c>
    </row>
    <row r="9310" spans="1:7" x14ac:dyDescent="0.3">
      <c r="A9310" s="5"/>
      <c r="B9310" s="398"/>
      <c r="C9310" s="5"/>
      <c r="D9310" s="5"/>
      <c r="E9310" s="43"/>
      <c r="F9310" s="43"/>
      <c r="G9310" s="48">
        <f t="shared" si="232"/>
        <v>6134.6849276975263</v>
      </c>
    </row>
    <row r="9311" spans="1:7" x14ac:dyDescent="0.3">
      <c r="A9311" s="5"/>
      <c r="B9311" s="398"/>
      <c r="C9311" s="5"/>
      <c r="D9311" s="5"/>
      <c r="E9311" s="43"/>
      <c r="F9311" s="43"/>
      <c r="G9311" s="48">
        <f t="shared" si="232"/>
        <v>6134.6849276975263</v>
      </c>
    </row>
    <row r="9312" spans="1:7" x14ac:dyDescent="0.3">
      <c r="A9312" s="5"/>
      <c r="B9312" s="398"/>
      <c r="C9312" s="5"/>
      <c r="D9312" s="5"/>
      <c r="E9312" s="43"/>
      <c r="F9312" s="43"/>
      <c r="G9312" s="48">
        <f t="shared" si="232"/>
        <v>6134.6849276975263</v>
      </c>
    </row>
    <row r="9313" spans="1:7" x14ac:dyDescent="0.3">
      <c r="A9313" s="5"/>
      <c r="B9313" s="398"/>
      <c r="C9313" s="5"/>
      <c r="D9313" s="5"/>
      <c r="E9313" s="43"/>
      <c r="F9313" s="43"/>
      <c r="G9313" s="48">
        <f t="shared" si="232"/>
        <v>6134.6849276975263</v>
      </c>
    </row>
    <row r="9314" spans="1:7" x14ac:dyDescent="0.3">
      <c r="A9314" s="5"/>
      <c r="B9314" s="398"/>
      <c r="C9314" s="5"/>
      <c r="D9314" s="5"/>
      <c r="E9314" s="43"/>
      <c r="F9314" s="43"/>
      <c r="G9314" s="48">
        <f t="shared" si="232"/>
        <v>6134.6849276975263</v>
      </c>
    </row>
    <row r="9315" spans="1:7" x14ac:dyDescent="0.3">
      <c r="A9315" s="5"/>
      <c r="B9315" s="398"/>
      <c r="C9315" s="5"/>
      <c r="D9315" s="5"/>
      <c r="E9315" s="43"/>
      <c r="F9315" s="43"/>
      <c r="G9315" s="48">
        <f t="shared" si="232"/>
        <v>6134.6849276975263</v>
      </c>
    </row>
    <row r="9316" spans="1:7" x14ac:dyDescent="0.3">
      <c r="A9316" s="5"/>
      <c r="B9316" s="398"/>
      <c r="C9316" s="5"/>
      <c r="D9316" s="5"/>
      <c r="E9316" s="43"/>
      <c r="F9316" s="43"/>
      <c r="G9316" s="48">
        <f t="shared" si="232"/>
        <v>6134.6849276975263</v>
      </c>
    </row>
    <row r="9317" spans="1:7" x14ac:dyDescent="0.3">
      <c r="A9317" s="5"/>
      <c r="B9317" s="398"/>
      <c r="C9317" s="5"/>
      <c r="D9317" s="5"/>
      <c r="E9317" s="43"/>
      <c r="F9317" s="43"/>
      <c r="G9317" s="48">
        <f t="shared" si="232"/>
        <v>6134.6849276975263</v>
      </c>
    </row>
    <row r="9318" spans="1:7" x14ac:dyDescent="0.3">
      <c r="A9318" s="5"/>
      <c r="B9318" s="398"/>
      <c r="C9318" s="5"/>
      <c r="D9318" s="5"/>
      <c r="E9318" s="43"/>
      <c r="F9318" s="43"/>
      <c r="G9318" s="48">
        <f t="shared" si="232"/>
        <v>6134.6849276975263</v>
      </c>
    </row>
    <row r="9319" spans="1:7" x14ac:dyDescent="0.3">
      <c r="A9319" s="5"/>
      <c r="B9319" s="398"/>
      <c r="C9319" s="5"/>
      <c r="D9319" s="5"/>
      <c r="E9319" s="43"/>
      <c r="F9319" s="43"/>
      <c r="G9319" s="48">
        <f t="shared" si="232"/>
        <v>6134.6849276975263</v>
      </c>
    </row>
    <row r="9320" spans="1:7" x14ac:dyDescent="0.3">
      <c r="A9320" s="5"/>
      <c r="B9320" s="398"/>
      <c r="C9320" s="5"/>
      <c r="D9320" s="5"/>
      <c r="E9320" s="43"/>
      <c r="F9320" s="43"/>
      <c r="G9320" s="48">
        <f t="shared" si="232"/>
        <v>6134.6849276975263</v>
      </c>
    </row>
    <row r="9321" spans="1:7" x14ac:dyDescent="0.3">
      <c r="A9321" s="5"/>
      <c r="B9321" s="398"/>
      <c r="C9321" s="5"/>
      <c r="D9321" s="5"/>
      <c r="E9321" s="43"/>
      <c r="F9321" s="43"/>
      <c r="G9321" s="48">
        <f t="shared" si="232"/>
        <v>6134.6849276975263</v>
      </c>
    </row>
    <row r="9322" spans="1:7" x14ac:dyDescent="0.3">
      <c r="A9322" s="5"/>
      <c r="B9322" s="398"/>
      <c r="C9322" s="5"/>
      <c r="D9322" s="5"/>
      <c r="E9322" s="43"/>
      <c r="F9322" s="43"/>
      <c r="G9322" s="48">
        <f t="shared" si="232"/>
        <v>6134.6849276975263</v>
      </c>
    </row>
    <row r="9323" spans="1:7" x14ac:dyDescent="0.3">
      <c r="A9323" s="5"/>
      <c r="B9323" s="398"/>
      <c r="C9323" s="5"/>
      <c r="D9323" s="5"/>
      <c r="E9323" s="43"/>
      <c r="F9323" s="43"/>
      <c r="G9323" s="48">
        <f t="shared" si="232"/>
        <v>6134.6849276975263</v>
      </c>
    </row>
    <row r="9324" spans="1:7" x14ac:dyDescent="0.3">
      <c r="A9324" s="5"/>
      <c r="B9324" s="398"/>
      <c r="C9324" s="5"/>
      <c r="D9324" s="5"/>
      <c r="E9324" s="43"/>
      <c r="F9324" s="43"/>
      <c r="G9324" s="48">
        <f t="shared" si="232"/>
        <v>6134.6849276975263</v>
      </c>
    </row>
    <row r="9325" spans="1:7" x14ac:dyDescent="0.3">
      <c r="A9325" s="5"/>
      <c r="B9325" s="398"/>
      <c r="C9325" s="5"/>
      <c r="D9325" s="5"/>
      <c r="E9325" s="43"/>
      <c r="F9325" s="43"/>
      <c r="G9325" s="48">
        <f t="shared" si="232"/>
        <v>6134.6849276975263</v>
      </c>
    </row>
    <row r="9326" spans="1:7" x14ac:dyDescent="0.3">
      <c r="A9326" s="5"/>
      <c r="B9326" s="398"/>
      <c r="C9326" s="5"/>
      <c r="D9326" s="5"/>
      <c r="E9326" s="43"/>
      <c r="F9326" s="43"/>
      <c r="G9326" s="48">
        <f t="shared" si="232"/>
        <v>6134.6849276975263</v>
      </c>
    </row>
    <row r="9327" spans="1:7" x14ac:dyDescent="0.3">
      <c r="A9327" s="5"/>
      <c r="B9327" s="398"/>
      <c r="C9327" s="5"/>
      <c r="D9327" s="5"/>
      <c r="E9327" s="43"/>
      <c r="F9327" s="43"/>
      <c r="G9327" s="48">
        <f t="shared" si="232"/>
        <v>6134.6849276975263</v>
      </c>
    </row>
    <row r="9328" spans="1:7" x14ac:dyDescent="0.3">
      <c r="A9328" s="5"/>
      <c r="B9328" s="398"/>
      <c r="C9328" s="5"/>
      <c r="D9328" s="5"/>
      <c r="E9328" s="43"/>
      <c r="F9328" s="43"/>
      <c r="G9328" s="48">
        <f t="shared" si="232"/>
        <v>6134.6849276975263</v>
      </c>
    </row>
    <row r="9329" spans="1:7" x14ac:dyDescent="0.3">
      <c r="A9329" s="5"/>
      <c r="B9329" s="398"/>
      <c r="C9329" s="5"/>
      <c r="D9329" s="5"/>
      <c r="E9329" s="43"/>
      <c r="F9329" s="43"/>
      <c r="G9329" s="48">
        <f t="shared" si="232"/>
        <v>6134.6849276975263</v>
      </c>
    </row>
    <row r="9330" spans="1:7" x14ac:dyDescent="0.3">
      <c r="A9330" s="5"/>
      <c r="B9330" s="398"/>
      <c r="C9330" s="5"/>
      <c r="D9330" s="5"/>
      <c r="E9330" s="43"/>
      <c r="F9330" s="43"/>
      <c r="G9330" s="48">
        <f t="shared" si="232"/>
        <v>6134.6849276975263</v>
      </c>
    </row>
    <row r="9331" spans="1:7" x14ac:dyDescent="0.3">
      <c r="A9331" s="5"/>
      <c r="B9331" s="398"/>
      <c r="C9331" s="5"/>
      <c r="D9331" s="5"/>
      <c r="E9331" s="43"/>
      <c r="F9331" s="43"/>
      <c r="G9331" s="48">
        <f t="shared" si="232"/>
        <v>6134.6849276975263</v>
      </c>
    </row>
    <row r="9332" spans="1:7" x14ac:dyDescent="0.3">
      <c r="A9332" s="5"/>
      <c r="B9332" s="398"/>
      <c r="C9332" s="5"/>
      <c r="D9332" s="5"/>
      <c r="E9332" s="43"/>
      <c r="F9332" s="43"/>
      <c r="G9332" s="48">
        <f t="shared" si="232"/>
        <v>6134.6849276975263</v>
      </c>
    </row>
    <row r="9333" spans="1:7" x14ac:dyDescent="0.3">
      <c r="A9333" s="5"/>
      <c r="B9333" s="398"/>
      <c r="C9333" s="5"/>
      <c r="D9333" s="5"/>
      <c r="E9333" s="43"/>
      <c r="F9333" s="43"/>
      <c r="G9333" s="48">
        <f t="shared" si="232"/>
        <v>6134.6849276975263</v>
      </c>
    </row>
    <row r="9334" spans="1:7" x14ac:dyDescent="0.3">
      <c r="A9334" s="5"/>
      <c r="B9334" s="398"/>
      <c r="C9334" s="5"/>
      <c r="D9334" s="5"/>
      <c r="E9334" s="43"/>
      <c r="F9334" s="43"/>
      <c r="G9334" s="48">
        <f t="shared" si="232"/>
        <v>6134.6849276975263</v>
      </c>
    </row>
    <row r="9335" spans="1:7" x14ac:dyDescent="0.3">
      <c r="A9335" s="5"/>
      <c r="B9335" s="398"/>
      <c r="C9335" s="5"/>
      <c r="D9335" s="5"/>
      <c r="E9335" s="43"/>
      <c r="F9335" s="43"/>
      <c r="G9335" s="48">
        <f t="shared" si="232"/>
        <v>6134.6849276975263</v>
      </c>
    </row>
    <row r="9336" spans="1:7" x14ac:dyDescent="0.3">
      <c r="A9336" s="5"/>
      <c r="B9336" s="398"/>
      <c r="C9336" s="5"/>
      <c r="D9336" s="5"/>
      <c r="E9336" s="43"/>
      <c r="F9336" s="43"/>
      <c r="G9336" s="48">
        <f t="shared" si="232"/>
        <v>6134.6849276975263</v>
      </c>
    </row>
    <row r="9337" spans="1:7" x14ac:dyDescent="0.3">
      <c r="A9337" s="5"/>
      <c r="B9337" s="398"/>
      <c r="C9337" s="5"/>
      <c r="D9337" s="5"/>
      <c r="E9337" s="43"/>
      <c r="F9337" s="43"/>
      <c r="G9337" s="48">
        <f t="shared" si="232"/>
        <v>6134.6849276975263</v>
      </c>
    </row>
    <row r="9338" spans="1:7" x14ac:dyDescent="0.3">
      <c r="A9338" s="5"/>
      <c r="B9338" s="398"/>
      <c r="C9338" s="5"/>
      <c r="D9338" s="5"/>
      <c r="E9338" s="43"/>
      <c r="F9338" s="43"/>
      <c r="G9338" s="48">
        <f t="shared" si="232"/>
        <v>6134.6849276975263</v>
      </c>
    </row>
    <row r="9339" spans="1:7" x14ac:dyDescent="0.3">
      <c r="A9339" s="5"/>
      <c r="B9339" s="398"/>
      <c r="C9339" s="5"/>
      <c r="D9339" s="5"/>
      <c r="E9339" s="43"/>
      <c r="F9339" s="43"/>
      <c r="G9339" s="48">
        <f t="shared" si="232"/>
        <v>6134.6849276975263</v>
      </c>
    </row>
    <row r="9340" spans="1:7" x14ac:dyDescent="0.3">
      <c r="A9340" s="5"/>
      <c r="B9340" s="398"/>
      <c r="C9340" s="5"/>
      <c r="D9340" s="5"/>
      <c r="E9340" s="43"/>
      <c r="F9340" s="43"/>
      <c r="G9340" s="48">
        <f t="shared" si="232"/>
        <v>6134.6849276975263</v>
      </c>
    </row>
    <row r="9341" spans="1:7" x14ac:dyDescent="0.3">
      <c r="A9341" s="5"/>
      <c r="B9341" s="398"/>
      <c r="C9341" s="5"/>
      <c r="D9341" s="5"/>
      <c r="E9341" s="43"/>
      <c r="F9341" s="43"/>
      <c r="G9341" s="48">
        <f t="shared" si="232"/>
        <v>6134.6849276975263</v>
      </c>
    </row>
    <row r="9342" spans="1:7" x14ac:dyDescent="0.3">
      <c r="A9342" s="5"/>
      <c r="B9342" s="398"/>
      <c r="C9342" s="5"/>
      <c r="D9342" s="5"/>
      <c r="E9342" s="43"/>
      <c r="F9342" s="43"/>
      <c r="G9342" s="48">
        <f t="shared" si="232"/>
        <v>6134.6849276975263</v>
      </c>
    </row>
    <row r="9343" spans="1:7" x14ac:dyDescent="0.3">
      <c r="A9343" s="5"/>
      <c r="B9343" s="398"/>
      <c r="C9343" s="5"/>
      <c r="D9343" s="5"/>
      <c r="E9343" s="43"/>
      <c r="F9343" s="43"/>
      <c r="G9343" s="48">
        <f t="shared" si="232"/>
        <v>6134.6849276975263</v>
      </c>
    </row>
    <row r="9344" spans="1:7" x14ac:dyDescent="0.3">
      <c r="A9344" s="5"/>
      <c r="B9344" s="398"/>
      <c r="C9344" s="5"/>
      <c r="D9344" s="5"/>
      <c r="E9344" s="43"/>
      <c r="F9344" s="43"/>
      <c r="G9344" s="48">
        <f t="shared" si="232"/>
        <v>6134.6849276975263</v>
      </c>
    </row>
    <row r="9345" spans="1:7" x14ac:dyDescent="0.3">
      <c r="A9345" s="5"/>
      <c r="B9345" s="398"/>
      <c r="C9345" s="5"/>
      <c r="D9345" s="5"/>
      <c r="E9345" s="43"/>
      <c r="F9345" s="43"/>
      <c r="G9345" s="48">
        <f t="shared" si="232"/>
        <v>6134.6849276975263</v>
      </c>
    </row>
    <row r="9346" spans="1:7" x14ac:dyDescent="0.3">
      <c r="A9346" s="5"/>
      <c r="B9346" s="398"/>
      <c r="C9346" s="5"/>
      <c r="D9346" s="5"/>
      <c r="E9346" s="43"/>
      <c r="F9346" s="43"/>
      <c r="G9346" s="48">
        <f t="shared" si="232"/>
        <v>6134.6849276975263</v>
      </c>
    </row>
    <row r="9347" spans="1:7" x14ac:dyDescent="0.3">
      <c r="A9347" s="5"/>
      <c r="B9347" s="398"/>
      <c r="C9347" s="5"/>
      <c r="D9347" s="5"/>
      <c r="E9347" s="43"/>
      <c r="F9347" s="43"/>
      <c r="G9347" s="48">
        <f t="shared" si="232"/>
        <v>6134.6849276975263</v>
      </c>
    </row>
    <row r="9348" spans="1:7" x14ac:dyDescent="0.3">
      <c r="A9348" s="5"/>
      <c r="B9348" s="398"/>
      <c r="C9348" s="5"/>
      <c r="D9348" s="5"/>
      <c r="E9348" s="43"/>
      <c r="F9348" s="43"/>
      <c r="G9348" s="48">
        <f t="shared" si="232"/>
        <v>6134.6849276975263</v>
      </c>
    </row>
    <row r="9349" spans="1:7" x14ac:dyDescent="0.3">
      <c r="A9349" s="5"/>
      <c r="B9349" s="398"/>
      <c r="C9349" s="5"/>
      <c r="D9349" s="5"/>
      <c r="E9349" s="43"/>
      <c r="F9349" s="43"/>
      <c r="G9349" s="48">
        <f t="shared" si="232"/>
        <v>6134.6849276975263</v>
      </c>
    </row>
    <row r="9350" spans="1:7" x14ac:dyDescent="0.3">
      <c r="A9350" s="5"/>
      <c r="B9350" s="398"/>
      <c r="C9350" s="5"/>
      <c r="D9350" s="5"/>
      <c r="E9350" s="43"/>
      <c r="F9350" s="43"/>
      <c r="G9350" s="48">
        <f t="shared" si="232"/>
        <v>6134.6849276975263</v>
      </c>
    </row>
    <row r="9351" spans="1:7" x14ac:dyDescent="0.3">
      <c r="A9351" s="5"/>
      <c r="B9351" s="398"/>
      <c r="C9351" s="5"/>
      <c r="D9351" s="5"/>
      <c r="E9351" s="43"/>
      <c r="F9351" s="43"/>
      <c r="G9351" s="48">
        <f t="shared" si="232"/>
        <v>6134.6849276975263</v>
      </c>
    </row>
    <row r="9352" spans="1:7" x14ac:dyDescent="0.3">
      <c r="A9352" s="5"/>
      <c r="B9352" s="398"/>
      <c r="C9352" s="5"/>
      <c r="D9352" s="5"/>
      <c r="E9352" s="43"/>
      <c r="F9352" s="43"/>
      <c r="G9352" s="48">
        <f t="shared" si="232"/>
        <v>6134.6849276975263</v>
      </c>
    </row>
    <row r="9353" spans="1:7" x14ac:dyDescent="0.3">
      <c r="A9353" s="5"/>
      <c r="B9353" s="398"/>
      <c r="C9353" s="5"/>
      <c r="D9353" s="5"/>
      <c r="E9353" s="43"/>
      <c r="F9353" s="43"/>
      <c r="G9353" s="48">
        <f t="shared" si="232"/>
        <v>6134.6849276975263</v>
      </c>
    </row>
    <row r="9354" spans="1:7" x14ac:dyDescent="0.3">
      <c r="A9354" s="5"/>
      <c r="B9354" s="398"/>
      <c r="C9354" s="5"/>
      <c r="D9354" s="5"/>
      <c r="E9354" s="43"/>
      <c r="F9354" s="43"/>
      <c r="G9354" s="48">
        <f t="shared" si="232"/>
        <v>6134.6849276975263</v>
      </c>
    </row>
    <row r="9355" spans="1:7" x14ac:dyDescent="0.3">
      <c r="A9355" s="5"/>
      <c r="B9355" s="398"/>
      <c r="C9355" s="5"/>
      <c r="D9355" s="5"/>
      <c r="E9355" s="43"/>
      <c r="F9355" s="43"/>
      <c r="G9355" s="48">
        <f t="shared" si="232"/>
        <v>6134.6849276975263</v>
      </c>
    </row>
    <row r="9356" spans="1:7" x14ac:dyDescent="0.3">
      <c r="A9356" s="5"/>
      <c r="B9356" s="398"/>
      <c r="C9356" s="5"/>
      <c r="D9356" s="5"/>
      <c r="E9356" s="43"/>
      <c r="F9356" s="43"/>
      <c r="G9356" s="48">
        <f t="shared" si="232"/>
        <v>6134.6849276975263</v>
      </c>
    </row>
    <row r="9357" spans="1:7" x14ac:dyDescent="0.3">
      <c r="A9357" s="5"/>
      <c r="B9357" s="398"/>
      <c r="C9357" s="5"/>
      <c r="D9357" s="5"/>
      <c r="E9357" s="43"/>
      <c r="F9357" s="43"/>
      <c r="G9357" s="48">
        <f t="shared" si="232"/>
        <v>6134.6849276975263</v>
      </c>
    </row>
    <row r="9358" spans="1:7" x14ac:dyDescent="0.3">
      <c r="A9358" s="5"/>
      <c r="B9358" s="398"/>
      <c r="C9358" s="5"/>
      <c r="D9358" s="5"/>
      <c r="E9358" s="43"/>
      <c r="F9358" s="43"/>
      <c r="G9358" s="48">
        <f t="shared" si="232"/>
        <v>6134.6849276975263</v>
      </c>
    </row>
    <row r="9359" spans="1:7" x14ac:dyDescent="0.3">
      <c r="A9359" s="5"/>
      <c r="B9359" s="398"/>
      <c r="C9359" s="5"/>
      <c r="D9359" s="5"/>
      <c r="E9359" s="43"/>
      <c r="F9359" s="43"/>
      <c r="G9359" s="48">
        <f t="shared" si="232"/>
        <v>6134.6849276975263</v>
      </c>
    </row>
    <row r="9360" spans="1:7" x14ac:dyDescent="0.3">
      <c r="A9360" s="5"/>
      <c r="B9360" s="398"/>
      <c r="C9360" s="5"/>
      <c r="D9360" s="5"/>
      <c r="E9360" s="43"/>
      <c r="F9360" s="43"/>
      <c r="G9360" s="48">
        <f t="shared" si="232"/>
        <v>6134.6849276975263</v>
      </c>
    </row>
    <row r="9361" spans="1:7" x14ac:dyDescent="0.3">
      <c r="A9361" s="5"/>
      <c r="B9361" s="398"/>
      <c r="C9361" s="5"/>
      <c r="D9361" s="5"/>
      <c r="E9361" s="43"/>
      <c r="F9361" s="43"/>
      <c r="G9361" s="48">
        <f t="shared" si="232"/>
        <v>6134.6849276975263</v>
      </c>
    </row>
    <row r="9362" spans="1:7" x14ac:dyDescent="0.3">
      <c r="A9362" s="5"/>
      <c r="B9362" s="398"/>
      <c r="C9362" s="5"/>
      <c r="D9362" s="5"/>
      <c r="E9362" s="43"/>
      <c r="F9362" s="43"/>
      <c r="G9362" s="48">
        <f t="shared" si="232"/>
        <v>6134.6849276975263</v>
      </c>
    </row>
    <row r="9363" spans="1:7" x14ac:dyDescent="0.3">
      <c r="A9363" s="5"/>
      <c r="B9363" s="398"/>
      <c r="C9363" s="5"/>
      <c r="D9363" s="5"/>
      <c r="E9363" s="43"/>
      <c r="F9363" s="43"/>
      <c r="G9363" s="48">
        <f t="shared" si="232"/>
        <v>6134.6849276975263</v>
      </c>
    </row>
    <row r="9364" spans="1:7" x14ac:dyDescent="0.3">
      <c r="A9364" s="5"/>
      <c r="B9364" s="398"/>
      <c r="C9364" s="5"/>
      <c r="D9364" s="5"/>
      <c r="E9364" s="43"/>
      <c r="F9364" s="43"/>
      <c r="G9364" s="48">
        <f t="shared" si="232"/>
        <v>6134.6849276975263</v>
      </c>
    </row>
    <row r="9365" spans="1:7" x14ac:dyDescent="0.3">
      <c r="A9365" s="5"/>
      <c r="B9365" s="398"/>
      <c r="C9365" s="5"/>
      <c r="D9365" s="5"/>
      <c r="E9365" s="43"/>
      <c r="F9365" s="43"/>
      <c r="G9365" s="48">
        <f t="shared" si="232"/>
        <v>6134.6849276975263</v>
      </c>
    </row>
    <row r="9366" spans="1:7" x14ac:dyDescent="0.3">
      <c r="A9366" s="5"/>
      <c r="B9366" s="398"/>
      <c r="C9366" s="5"/>
      <c r="D9366" s="5"/>
      <c r="E9366" s="43"/>
      <c r="F9366" s="43"/>
      <c r="G9366" s="48">
        <f t="shared" si="232"/>
        <v>6134.6849276975263</v>
      </c>
    </row>
    <row r="9367" spans="1:7" x14ac:dyDescent="0.3">
      <c r="A9367" s="5"/>
      <c r="B9367" s="398"/>
      <c r="C9367" s="5"/>
      <c r="D9367" s="5"/>
      <c r="E9367" s="43"/>
      <c r="F9367" s="43"/>
      <c r="G9367" s="48">
        <f t="shared" si="232"/>
        <v>6134.6849276975263</v>
      </c>
    </row>
    <row r="9368" spans="1:7" x14ac:dyDescent="0.3">
      <c r="A9368" s="5"/>
      <c r="B9368" s="398"/>
      <c r="C9368" s="5"/>
      <c r="D9368" s="5"/>
      <c r="E9368" s="43"/>
      <c r="F9368" s="43"/>
      <c r="G9368" s="48">
        <f t="shared" si="232"/>
        <v>6134.6849276975263</v>
      </c>
    </row>
    <row r="9369" spans="1:7" x14ac:dyDescent="0.3">
      <c r="A9369" s="5"/>
      <c r="B9369" s="398"/>
      <c r="C9369" s="5"/>
      <c r="D9369" s="5"/>
      <c r="E9369" s="43"/>
      <c r="F9369" s="43"/>
      <c r="G9369" s="48">
        <f t="shared" si="232"/>
        <v>6134.6849276975263</v>
      </c>
    </row>
    <row r="9370" spans="1:7" x14ac:dyDescent="0.3">
      <c r="A9370" s="5"/>
      <c r="B9370" s="398"/>
      <c r="C9370" s="5"/>
      <c r="D9370" s="5"/>
      <c r="E9370" s="43"/>
      <c r="F9370" s="43"/>
      <c r="G9370" s="48">
        <f t="shared" si="232"/>
        <v>6134.6849276975263</v>
      </c>
    </row>
    <row r="9371" spans="1:7" x14ac:dyDescent="0.3">
      <c r="A9371" s="5"/>
      <c r="B9371" s="398"/>
      <c r="C9371" s="5"/>
      <c r="D9371" s="5"/>
      <c r="E9371" s="43"/>
      <c r="F9371" s="43"/>
      <c r="G9371" s="48">
        <f t="shared" si="232"/>
        <v>6134.6849276975263</v>
      </c>
    </row>
    <row r="9372" spans="1:7" x14ac:dyDescent="0.3">
      <c r="A9372" s="5"/>
      <c r="B9372" s="398"/>
      <c r="C9372" s="5"/>
      <c r="D9372" s="5"/>
      <c r="E9372" s="43"/>
      <c r="F9372" s="43"/>
      <c r="G9372" s="48">
        <f t="shared" ref="G9372:G9435" si="233">G9371+F9372-E9373</f>
        <v>6134.6849276975263</v>
      </c>
    </row>
    <row r="9373" spans="1:7" x14ac:dyDescent="0.3">
      <c r="A9373" s="5"/>
      <c r="B9373" s="398"/>
      <c r="C9373" s="5"/>
      <c r="D9373" s="5"/>
      <c r="E9373" s="43"/>
      <c r="F9373" s="43"/>
      <c r="G9373" s="48">
        <f t="shared" si="233"/>
        <v>6134.6849276975263</v>
      </c>
    </row>
    <row r="9374" spans="1:7" x14ac:dyDescent="0.3">
      <c r="A9374" s="5"/>
      <c r="B9374" s="398"/>
      <c r="C9374" s="5"/>
      <c r="D9374" s="5"/>
      <c r="E9374" s="43"/>
      <c r="F9374" s="43"/>
      <c r="G9374" s="48">
        <f t="shared" si="233"/>
        <v>6134.6849276975263</v>
      </c>
    </row>
    <row r="9375" spans="1:7" x14ac:dyDescent="0.3">
      <c r="A9375" s="5"/>
      <c r="B9375" s="398"/>
      <c r="C9375" s="5"/>
      <c r="D9375" s="5"/>
      <c r="E9375" s="43"/>
      <c r="F9375" s="43"/>
      <c r="G9375" s="48">
        <f t="shared" si="233"/>
        <v>6134.6849276975263</v>
      </c>
    </row>
    <row r="9376" spans="1:7" x14ac:dyDescent="0.3">
      <c r="A9376" s="5"/>
      <c r="B9376" s="398"/>
      <c r="C9376" s="5"/>
      <c r="D9376" s="5"/>
      <c r="E9376" s="43"/>
      <c r="F9376" s="43"/>
      <c r="G9376" s="48">
        <f t="shared" si="233"/>
        <v>6134.6849276975263</v>
      </c>
    </row>
    <row r="9377" spans="1:7" x14ac:dyDescent="0.3">
      <c r="A9377" s="5"/>
      <c r="B9377" s="398"/>
      <c r="C9377" s="5"/>
      <c r="D9377" s="5"/>
      <c r="E9377" s="43"/>
      <c r="F9377" s="43"/>
      <c r="G9377" s="48">
        <f t="shared" si="233"/>
        <v>6134.6849276975263</v>
      </c>
    </row>
    <row r="9378" spans="1:7" x14ac:dyDescent="0.3">
      <c r="A9378" s="5"/>
      <c r="B9378" s="398"/>
      <c r="C9378" s="5"/>
      <c r="D9378" s="5"/>
      <c r="E9378" s="43"/>
      <c r="F9378" s="43"/>
      <c r="G9378" s="48">
        <f t="shared" si="233"/>
        <v>6134.6849276975263</v>
      </c>
    </row>
    <row r="9379" spans="1:7" x14ac:dyDescent="0.3">
      <c r="A9379" s="5"/>
      <c r="B9379" s="398"/>
      <c r="C9379" s="5"/>
      <c r="D9379" s="5"/>
      <c r="E9379" s="43"/>
      <c r="F9379" s="43"/>
      <c r="G9379" s="48">
        <f t="shared" si="233"/>
        <v>6134.6849276975263</v>
      </c>
    </row>
    <row r="9380" spans="1:7" x14ac:dyDescent="0.3">
      <c r="A9380" s="5"/>
      <c r="B9380" s="398"/>
      <c r="C9380" s="5"/>
      <c r="D9380" s="5"/>
      <c r="E9380" s="43"/>
      <c r="F9380" s="43"/>
      <c r="G9380" s="48">
        <f t="shared" si="233"/>
        <v>6134.6849276975263</v>
      </c>
    </row>
    <row r="9381" spans="1:7" x14ac:dyDescent="0.3">
      <c r="A9381" s="5"/>
      <c r="B9381" s="398"/>
      <c r="C9381" s="5"/>
      <c r="D9381" s="5"/>
      <c r="E9381" s="43"/>
      <c r="F9381" s="43"/>
      <c r="G9381" s="48">
        <f t="shared" si="233"/>
        <v>6134.6849276975263</v>
      </c>
    </row>
    <row r="9382" spans="1:7" x14ac:dyDescent="0.3">
      <c r="A9382" s="5"/>
      <c r="B9382" s="398"/>
      <c r="C9382" s="5"/>
      <c r="D9382" s="5"/>
      <c r="E9382" s="43"/>
      <c r="F9382" s="43"/>
      <c r="G9382" s="48">
        <f t="shared" si="233"/>
        <v>6134.6849276975263</v>
      </c>
    </row>
    <row r="9383" spans="1:7" x14ac:dyDescent="0.3">
      <c r="A9383" s="5"/>
      <c r="B9383" s="398"/>
      <c r="C9383" s="5"/>
      <c r="D9383" s="5"/>
      <c r="E9383" s="43"/>
      <c r="F9383" s="43"/>
      <c r="G9383" s="48">
        <f t="shared" si="233"/>
        <v>6134.6849276975263</v>
      </c>
    </row>
    <row r="9384" spans="1:7" x14ac:dyDescent="0.3">
      <c r="A9384" s="5"/>
      <c r="B9384" s="398"/>
      <c r="C9384" s="5"/>
      <c r="D9384" s="5"/>
      <c r="E9384" s="43"/>
      <c r="F9384" s="43"/>
      <c r="G9384" s="48">
        <f t="shared" si="233"/>
        <v>6134.6849276975263</v>
      </c>
    </row>
    <row r="9385" spans="1:7" x14ac:dyDescent="0.3">
      <c r="A9385" s="5"/>
      <c r="B9385" s="398"/>
      <c r="C9385" s="5"/>
      <c r="D9385" s="5"/>
      <c r="E9385" s="43"/>
      <c r="F9385" s="43"/>
      <c r="G9385" s="48">
        <f t="shared" si="233"/>
        <v>6134.6849276975263</v>
      </c>
    </row>
    <row r="9386" spans="1:7" x14ac:dyDescent="0.3">
      <c r="A9386" s="5"/>
      <c r="B9386" s="398"/>
      <c r="C9386" s="5"/>
      <c r="D9386" s="5"/>
      <c r="E9386" s="43"/>
      <c r="F9386" s="43"/>
      <c r="G9386" s="48">
        <f t="shared" si="233"/>
        <v>6134.6849276975263</v>
      </c>
    </row>
    <row r="9387" spans="1:7" x14ac:dyDescent="0.3">
      <c r="A9387" s="5"/>
      <c r="B9387" s="398"/>
      <c r="C9387" s="5"/>
      <c r="D9387" s="5"/>
      <c r="E9387" s="43"/>
      <c r="F9387" s="43"/>
      <c r="G9387" s="48">
        <f t="shared" si="233"/>
        <v>6134.6849276975263</v>
      </c>
    </row>
    <row r="9388" spans="1:7" x14ac:dyDescent="0.3">
      <c r="A9388" s="5"/>
      <c r="B9388" s="398"/>
      <c r="C9388" s="5"/>
      <c r="D9388" s="5"/>
      <c r="E9388" s="43"/>
      <c r="F9388" s="43"/>
      <c r="G9388" s="48">
        <f t="shared" si="233"/>
        <v>6134.6849276975263</v>
      </c>
    </row>
    <row r="9389" spans="1:7" x14ac:dyDescent="0.3">
      <c r="A9389" s="5"/>
      <c r="B9389" s="398"/>
      <c r="C9389" s="5"/>
      <c r="D9389" s="5"/>
      <c r="E9389" s="43"/>
      <c r="F9389" s="43"/>
      <c r="G9389" s="48">
        <f t="shared" si="233"/>
        <v>6134.6849276975263</v>
      </c>
    </row>
    <row r="9390" spans="1:7" x14ac:dyDescent="0.3">
      <c r="A9390" s="5"/>
      <c r="B9390" s="398"/>
      <c r="C9390" s="5"/>
      <c r="D9390" s="5"/>
      <c r="E9390" s="43"/>
      <c r="F9390" s="43"/>
      <c r="G9390" s="48">
        <f t="shared" si="233"/>
        <v>6134.6849276975263</v>
      </c>
    </row>
    <row r="9391" spans="1:7" x14ac:dyDescent="0.3">
      <c r="A9391" s="5"/>
      <c r="B9391" s="398"/>
      <c r="C9391" s="5"/>
      <c r="D9391" s="5"/>
      <c r="E9391" s="43"/>
      <c r="F9391" s="43"/>
      <c r="G9391" s="48">
        <f t="shared" si="233"/>
        <v>6134.6849276975263</v>
      </c>
    </row>
    <row r="9392" spans="1:7" x14ac:dyDescent="0.3">
      <c r="A9392" s="5"/>
      <c r="B9392" s="398"/>
      <c r="C9392" s="5"/>
      <c r="D9392" s="5"/>
      <c r="E9392" s="43"/>
      <c r="F9392" s="43"/>
      <c r="G9392" s="48">
        <f t="shared" si="233"/>
        <v>6134.6849276975263</v>
      </c>
    </row>
    <row r="9393" spans="1:7" x14ac:dyDescent="0.3">
      <c r="A9393" s="5"/>
      <c r="B9393" s="398"/>
      <c r="C9393" s="5"/>
      <c r="D9393" s="5"/>
      <c r="E9393" s="43"/>
      <c r="F9393" s="43"/>
      <c r="G9393" s="48">
        <f t="shared" si="233"/>
        <v>6134.6849276975263</v>
      </c>
    </row>
    <row r="9394" spans="1:7" x14ac:dyDescent="0.3">
      <c r="A9394" s="5"/>
      <c r="B9394" s="398"/>
      <c r="C9394" s="5"/>
      <c r="D9394" s="5"/>
      <c r="E9394" s="43"/>
      <c r="F9394" s="43"/>
      <c r="G9394" s="48">
        <f t="shared" si="233"/>
        <v>6134.6849276975263</v>
      </c>
    </row>
    <row r="9395" spans="1:7" x14ac:dyDescent="0.3">
      <c r="A9395" s="5"/>
      <c r="B9395" s="398"/>
      <c r="C9395" s="5"/>
      <c r="D9395" s="5"/>
      <c r="E9395" s="43"/>
      <c r="F9395" s="43"/>
      <c r="G9395" s="48">
        <f t="shared" si="233"/>
        <v>6134.6849276975263</v>
      </c>
    </row>
    <row r="9396" spans="1:7" x14ac:dyDescent="0.3">
      <c r="A9396" s="5"/>
      <c r="B9396" s="398"/>
      <c r="C9396" s="5"/>
      <c r="D9396" s="5"/>
      <c r="E9396" s="43"/>
      <c r="F9396" s="43"/>
      <c r="G9396" s="48">
        <f t="shared" si="233"/>
        <v>6134.6849276975263</v>
      </c>
    </row>
    <row r="9397" spans="1:7" x14ac:dyDescent="0.3">
      <c r="A9397" s="5"/>
      <c r="B9397" s="398"/>
      <c r="C9397" s="5"/>
      <c r="D9397" s="5"/>
      <c r="E9397" s="43"/>
      <c r="F9397" s="43"/>
      <c r="G9397" s="48">
        <f t="shared" si="233"/>
        <v>6134.6849276975263</v>
      </c>
    </row>
    <row r="9398" spans="1:7" x14ac:dyDescent="0.3">
      <c r="A9398" s="5"/>
      <c r="B9398" s="398"/>
      <c r="C9398" s="5"/>
      <c r="D9398" s="5"/>
      <c r="E9398" s="43"/>
      <c r="F9398" s="43"/>
      <c r="G9398" s="48">
        <f t="shared" si="233"/>
        <v>6134.6849276975263</v>
      </c>
    </row>
    <row r="9399" spans="1:7" x14ac:dyDescent="0.3">
      <c r="A9399" s="5"/>
      <c r="B9399" s="398"/>
      <c r="C9399" s="5"/>
      <c r="D9399" s="5"/>
      <c r="E9399" s="43"/>
      <c r="F9399" s="43"/>
      <c r="G9399" s="48">
        <f t="shared" si="233"/>
        <v>6134.6849276975263</v>
      </c>
    </row>
    <row r="9400" spans="1:7" x14ac:dyDescent="0.3">
      <c r="A9400" s="5"/>
      <c r="B9400" s="398"/>
      <c r="C9400" s="5"/>
      <c r="D9400" s="5"/>
      <c r="E9400" s="43"/>
      <c r="F9400" s="43"/>
      <c r="G9400" s="48">
        <f t="shared" si="233"/>
        <v>6134.6849276975263</v>
      </c>
    </row>
    <row r="9401" spans="1:7" x14ac:dyDescent="0.3">
      <c r="A9401" s="5"/>
      <c r="B9401" s="398"/>
      <c r="C9401" s="5"/>
      <c r="D9401" s="5"/>
      <c r="E9401" s="43"/>
      <c r="F9401" s="43"/>
      <c r="G9401" s="48">
        <f t="shared" si="233"/>
        <v>6134.6849276975263</v>
      </c>
    </row>
    <row r="9402" spans="1:7" x14ac:dyDescent="0.3">
      <c r="A9402" s="5"/>
      <c r="B9402" s="398"/>
      <c r="C9402" s="5"/>
      <c r="D9402" s="5"/>
      <c r="E9402" s="43"/>
      <c r="F9402" s="43"/>
      <c r="G9402" s="48">
        <f t="shared" si="233"/>
        <v>6134.6849276975263</v>
      </c>
    </row>
    <row r="9403" spans="1:7" x14ac:dyDescent="0.3">
      <c r="A9403" s="5"/>
      <c r="B9403" s="398"/>
      <c r="C9403" s="5"/>
      <c r="D9403" s="5"/>
      <c r="E9403" s="43"/>
      <c r="F9403" s="43"/>
      <c r="G9403" s="48">
        <f t="shared" si="233"/>
        <v>6134.6849276975263</v>
      </c>
    </row>
    <row r="9404" spans="1:7" x14ac:dyDescent="0.3">
      <c r="A9404" s="5"/>
      <c r="B9404" s="398"/>
      <c r="C9404" s="5"/>
      <c r="D9404" s="5"/>
      <c r="E9404" s="43"/>
      <c r="F9404" s="43"/>
      <c r="G9404" s="48">
        <f t="shared" si="233"/>
        <v>6134.6849276975263</v>
      </c>
    </row>
    <row r="9405" spans="1:7" x14ac:dyDescent="0.3">
      <c r="A9405" s="5"/>
      <c r="B9405" s="398"/>
      <c r="C9405" s="5"/>
      <c r="D9405" s="5"/>
      <c r="E9405" s="43"/>
      <c r="F9405" s="43"/>
      <c r="G9405" s="48">
        <f t="shared" si="233"/>
        <v>6134.6849276975263</v>
      </c>
    </row>
    <row r="9406" spans="1:7" x14ac:dyDescent="0.3">
      <c r="A9406" s="5"/>
      <c r="B9406" s="398"/>
      <c r="C9406" s="5"/>
      <c r="D9406" s="5"/>
      <c r="E9406" s="43"/>
      <c r="F9406" s="43"/>
      <c r="G9406" s="48">
        <f t="shared" si="233"/>
        <v>6134.6849276975263</v>
      </c>
    </row>
    <row r="9407" spans="1:7" x14ac:dyDescent="0.3">
      <c r="A9407" s="5"/>
      <c r="B9407" s="398"/>
      <c r="C9407" s="5"/>
      <c r="D9407" s="5"/>
      <c r="E9407" s="43"/>
      <c r="F9407" s="43"/>
      <c r="G9407" s="48">
        <f t="shared" si="233"/>
        <v>6134.6849276975263</v>
      </c>
    </row>
    <row r="9408" spans="1:7" x14ac:dyDescent="0.3">
      <c r="A9408" s="5"/>
      <c r="B9408" s="398"/>
      <c r="C9408" s="5"/>
      <c r="D9408" s="5"/>
      <c r="E9408" s="43"/>
      <c r="F9408" s="43"/>
      <c r="G9408" s="48">
        <f t="shared" si="233"/>
        <v>6134.6849276975263</v>
      </c>
    </row>
    <row r="9409" spans="1:7" x14ac:dyDescent="0.3">
      <c r="A9409" s="5"/>
      <c r="B9409" s="398"/>
      <c r="C9409" s="5"/>
      <c r="D9409" s="5"/>
      <c r="E9409" s="43"/>
      <c r="F9409" s="43"/>
      <c r="G9409" s="48">
        <f t="shared" si="233"/>
        <v>6134.6849276975263</v>
      </c>
    </row>
    <row r="9410" spans="1:7" x14ac:dyDescent="0.3">
      <c r="A9410" s="5"/>
      <c r="B9410" s="398"/>
      <c r="C9410" s="5"/>
      <c r="D9410" s="5"/>
      <c r="E9410" s="43"/>
      <c r="F9410" s="43"/>
      <c r="G9410" s="48">
        <f t="shared" si="233"/>
        <v>6134.6849276975263</v>
      </c>
    </row>
    <row r="9411" spans="1:7" x14ac:dyDescent="0.3">
      <c r="A9411" s="5"/>
      <c r="B9411" s="398"/>
      <c r="C9411" s="5"/>
      <c r="D9411" s="5"/>
      <c r="E9411" s="43"/>
      <c r="F9411" s="43"/>
      <c r="G9411" s="48">
        <f t="shared" si="233"/>
        <v>6134.6849276975263</v>
      </c>
    </row>
    <row r="9412" spans="1:7" x14ac:dyDescent="0.3">
      <c r="A9412" s="5"/>
      <c r="B9412" s="398"/>
      <c r="C9412" s="5"/>
      <c r="D9412" s="5"/>
      <c r="E9412" s="43"/>
      <c r="F9412" s="43"/>
      <c r="G9412" s="48">
        <f t="shared" si="233"/>
        <v>6134.6849276975263</v>
      </c>
    </row>
    <row r="9413" spans="1:7" x14ac:dyDescent="0.3">
      <c r="A9413" s="5"/>
      <c r="B9413" s="398"/>
      <c r="C9413" s="5"/>
      <c r="D9413" s="5"/>
      <c r="E9413" s="43"/>
      <c r="F9413" s="43"/>
      <c r="G9413" s="48">
        <f t="shared" si="233"/>
        <v>6134.6849276975263</v>
      </c>
    </row>
    <row r="9414" spans="1:7" x14ac:dyDescent="0.3">
      <c r="A9414" s="5"/>
      <c r="B9414" s="398"/>
      <c r="C9414" s="5"/>
      <c r="D9414" s="5"/>
      <c r="E9414" s="43"/>
      <c r="F9414" s="43"/>
      <c r="G9414" s="48">
        <f t="shared" si="233"/>
        <v>6134.6849276975263</v>
      </c>
    </row>
    <row r="9415" spans="1:7" x14ac:dyDescent="0.3">
      <c r="A9415" s="5"/>
      <c r="B9415" s="398"/>
      <c r="C9415" s="5"/>
      <c r="D9415" s="5"/>
      <c r="E9415" s="43"/>
      <c r="F9415" s="43"/>
      <c r="G9415" s="48">
        <f t="shared" si="233"/>
        <v>6134.6849276975263</v>
      </c>
    </row>
    <row r="9416" spans="1:7" x14ac:dyDescent="0.3">
      <c r="A9416" s="5"/>
      <c r="B9416" s="398"/>
      <c r="C9416" s="5"/>
      <c r="D9416" s="5"/>
      <c r="E9416" s="43"/>
      <c r="F9416" s="43"/>
      <c r="G9416" s="48">
        <f t="shared" si="233"/>
        <v>6134.6849276975263</v>
      </c>
    </row>
    <row r="9417" spans="1:7" x14ac:dyDescent="0.3">
      <c r="A9417" s="5"/>
      <c r="B9417" s="398"/>
      <c r="C9417" s="5"/>
      <c r="D9417" s="5"/>
      <c r="E9417" s="43"/>
      <c r="F9417" s="43"/>
      <c r="G9417" s="48">
        <f t="shared" si="233"/>
        <v>6134.6849276975263</v>
      </c>
    </row>
    <row r="9418" spans="1:7" x14ac:dyDescent="0.3">
      <c r="A9418" s="5"/>
      <c r="B9418" s="398"/>
      <c r="C9418" s="5"/>
      <c r="D9418" s="5"/>
      <c r="E9418" s="43"/>
      <c r="F9418" s="43"/>
      <c r="G9418" s="48">
        <f t="shared" si="233"/>
        <v>6134.6849276975263</v>
      </c>
    </row>
    <row r="9419" spans="1:7" x14ac:dyDescent="0.3">
      <c r="A9419" s="5"/>
      <c r="B9419" s="398"/>
      <c r="C9419" s="5"/>
      <c r="D9419" s="5"/>
      <c r="E9419" s="43"/>
      <c r="F9419" s="43"/>
      <c r="G9419" s="48">
        <f t="shared" si="233"/>
        <v>6134.6849276975263</v>
      </c>
    </row>
    <row r="9420" spans="1:7" x14ac:dyDescent="0.3">
      <c r="A9420" s="5"/>
      <c r="B9420" s="398"/>
      <c r="C9420" s="5"/>
      <c r="D9420" s="5"/>
      <c r="E9420" s="43"/>
      <c r="F9420" s="43"/>
      <c r="G9420" s="48">
        <f t="shared" si="233"/>
        <v>6134.6849276975263</v>
      </c>
    </row>
    <row r="9421" spans="1:7" x14ac:dyDescent="0.3">
      <c r="A9421" s="5"/>
      <c r="B9421" s="398"/>
      <c r="C9421" s="5"/>
      <c r="D9421" s="5"/>
      <c r="E9421" s="43"/>
      <c r="F9421" s="43"/>
      <c r="G9421" s="48">
        <f t="shared" si="233"/>
        <v>6134.6849276975263</v>
      </c>
    </row>
    <row r="9422" spans="1:7" x14ac:dyDescent="0.3">
      <c r="A9422" s="5"/>
      <c r="B9422" s="398"/>
      <c r="C9422" s="5"/>
      <c r="D9422" s="5"/>
      <c r="E9422" s="43"/>
      <c r="F9422" s="43"/>
      <c r="G9422" s="48">
        <f t="shared" si="233"/>
        <v>6134.6849276975263</v>
      </c>
    </row>
    <row r="9423" spans="1:7" x14ac:dyDescent="0.3">
      <c r="A9423" s="5"/>
      <c r="B9423" s="398"/>
      <c r="C9423" s="5"/>
      <c r="D9423" s="5"/>
      <c r="E9423" s="43"/>
      <c r="F9423" s="43"/>
      <c r="G9423" s="48">
        <f t="shared" si="233"/>
        <v>6134.6849276975263</v>
      </c>
    </row>
    <row r="9424" spans="1:7" x14ac:dyDescent="0.3">
      <c r="A9424" s="5"/>
      <c r="B9424" s="398"/>
      <c r="C9424" s="5"/>
      <c r="D9424" s="5"/>
      <c r="E9424" s="43"/>
      <c r="F9424" s="43"/>
      <c r="G9424" s="48">
        <f t="shared" si="233"/>
        <v>6134.6849276975263</v>
      </c>
    </row>
    <row r="9425" spans="1:7" x14ac:dyDescent="0.3">
      <c r="A9425" s="5"/>
      <c r="B9425" s="398"/>
      <c r="C9425" s="5"/>
      <c r="D9425" s="5"/>
      <c r="E9425" s="43"/>
      <c r="F9425" s="43"/>
      <c r="G9425" s="48">
        <f t="shared" si="233"/>
        <v>6134.6849276975263</v>
      </c>
    </row>
    <row r="9426" spans="1:7" x14ac:dyDescent="0.3">
      <c r="A9426" s="5"/>
      <c r="B9426" s="398"/>
      <c r="C9426" s="5"/>
      <c r="D9426" s="5"/>
      <c r="E9426" s="43"/>
      <c r="F9426" s="43"/>
      <c r="G9426" s="48">
        <f t="shared" si="233"/>
        <v>6134.6849276975263</v>
      </c>
    </row>
    <row r="9427" spans="1:7" x14ac:dyDescent="0.3">
      <c r="A9427" s="5"/>
      <c r="B9427" s="398"/>
      <c r="C9427" s="5"/>
      <c r="D9427" s="5"/>
      <c r="E9427" s="43"/>
      <c r="F9427" s="43"/>
      <c r="G9427" s="48">
        <f t="shared" si="233"/>
        <v>6134.6849276975263</v>
      </c>
    </row>
    <row r="9428" spans="1:7" x14ac:dyDescent="0.3">
      <c r="A9428" s="5"/>
      <c r="B9428" s="398"/>
      <c r="C9428" s="5"/>
      <c r="D9428" s="5"/>
      <c r="E9428" s="43"/>
      <c r="F9428" s="43"/>
      <c r="G9428" s="48">
        <f t="shared" si="233"/>
        <v>6134.6849276975263</v>
      </c>
    </row>
    <row r="9429" spans="1:7" x14ac:dyDescent="0.3">
      <c r="A9429" s="5"/>
      <c r="B9429" s="398"/>
      <c r="C9429" s="5"/>
      <c r="D9429" s="5"/>
      <c r="E9429" s="43"/>
      <c r="F9429" s="43"/>
      <c r="G9429" s="48">
        <f t="shared" si="233"/>
        <v>6134.6849276975263</v>
      </c>
    </row>
    <row r="9430" spans="1:7" x14ac:dyDescent="0.3">
      <c r="A9430" s="5"/>
      <c r="B9430" s="398"/>
      <c r="C9430" s="5"/>
      <c r="D9430" s="5"/>
      <c r="E9430" s="43"/>
      <c r="F9430" s="43"/>
      <c r="G9430" s="48">
        <f t="shared" si="233"/>
        <v>6134.6849276975263</v>
      </c>
    </row>
    <row r="9431" spans="1:7" x14ac:dyDescent="0.3">
      <c r="A9431" s="5"/>
      <c r="B9431" s="398"/>
      <c r="C9431" s="5"/>
      <c r="D9431" s="5"/>
      <c r="E9431" s="43"/>
      <c r="F9431" s="43"/>
      <c r="G9431" s="48">
        <f t="shared" si="233"/>
        <v>6134.6849276975263</v>
      </c>
    </row>
    <row r="9432" spans="1:7" x14ac:dyDescent="0.3">
      <c r="A9432" s="5"/>
      <c r="B9432" s="398"/>
      <c r="C9432" s="5"/>
      <c r="D9432" s="5"/>
      <c r="E9432" s="43"/>
      <c r="F9432" s="43"/>
      <c r="G9432" s="48">
        <f t="shared" si="233"/>
        <v>6134.6849276975263</v>
      </c>
    </row>
    <row r="9433" spans="1:7" x14ac:dyDescent="0.3">
      <c r="A9433" s="5"/>
      <c r="B9433" s="398"/>
      <c r="C9433" s="5"/>
      <c r="D9433" s="5"/>
      <c r="E9433" s="43"/>
      <c r="F9433" s="43"/>
      <c r="G9433" s="48">
        <f t="shared" si="233"/>
        <v>6134.6849276975263</v>
      </c>
    </row>
    <row r="9434" spans="1:7" x14ac:dyDescent="0.3">
      <c r="A9434" s="5"/>
      <c r="B9434" s="398"/>
      <c r="C9434" s="5"/>
      <c r="D9434" s="5"/>
      <c r="E9434" s="43"/>
      <c r="F9434" s="43"/>
      <c r="G9434" s="48">
        <f t="shared" si="233"/>
        <v>6134.6849276975263</v>
      </c>
    </row>
    <row r="9435" spans="1:7" x14ac:dyDescent="0.3">
      <c r="A9435" s="5"/>
      <c r="B9435" s="398"/>
      <c r="C9435" s="5"/>
      <c r="D9435" s="5"/>
      <c r="E9435" s="43"/>
      <c r="F9435" s="43"/>
      <c r="G9435" s="48">
        <f t="shared" si="233"/>
        <v>6134.6849276975263</v>
      </c>
    </row>
    <row r="9436" spans="1:7" x14ac:dyDescent="0.3">
      <c r="A9436" s="5"/>
      <c r="B9436" s="398"/>
      <c r="C9436" s="5"/>
      <c r="D9436" s="5"/>
      <c r="E9436" s="43"/>
      <c r="F9436" s="43"/>
      <c r="G9436" s="48">
        <f t="shared" ref="G9436:G9499" si="234">G9435+F9436-E9437</f>
        <v>6134.6849276975263</v>
      </c>
    </row>
    <row r="9437" spans="1:7" x14ac:dyDescent="0.3">
      <c r="A9437" s="5"/>
      <c r="B9437" s="398"/>
      <c r="C9437" s="5"/>
      <c r="D9437" s="5"/>
      <c r="E9437" s="43"/>
      <c r="F9437" s="43"/>
      <c r="G9437" s="48">
        <f t="shared" si="234"/>
        <v>6134.6849276975263</v>
      </c>
    </row>
    <row r="9438" spans="1:7" x14ac:dyDescent="0.3">
      <c r="A9438" s="5"/>
      <c r="B9438" s="398"/>
      <c r="C9438" s="5"/>
      <c r="D9438" s="5"/>
      <c r="E9438" s="43"/>
      <c r="F9438" s="43"/>
      <c r="G9438" s="48">
        <f t="shared" si="234"/>
        <v>6134.6849276975263</v>
      </c>
    </row>
    <row r="9439" spans="1:7" x14ac:dyDescent="0.3">
      <c r="A9439" s="5"/>
      <c r="B9439" s="398"/>
      <c r="C9439" s="5"/>
      <c r="D9439" s="5"/>
      <c r="E9439" s="43"/>
      <c r="F9439" s="43"/>
      <c r="G9439" s="48">
        <f t="shared" si="234"/>
        <v>6134.6849276975263</v>
      </c>
    </row>
    <row r="9440" spans="1:7" x14ac:dyDescent="0.3">
      <c r="A9440" s="5"/>
      <c r="B9440" s="398"/>
      <c r="C9440" s="5"/>
      <c r="D9440" s="5"/>
      <c r="E9440" s="43"/>
      <c r="F9440" s="43"/>
      <c r="G9440" s="48">
        <f t="shared" si="234"/>
        <v>6134.6849276975263</v>
      </c>
    </row>
    <row r="9441" spans="1:7" x14ac:dyDescent="0.3">
      <c r="A9441" s="5"/>
      <c r="B9441" s="398"/>
      <c r="C9441" s="5"/>
      <c r="D9441" s="5"/>
      <c r="E9441" s="43"/>
      <c r="F9441" s="43"/>
      <c r="G9441" s="48">
        <f t="shared" si="234"/>
        <v>6134.6849276975263</v>
      </c>
    </row>
    <row r="9442" spans="1:7" x14ac:dyDescent="0.3">
      <c r="A9442" s="5"/>
      <c r="B9442" s="398"/>
      <c r="C9442" s="5"/>
      <c r="D9442" s="5"/>
      <c r="E9442" s="43"/>
      <c r="F9442" s="43"/>
      <c r="G9442" s="48">
        <f t="shared" si="234"/>
        <v>6134.6849276975263</v>
      </c>
    </row>
    <row r="9443" spans="1:7" x14ac:dyDescent="0.3">
      <c r="A9443" s="5"/>
      <c r="B9443" s="398"/>
      <c r="C9443" s="5"/>
      <c r="D9443" s="5"/>
      <c r="E9443" s="43"/>
      <c r="F9443" s="43"/>
      <c r="G9443" s="48">
        <f t="shared" si="234"/>
        <v>6134.6849276975263</v>
      </c>
    </row>
    <row r="9444" spans="1:7" x14ac:dyDescent="0.3">
      <c r="A9444" s="5"/>
      <c r="B9444" s="398"/>
      <c r="C9444" s="5"/>
      <c r="D9444" s="5"/>
      <c r="E9444" s="43"/>
      <c r="F9444" s="43"/>
      <c r="G9444" s="48">
        <f t="shared" si="234"/>
        <v>6134.6849276975263</v>
      </c>
    </row>
    <row r="9445" spans="1:7" x14ac:dyDescent="0.3">
      <c r="A9445" s="5"/>
      <c r="B9445" s="398"/>
      <c r="C9445" s="5"/>
      <c r="D9445" s="5"/>
      <c r="E9445" s="43"/>
      <c r="F9445" s="43"/>
      <c r="G9445" s="48">
        <f t="shared" si="234"/>
        <v>6134.6849276975263</v>
      </c>
    </row>
    <row r="9446" spans="1:7" x14ac:dyDescent="0.3">
      <c r="A9446" s="5"/>
      <c r="B9446" s="398"/>
      <c r="C9446" s="5"/>
      <c r="D9446" s="5"/>
      <c r="E9446" s="43"/>
      <c r="F9446" s="43"/>
      <c r="G9446" s="48">
        <f t="shared" si="234"/>
        <v>6134.6849276975263</v>
      </c>
    </row>
    <row r="9447" spans="1:7" x14ac:dyDescent="0.3">
      <c r="A9447" s="5"/>
      <c r="B9447" s="398"/>
      <c r="C9447" s="5"/>
      <c r="D9447" s="5"/>
      <c r="E9447" s="43"/>
      <c r="F9447" s="43"/>
      <c r="G9447" s="48">
        <f t="shared" si="234"/>
        <v>6134.6849276975263</v>
      </c>
    </row>
    <row r="9448" spans="1:7" x14ac:dyDescent="0.3">
      <c r="A9448" s="5"/>
      <c r="B9448" s="398"/>
      <c r="C9448" s="5"/>
      <c r="D9448" s="5"/>
      <c r="E9448" s="43"/>
      <c r="F9448" s="43"/>
      <c r="G9448" s="48">
        <f t="shared" si="234"/>
        <v>6134.6849276975263</v>
      </c>
    </row>
    <row r="9449" spans="1:7" x14ac:dyDescent="0.3">
      <c r="A9449" s="5"/>
      <c r="B9449" s="398"/>
      <c r="C9449" s="5"/>
      <c r="D9449" s="5"/>
      <c r="E9449" s="43"/>
      <c r="F9449" s="43"/>
      <c r="G9449" s="48">
        <f t="shared" si="234"/>
        <v>6134.6849276975263</v>
      </c>
    </row>
    <row r="9450" spans="1:7" x14ac:dyDescent="0.3">
      <c r="A9450" s="5"/>
      <c r="B9450" s="398"/>
      <c r="C9450" s="5"/>
      <c r="D9450" s="5"/>
      <c r="E9450" s="43"/>
      <c r="F9450" s="43"/>
      <c r="G9450" s="48">
        <f t="shared" si="234"/>
        <v>6134.6849276975263</v>
      </c>
    </row>
    <row r="9451" spans="1:7" x14ac:dyDescent="0.3">
      <c r="A9451" s="5"/>
      <c r="B9451" s="398"/>
      <c r="C9451" s="5"/>
      <c r="D9451" s="5"/>
      <c r="E9451" s="43"/>
      <c r="F9451" s="43"/>
      <c r="G9451" s="48">
        <f t="shared" si="234"/>
        <v>6134.6849276975263</v>
      </c>
    </row>
    <row r="9452" spans="1:7" x14ac:dyDescent="0.3">
      <c r="A9452" s="5"/>
      <c r="B9452" s="398"/>
      <c r="C9452" s="5"/>
      <c r="D9452" s="5"/>
      <c r="E9452" s="43"/>
      <c r="F9452" s="43"/>
      <c r="G9452" s="48">
        <f t="shared" si="234"/>
        <v>6134.6849276975263</v>
      </c>
    </row>
    <row r="9453" spans="1:7" x14ac:dyDescent="0.3">
      <c r="A9453" s="5"/>
      <c r="B9453" s="398"/>
      <c r="C9453" s="5"/>
      <c r="D9453" s="5"/>
      <c r="E9453" s="43"/>
      <c r="F9453" s="43"/>
      <c r="G9453" s="48">
        <f t="shared" si="234"/>
        <v>6134.6849276975263</v>
      </c>
    </row>
    <row r="9454" spans="1:7" x14ac:dyDescent="0.3">
      <c r="A9454" s="5"/>
      <c r="B9454" s="398"/>
      <c r="C9454" s="5"/>
      <c r="D9454" s="5"/>
      <c r="E9454" s="43"/>
      <c r="F9454" s="43"/>
      <c r="G9454" s="48">
        <f t="shared" si="234"/>
        <v>6134.6849276975263</v>
      </c>
    </row>
    <row r="9455" spans="1:7" x14ac:dyDescent="0.3">
      <c r="A9455" s="5"/>
      <c r="B9455" s="398"/>
      <c r="C9455" s="5"/>
      <c r="D9455" s="5"/>
      <c r="E9455" s="43"/>
      <c r="F9455" s="43"/>
      <c r="G9455" s="48">
        <f t="shared" si="234"/>
        <v>6134.6849276975263</v>
      </c>
    </row>
    <row r="9456" spans="1:7" x14ac:dyDescent="0.3">
      <c r="A9456" s="5"/>
      <c r="B9456" s="398"/>
      <c r="C9456" s="5"/>
      <c r="D9456" s="5"/>
      <c r="E9456" s="43"/>
      <c r="F9456" s="43"/>
      <c r="G9456" s="48">
        <f t="shared" si="234"/>
        <v>6134.6849276975263</v>
      </c>
    </row>
    <row r="9457" spans="1:7" x14ac:dyDescent="0.3">
      <c r="A9457" s="5"/>
      <c r="B9457" s="398"/>
      <c r="C9457" s="5"/>
      <c r="D9457" s="5"/>
      <c r="E9457" s="43"/>
      <c r="F9457" s="43"/>
      <c r="G9457" s="48">
        <f t="shared" si="234"/>
        <v>6134.6849276975263</v>
      </c>
    </row>
    <row r="9458" spans="1:7" x14ac:dyDescent="0.3">
      <c r="A9458" s="5"/>
      <c r="B9458" s="398"/>
      <c r="C9458" s="5"/>
      <c r="D9458" s="5"/>
      <c r="E9458" s="43"/>
      <c r="F9458" s="43"/>
      <c r="G9458" s="48">
        <f t="shared" si="234"/>
        <v>6134.6849276975263</v>
      </c>
    </row>
    <row r="9459" spans="1:7" x14ac:dyDescent="0.3">
      <c r="A9459" s="5"/>
      <c r="B9459" s="398"/>
      <c r="C9459" s="5"/>
      <c r="D9459" s="5"/>
      <c r="E9459" s="43"/>
      <c r="F9459" s="43"/>
      <c r="G9459" s="48">
        <f t="shared" si="234"/>
        <v>6134.6849276975263</v>
      </c>
    </row>
    <row r="9460" spans="1:7" x14ac:dyDescent="0.3">
      <c r="A9460" s="5"/>
      <c r="B9460" s="398"/>
      <c r="C9460" s="5"/>
      <c r="D9460" s="5"/>
      <c r="E9460" s="43"/>
      <c r="F9460" s="43"/>
      <c r="G9460" s="48">
        <f t="shared" si="234"/>
        <v>6134.6849276975263</v>
      </c>
    </row>
    <row r="9461" spans="1:7" x14ac:dyDescent="0.3">
      <c r="A9461" s="5"/>
      <c r="B9461" s="398"/>
      <c r="C9461" s="5"/>
      <c r="D9461" s="5"/>
      <c r="E9461" s="43"/>
      <c r="F9461" s="43"/>
      <c r="G9461" s="48">
        <f t="shared" si="234"/>
        <v>6134.6849276975263</v>
      </c>
    </row>
    <row r="9462" spans="1:7" x14ac:dyDescent="0.3">
      <c r="A9462" s="5"/>
      <c r="B9462" s="398"/>
      <c r="C9462" s="5"/>
      <c r="D9462" s="5"/>
      <c r="E9462" s="43"/>
      <c r="F9462" s="43"/>
      <c r="G9462" s="48">
        <f t="shared" si="234"/>
        <v>6134.6849276975263</v>
      </c>
    </row>
    <row r="9463" spans="1:7" x14ac:dyDescent="0.3">
      <c r="A9463" s="5"/>
      <c r="B9463" s="398"/>
      <c r="C9463" s="5"/>
      <c r="D9463" s="5"/>
      <c r="E9463" s="43"/>
      <c r="F9463" s="43"/>
      <c r="G9463" s="48">
        <f t="shared" si="234"/>
        <v>6134.6849276975263</v>
      </c>
    </row>
    <row r="9464" spans="1:7" x14ac:dyDescent="0.3">
      <c r="A9464" s="5"/>
      <c r="B9464" s="398"/>
      <c r="C9464" s="5"/>
      <c r="D9464" s="5"/>
      <c r="E9464" s="43"/>
      <c r="F9464" s="43"/>
      <c r="G9464" s="48">
        <f t="shared" si="234"/>
        <v>6134.6849276975263</v>
      </c>
    </row>
    <row r="9465" spans="1:7" x14ac:dyDescent="0.3">
      <c r="A9465" s="5"/>
      <c r="B9465" s="398"/>
      <c r="C9465" s="5"/>
      <c r="D9465" s="5"/>
      <c r="E9465" s="43"/>
      <c r="F9465" s="43"/>
      <c r="G9465" s="48">
        <f t="shared" si="234"/>
        <v>6134.6849276975263</v>
      </c>
    </row>
    <row r="9466" spans="1:7" x14ac:dyDescent="0.3">
      <c r="A9466" s="5"/>
      <c r="B9466" s="398"/>
      <c r="C9466" s="5"/>
      <c r="D9466" s="5"/>
      <c r="E9466" s="43"/>
      <c r="F9466" s="43"/>
      <c r="G9466" s="48">
        <f t="shared" si="234"/>
        <v>6134.6849276975263</v>
      </c>
    </row>
    <row r="9467" spans="1:7" x14ac:dyDescent="0.3">
      <c r="A9467" s="5"/>
      <c r="B9467" s="398"/>
      <c r="C9467" s="5"/>
      <c r="D9467" s="5"/>
      <c r="E9467" s="43"/>
      <c r="F9467" s="43"/>
      <c r="G9467" s="48">
        <f t="shared" si="234"/>
        <v>6134.6849276975263</v>
      </c>
    </row>
    <row r="9468" spans="1:7" x14ac:dyDescent="0.3">
      <c r="A9468" s="5"/>
      <c r="B9468" s="398"/>
      <c r="C9468" s="5"/>
      <c r="D9468" s="5"/>
      <c r="E9468" s="43"/>
      <c r="F9468" s="43"/>
      <c r="G9468" s="48">
        <f t="shared" si="234"/>
        <v>6134.6849276975263</v>
      </c>
    </row>
    <row r="9469" spans="1:7" x14ac:dyDescent="0.3">
      <c r="A9469" s="5"/>
      <c r="B9469" s="398"/>
      <c r="C9469" s="5"/>
      <c r="D9469" s="5"/>
      <c r="E9469" s="43"/>
      <c r="F9469" s="43"/>
      <c r="G9469" s="48">
        <f t="shared" si="234"/>
        <v>6134.6849276975263</v>
      </c>
    </row>
    <row r="9470" spans="1:7" x14ac:dyDescent="0.3">
      <c r="A9470" s="5"/>
      <c r="B9470" s="398"/>
      <c r="C9470" s="5"/>
      <c r="D9470" s="5"/>
      <c r="E9470" s="43"/>
      <c r="F9470" s="43"/>
      <c r="G9470" s="48">
        <f t="shared" si="234"/>
        <v>6134.6849276975263</v>
      </c>
    </row>
    <row r="9471" spans="1:7" x14ac:dyDescent="0.3">
      <c r="A9471" s="5"/>
      <c r="B9471" s="398"/>
      <c r="C9471" s="5"/>
      <c r="D9471" s="5"/>
      <c r="E9471" s="43"/>
      <c r="F9471" s="43"/>
      <c r="G9471" s="48">
        <f t="shared" si="234"/>
        <v>6134.6849276975263</v>
      </c>
    </row>
    <row r="9472" spans="1:7" x14ac:dyDescent="0.3">
      <c r="A9472" s="5"/>
      <c r="B9472" s="398"/>
      <c r="C9472" s="5"/>
      <c r="D9472" s="5"/>
      <c r="E9472" s="43"/>
      <c r="F9472" s="43"/>
      <c r="G9472" s="48">
        <f t="shared" si="234"/>
        <v>6134.6849276975263</v>
      </c>
    </row>
    <row r="9473" spans="1:7" x14ac:dyDescent="0.3">
      <c r="A9473" s="5"/>
      <c r="B9473" s="398"/>
      <c r="C9473" s="5"/>
      <c r="D9473" s="5"/>
      <c r="E9473" s="43"/>
      <c r="F9473" s="43"/>
      <c r="G9473" s="48">
        <f t="shared" si="234"/>
        <v>6134.6849276975263</v>
      </c>
    </row>
    <row r="9474" spans="1:7" x14ac:dyDescent="0.3">
      <c r="A9474" s="5"/>
      <c r="B9474" s="398"/>
      <c r="C9474" s="5"/>
      <c r="D9474" s="5"/>
      <c r="E9474" s="43"/>
      <c r="F9474" s="43"/>
      <c r="G9474" s="48">
        <f t="shared" si="234"/>
        <v>6134.6849276975263</v>
      </c>
    </row>
    <row r="9475" spans="1:7" x14ac:dyDescent="0.3">
      <c r="A9475" s="5"/>
      <c r="B9475" s="398"/>
      <c r="C9475" s="5"/>
      <c r="D9475" s="5"/>
      <c r="E9475" s="43"/>
      <c r="F9475" s="43"/>
      <c r="G9475" s="48">
        <f t="shared" si="234"/>
        <v>6134.6849276975263</v>
      </c>
    </row>
    <row r="9476" spans="1:7" x14ac:dyDescent="0.3">
      <c r="A9476" s="5"/>
      <c r="B9476" s="398"/>
      <c r="C9476" s="5"/>
      <c r="D9476" s="5"/>
      <c r="E9476" s="43"/>
      <c r="F9476" s="43"/>
      <c r="G9476" s="48">
        <f t="shared" si="234"/>
        <v>6134.6849276975263</v>
      </c>
    </row>
    <row r="9477" spans="1:7" x14ac:dyDescent="0.3">
      <c r="A9477" s="5"/>
      <c r="B9477" s="398"/>
      <c r="C9477" s="5"/>
      <c r="D9477" s="5"/>
      <c r="E9477" s="43"/>
      <c r="F9477" s="43"/>
      <c r="G9477" s="48">
        <f t="shared" si="234"/>
        <v>6134.6849276975263</v>
      </c>
    </row>
    <row r="9478" spans="1:7" x14ac:dyDescent="0.3">
      <c r="A9478" s="5"/>
      <c r="B9478" s="398"/>
      <c r="C9478" s="5"/>
      <c r="D9478" s="5"/>
      <c r="E9478" s="43"/>
      <c r="F9478" s="43"/>
      <c r="G9478" s="48">
        <f t="shared" si="234"/>
        <v>6134.6849276975263</v>
      </c>
    </row>
    <row r="9479" spans="1:7" x14ac:dyDescent="0.3">
      <c r="A9479" s="5"/>
      <c r="B9479" s="398"/>
      <c r="C9479" s="5"/>
      <c r="D9479" s="5"/>
      <c r="E9479" s="43"/>
      <c r="F9479" s="43"/>
      <c r="G9479" s="48">
        <f t="shared" si="234"/>
        <v>6134.6849276975263</v>
      </c>
    </row>
    <row r="9480" spans="1:7" x14ac:dyDescent="0.3">
      <c r="A9480" s="5"/>
      <c r="B9480" s="398"/>
      <c r="C9480" s="5"/>
      <c r="D9480" s="5"/>
      <c r="E9480" s="43"/>
      <c r="F9480" s="43"/>
      <c r="G9480" s="48">
        <f t="shared" si="234"/>
        <v>6134.6849276975263</v>
      </c>
    </row>
    <row r="9481" spans="1:7" x14ac:dyDescent="0.3">
      <c r="A9481" s="5"/>
      <c r="B9481" s="398"/>
      <c r="C9481" s="5"/>
      <c r="D9481" s="5"/>
      <c r="E9481" s="43"/>
      <c r="F9481" s="43"/>
      <c r="G9481" s="48">
        <f t="shared" si="234"/>
        <v>6134.6849276975263</v>
      </c>
    </row>
    <row r="9482" spans="1:7" x14ac:dyDescent="0.3">
      <c r="A9482" s="5"/>
      <c r="B9482" s="398"/>
      <c r="C9482" s="5"/>
      <c r="D9482" s="5"/>
      <c r="E9482" s="43"/>
      <c r="F9482" s="43"/>
      <c r="G9482" s="48">
        <f t="shared" si="234"/>
        <v>6134.6849276975263</v>
      </c>
    </row>
    <row r="9483" spans="1:7" x14ac:dyDescent="0.3">
      <c r="A9483" s="5"/>
      <c r="B9483" s="398"/>
      <c r="C9483" s="5"/>
      <c r="D9483" s="5"/>
      <c r="E9483" s="43"/>
      <c r="F9483" s="43"/>
      <c r="G9483" s="48">
        <f t="shared" si="234"/>
        <v>6134.6849276975263</v>
      </c>
    </row>
    <row r="9484" spans="1:7" x14ac:dyDescent="0.3">
      <c r="A9484" s="5"/>
      <c r="B9484" s="398"/>
      <c r="C9484" s="5"/>
      <c r="D9484" s="5"/>
      <c r="E9484" s="43"/>
      <c r="F9484" s="43"/>
      <c r="G9484" s="48">
        <f t="shared" si="234"/>
        <v>6134.6849276975263</v>
      </c>
    </row>
    <row r="9485" spans="1:7" x14ac:dyDescent="0.3">
      <c r="A9485" s="5"/>
      <c r="B9485" s="398"/>
      <c r="C9485" s="5"/>
      <c r="D9485" s="5"/>
      <c r="E9485" s="43"/>
      <c r="F9485" s="43"/>
      <c r="G9485" s="48">
        <f t="shared" si="234"/>
        <v>6134.6849276975263</v>
      </c>
    </row>
    <row r="9486" spans="1:7" x14ac:dyDescent="0.3">
      <c r="A9486" s="5"/>
      <c r="B9486" s="398"/>
      <c r="C9486" s="5"/>
      <c r="D9486" s="5"/>
      <c r="E9486" s="43"/>
      <c r="F9486" s="43"/>
      <c r="G9486" s="48">
        <f t="shared" si="234"/>
        <v>6134.6849276975263</v>
      </c>
    </row>
    <row r="9487" spans="1:7" x14ac:dyDescent="0.3">
      <c r="A9487" s="5"/>
      <c r="B9487" s="398"/>
      <c r="C9487" s="5"/>
      <c r="D9487" s="5"/>
      <c r="E9487" s="43"/>
      <c r="F9487" s="43"/>
      <c r="G9487" s="48">
        <f t="shared" si="234"/>
        <v>6134.6849276975263</v>
      </c>
    </row>
    <row r="9488" spans="1:7" x14ac:dyDescent="0.3">
      <c r="A9488" s="5"/>
      <c r="B9488" s="398"/>
      <c r="C9488" s="5"/>
      <c r="D9488" s="5"/>
      <c r="E9488" s="43"/>
      <c r="F9488" s="43"/>
      <c r="G9488" s="48">
        <f t="shared" si="234"/>
        <v>6134.6849276975263</v>
      </c>
    </row>
    <row r="9489" spans="1:7" x14ac:dyDescent="0.3">
      <c r="A9489" s="5"/>
      <c r="B9489" s="398"/>
      <c r="C9489" s="5"/>
      <c r="D9489" s="5"/>
      <c r="E9489" s="43"/>
      <c r="F9489" s="43"/>
      <c r="G9489" s="48">
        <f t="shared" si="234"/>
        <v>6134.6849276975263</v>
      </c>
    </row>
    <row r="9490" spans="1:7" x14ac:dyDescent="0.3">
      <c r="A9490" s="5"/>
      <c r="B9490" s="398"/>
      <c r="C9490" s="5"/>
      <c r="D9490" s="5"/>
      <c r="E9490" s="43"/>
      <c r="F9490" s="43"/>
      <c r="G9490" s="48">
        <f t="shared" si="234"/>
        <v>6134.6849276975263</v>
      </c>
    </row>
    <row r="9491" spans="1:7" x14ac:dyDescent="0.3">
      <c r="A9491" s="5"/>
      <c r="B9491" s="398"/>
      <c r="C9491" s="5"/>
      <c r="D9491" s="5"/>
      <c r="E9491" s="43"/>
      <c r="F9491" s="43"/>
      <c r="G9491" s="48">
        <f t="shared" si="234"/>
        <v>6134.6849276975263</v>
      </c>
    </row>
    <row r="9492" spans="1:7" x14ac:dyDescent="0.3">
      <c r="A9492" s="5"/>
      <c r="B9492" s="398"/>
      <c r="C9492" s="5"/>
      <c r="D9492" s="5"/>
      <c r="E9492" s="43"/>
      <c r="F9492" s="43"/>
      <c r="G9492" s="48">
        <f t="shared" si="234"/>
        <v>6134.6849276975263</v>
      </c>
    </row>
    <row r="9493" spans="1:7" x14ac:dyDescent="0.3">
      <c r="A9493" s="5"/>
      <c r="B9493" s="398"/>
      <c r="C9493" s="5"/>
      <c r="D9493" s="5"/>
      <c r="E9493" s="43"/>
      <c r="F9493" s="43"/>
      <c r="G9493" s="48">
        <f t="shared" si="234"/>
        <v>6134.6849276975263</v>
      </c>
    </row>
    <row r="9494" spans="1:7" x14ac:dyDescent="0.3">
      <c r="A9494" s="5"/>
      <c r="B9494" s="398"/>
      <c r="C9494" s="5"/>
      <c r="D9494" s="5"/>
      <c r="E9494" s="43"/>
      <c r="F9494" s="43"/>
      <c r="G9494" s="48">
        <f t="shared" si="234"/>
        <v>6134.6849276975263</v>
      </c>
    </row>
    <row r="9495" spans="1:7" x14ac:dyDescent="0.3">
      <c r="A9495" s="5"/>
      <c r="B9495" s="398"/>
      <c r="C9495" s="5"/>
      <c r="D9495" s="5"/>
      <c r="E9495" s="43"/>
      <c r="F9495" s="43"/>
      <c r="G9495" s="48">
        <f t="shared" si="234"/>
        <v>6134.6849276975263</v>
      </c>
    </row>
    <row r="9496" spans="1:7" x14ac:dyDescent="0.3">
      <c r="A9496" s="5"/>
      <c r="B9496" s="398"/>
      <c r="C9496" s="5"/>
      <c r="D9496" s="5"/>
      <c r="E9496" s="43"/>
      <c r="F9496" s="43"/>
      <c r="G9496" s="48">
        <f t="shared" si="234"/>
        <v>6134.6849276975263</v>
      </c>
    </row>
    <row r="9497" spans="1:7" x14ac:dyDescent="0.3">
      <c r="A9497" s="5"/>
      <c r="B9497" s="398"/>
      <c r="C9497" s="5"/>
      <c r="D9497" s="5"/>
      <c r="E9497" s="43"/>
      <c r="F9497" s="43"/>
      <c r="G9497" s="48">
        <f t="shared" si="234"/>
        <v>6134.6849276975263</v>
      </c>
    </row>
    <row r="9498" spans="1:7" x14ac:dyDescent="0.3">
      <c r="A9498" s="5"/>
      <c r="B9498" s="398"/>
      <c r="C9498" s="5"/>
      <c r="D9498" s="5"/>
      <c r="E9498" s="43"/>
      <c r="F9498" s="43"/>
      <c r="G9498" s="48">
        <f t="shared" si="234"/>
        <v>6134.6849276975263</v>
      </c>
    </row>
    <row r="9499" spans="1:7" x14ac:dyDescent="0.3">
      <c r="A9499" s="5"/>
      <c r="B9499" s="398"/>
      <c r="C9499" s="5"/>
      <c r="D9499" s="5"/>
      <c r="E9499" s="43"/>
      <c r="F9499" s="43"/>
      <c r="G9499" s="48">
        <f t="shared" si="234"/>
        <v>6134.6849276975263</v>
      </c>
    </row>
    <row r="9500" spans="1:7" x14ac:dyDescent="0.3">
      <c r="A9500" s="5"/>
      <c r="B9500" s="398"/>
      <c r="C9500" s="5"/>
      <c r="D9500" s="5"/>
      <c r="E9500" s="43"/>
      <c r="F9500" s="43"/>
      <c r="G9500" s="48">
        <f t="shared" ref="G9500:G9541" si="235">G9499+F9500-E9501</f>
        <v>6134.6849276975263</v>
      </c>
    </row>
    <row r="9501" spans="1:7" x14ac:dyDescent="0.3">
      <c r="A9501" s="5"/>
      <c r="B9501" s="398"/>
      <c r="C9501" s="5"/>
      <c r="D9501" s="5"/>
      <c r="E9501" s="43"/>
      <c r="F9501" s="43"/>
      <c r="G9501" s="48">
        <f t="shared" si="235"/>
        <v>6134.6849276975263</v>
      </c>
    </row>
    <row r="9502" spans="1:7" x14ac:dyDescent="0.3">
      <c r="A9502" s="5"/>
      <c r="B9502" s="398"/>
      <c r="C9502" s="5"/>
      <c r="D9502" s="5"/>
      <c r="E9502" s="43"/>
      <c r="F9502" s="43"/>
      <c r="G9502" s="48">
        <f t="shared" si="235"/>
        <v>6134.6849276975263</v>
      </c>
    </row>
    <row r="9503" spans="1:7" x14ac:dyDescent="0.3">
      <c r="A9503" s="5"/>
      <c r="B9503" s="398"/>
      <c r="C9503" s="5"/>
      <c r="D9503" s="5"/>
      <c r="E9503" s="43"/>
      <c r="F9503" s="43"/>
      <c r="G9503" s="48">
        <f t="shared" si="235"/>
        <v>6134.6849276975263</v>
      </c>
    </row>
    <row r="9504" spans="1:7" x14ac:dyDescent="0.3">
      <c r="A9504" s="5"/>
      <c r="B9504" s="398"/>
      <c r="C9504" s="5"/>
      <c r="D9504" s="5"/>
      <c r="E9504" s="43"/>
      <c r="F9504" s="43"/>
      <c r="G9504" s="48">
        <f t="shared" si="235"/>
        <v>6134.6849276975263</v>
      </c>
    </row>
    <row r="9505" spans="1:7" x14ac:dyDescent="0.3">
      <c r="A9505" s="5"/>
      <c r="B9505" s="398"/>
      <c r="C9505" s="5"/>
      <c r="D9505" s="5"/>
      <c r="E9505" s="43"/>
      <c r="F9505" s="43"/>
      <c r="G9505" s="48">
        <f t="shared" si="235"/>
        <v>6134.6849276975263</v>
      </c>
    </row>
    <row r="9506" spans="1:7" x14ac:dyDescent="0.3">
      <c r="A9506" s="5"/>
      <c r="B9506" s="398"/>
      <c r="C9506" s="5"/>
      <c r="D9506" s="5"/>
      <c r="E9506" s="43"/>
      <c r="F9506" s="43"/>
      <c r="G9506" s="48">
        <f t="shared" si="235"/>
        <v>6134.6849276975263</v>
      </c>
    </row>
    <row r="9507" spans="1:7" x14ac:dyDescent="0.3">
      <c r="A9507" s="5"/>
      <c r="B9507" s="398"/>
      <c r="C9507" s="5"/>
      <c r="D9507" s="5"/>
      <c r="E9507" s="43"/>
      <c r="F9507" s="43"/>
      <c r="G9507" s="48">
        <f t="shared" si="235"/>
        <v>6134.6849276975263</v>
      </c>
    </row>
    <row r="9508" spans="1:7" x14ac:dyDescent="0.3">
      <c r="A9508" s="5"/>
      <c r="B9508" s="398"/>
      <c r="C9508" s="5"/>
      <c r="D9508" s="5"/>
      <c r="E9508" s="43"/>
      <c r="F9508" s="43"/>
      <c r="G9508" s="48">
        <f t="shared" si="235"/>
        <v>6134.6849276975263</v>
      </c>
    </row>
    <row r="9509" spans="1:7" x14ac:dyDescent="0.3">
      <c r="A9509" s="5"/>
      <c r="B9509" s="398"/>
      <c r="C9509" s="5"/>
      <c r="D9509" s="5"/>
      <c r="E9509" s="43"/>
      <c r="F9509" s="43"/>
      <c r="G9509" s="48">
        <f t="shared" si="235"/>
        <v>6134.6849276975263</v>
      </c>
    </row>
    <row r="9510" spans="1:7" x14ac:dyDescent="0.3">
      <c r="A9510" s="5"/>
      <c r="B9510" s="398"/>
      <c r="C9510" s="5"/>
      <c r="D9510" s="5"/>
      <c r="E9510" s="43"/>
      <c r="F9510" s="43"/>
      <c r="G9510" s="48">
        <f t="shared" si="235"/>
        <v>6134.6849276975263</v>
      </c>
    </row>
    <row r="9511" spans="1:7" x14ac:dyDescent="0.3">
      <c r="A9511" s="5"/>
      <c r="B9511" s="398"/>
      <c r="C9511" s="5"/>
      <c r="D9511" s="5"/>
      <c r="E9511" s="43"/>
      <c r="F9511" s="43"/>
      <c r="G9511" s="48">
        <f t="shared" si="235"/>
        <v>6134.6849276975263</v>
      </c>
    </row>
    <row r="9512" spans="1:7" x14ac:dyDescent="0.3">
      <c r="A9512" s="5"/>
      <c r="B9512" s="398"/>
      <c r="C9512" s="5"/>
      <c r="D9512" s="5"/>
      <c r="E9512" s="43"/>
      <c r="F9512" s="43"/>
      <c r="G9512" s="48">
        <f t="shared" si="235"/>
        <v>6134.6849276975263</v>
      </c>
    </row>
    <row r="9513" spans="1:7" x14ac:dyDescent="0.3">
      <c r="A9513" s="5"/>
      <c r="B9513" s="398"/>
      <c r="C9513" s="5"/>
      <c r="D9513" s="5"/>
      <c r="E9513" s="43"/>
      <c r="F9513" s="43"/>
      <c r="G9513" s="48">
        <f t="shared" si="235"/>
        <v>6134.6849276975263</v>
      </c>
    </row>
    <row r="9514" spans="1:7" x14ac:dyDescent="0.3">
      <c r="A9514" s="5"/>
      <c r="B9514" s="398"/>
      <c r="C9514" s="5"/>
      <c r="D9514" s="5"/>
      <c r="E9514" s="43"/>
      <c r="F9514" s="43"/>
      <c r="G9514" s="48">
        <f t="shared" si="235"/>
        <v>6134.6849276975263</v>
      </c>
    </row>
    <row r="9515" spans="1:7" x14ac:dyDescent="0.3">
      <c r="A9515" s="5"/>
      <c r="B9515" s="398"/>
      <c r="C9515" s="5"/>
      <c r="D9515" s="5"/>
      <c r="E9515" s="43"/>
      <c r="F9515" s="43"/>
      <c r="G9515" s="48">
        <f t="shared" si="235"/>
        <v>6134.6849276975263</v>
      </c>
    </row>
    <row r="9516" spans="1:7" x14ac:dyDescent="0.3">
      <c r="A9516" s="5"/>
      <c r="B9516" s="398"/>
      <c r="C9516" s="5"/>
      <c r="D9516" s="5"/>
      <c r="E9516" s="43"/>
      <c r="F9516" s="43"/>
      <c r="G9516" s="48">
        <f t="shared" si="235"/>
        <v>6134.6849276975263</v>
      </c>
    </row>
    <row r="9517" spans="1:7" x14ac:dyDescent="0.3">
      <c r="A9517" s="5"/>
      <c r="B9517" s="398"/>
      <c r="C9517" s="5"/>
      <c r="D9517" s="5"/>
      <c r="E9517" s="43"/>
      <c r="F9517" s="43"/>
      <c r="G9517" s="48">
        <f t="shared" si="235"/>
        <v>6134.6849276975263</v>
      </c>
    </row>
    <row r="9518" spans="1:7" x14ac:dyDescent="0.3">
      <c r="A9518" s="5"/>
      <c r="B9518" s="398"/>
      <c r="C9518" s="5"/>
      <c r="D9518" s="5"/>
      <c r="E9518" s="43"/>
      <c r="F9518" s="43"/>
      <c r="G9518" s="48">
        <f t="shared" si="235"/>
        <v>6134.6849276975263</v>
      </c>
    </row>
    <row r="9519" spans="1:7" x14ac:dyDescent="0.3">
      <c r="A9519" s="5"/>
      <c r="B9519" s="398"/>
      <c r="C9519" s="5"/>
      <c r="D9519" s="5"/>
      <c r="E9519" s="43"/>
      <c r="F9519" s="43"/>
      <c r="G9519" s="48">
        <f t="shared" si="235"/>
        <v>6134.6849276975263</v>
      </c>
    </row>
    <row r="9520" spans="1:7" x14ac:dyDescent="0.3">
      <c r="A9520" s="5"/>
      <c r="B9520" s="398"/>
      <c r="C9520" s="5"/>
      <c r="D9520" s="5"/>
      <c r="E9520" s="43"/>
      <c r="F9520" s="43"/>
      <c r="G9520" s="48">
        <f t="shared" si="235"/>
        <v>6134.6849276975263</v>
      </c>
    </row>
    <row r="9521" spans="1:7" x14ac:dyDescent="0.3">
      <c r="A9521" s="5"/>
      <c r="B9521" s="398"/>
      <c r="C9521" s="5"/>
      <c r="D9521" s="5"/>
      <c r="E9521" s="43"/>
      <c r="F9521" s="43"/>
      <c r="G9521" s="48">
        <f t="shared" si="235"/>
        <v>6134.6849276975263</v>
      </c>
    </row>
    <row r="9522" spans="1:7" x14ac:dyDescent="0.3">
      <c r="A9522" s="5"/>
      <c r="B9522" s="398"/>
      <c r="C9522" s="5"/>
      <c r="D9522" s="5"/>
      <c r="E9522" s="43"/>
      <c r="F9522" s="43"/>
      <c r="G9522" s="48">
        <f t="shared" si="235"/>
        <v>6134.6849276975263</v>
      </c>
    </row>
    <row r="9523" spans="1:7" x14ac:dyDescent="0.3">
      <c r="A9523" s="5"/>
      <c r="B9523" s="398"/>
      <c r="C9523" s="5"/>
      <c r="D9523" s="5"/>
      <c r="E9523" s="43"/>
      <c r="F9523" s="43"/>
      <c r="G9523" s="48">
        <f t="shared" si="235"/>
        <v>6134.6849276975263</v>
      </c>
    </row>
    <row r="9524" spans="1:7" x14ac:dyDescent="0.3">
      <c r="A9524" s="5"/>
      <c r="B9524" s="398"/>
      <c r="C9524" s="5"/>
      <c r="D9524" s="5"/>
      <c r="E9524" s="43"/>
      <c r="F9524" s="43"/>
      <c r="G9524" s="48">
        <f t="shared" si="235"/>
        <v>6134.6849276975263</v>
      </c>
    </row>
    <row r="9525" spans="1:7" x14ac:dyDescent="0.3">
      <c r="A9525" s="5"/>
      <c r="B9525" s="398"/>
      <c r="C9525" s="5"/>
      <c r="D9525" s="5"/>
      <c r="E9525" s="43"/>
      <c r="F9525" s="43"/>
      <c r="G9525" s="48">
        <f t="shared" si="235"/>
        <v>6134.6849276975263</v>
      </c>
    </row>
    <row r="9526" spans="1:7" x14ac:dyDescent="0.3">
      <c r="A9526" s="5"/>
      <c r="B9526" s="398"/>
      <c r="C9526" s="5"/>
      <c r="D9526" s="5"/>
      <c r="E9526" s="43"/>
      <c r="F9526" s="43"/>
      <c r="G9526" s="48">
        <f t="shared" si="235"/>
        <v>6134.6849276975263</v>
      </c>
    </row>
    <row r="9527" spans="1:7" x14ac:dyDescent="0.3">
      <c r="A9527" s="5"/>
      <c r="B9527" s="398"/>
      <c r="C9527" s="5"/>
      <c r="D9527" s="5"/>
      <c r="E9527" s="43"/>
      <c r="F9527" s="43"/>
      <c r="G9527" s="48">
        <f t="shared" si="235"/>
        <v>6134.6849276975263</v>
      </c>
    </row>
    <row r="9528" spans="1:7" x14ac:dyDescent="0.3">
      <c r="A9528" s="5"/>
      <c r="B9528" s="398"/>
      <c r="C9528" s="5"/>
      <c r="D9528" s="5"/>
      <c r="E9528" s="43"/>
      <c r="F9528" s="43"/>
      <c r="G9528" s="48">
        <f t="shared" si="235"/>
        <v>6134.6849276975263</v>
      </c>
    </row>
    <row r="9529" spans="1:7" x14ac:dyDescent="0.3">
      <c r="A9529" s="5"/>
      <c r="B9529" s="398"/>
      <c r="C9529" s="5"/>
      <c r="D9529" s="5"/>
      <c r="E9529" s="43"/>
      <c r="F9529" s="43"/>
      <c r="G9529" s="48">
        <f t="shared" si="235"/>
        <v>6134.6849276975263</v>
      </c>
    </row>
    <row r="9530" spans="1:7" x14ac:dyDescent="0.3">
      <c r="A9530" s="5"/>
      <c r="B9530" s="398"/>
      <c r="C9530" s="5"/>
      <c r="D9530" s="5"/>
      <c r="E9530" s="43"/>
      <c r="F9530" s="43"/>
      <c r="G9530" s="48">
        <f t="shared" si="235"/>
        <v>6134.6849276975263</v>
      </c>
    </row>
    <row r="9531" spans="1:7" x14ac:dyDescent="0.3">
      <c r="A9531" s="5"/>
      <c r="B9531" s="398"/>
      <c r="C9531" s="5"/>
      <c r="D9531" s="5"/>
      <c r="E9531" s="43"/>
      <c r="F9531" s="43"/>
      <c r="G9531" s="48">
        <f t="shared" si="235"/>
        <v>6134.6849276975263</v>
      </c>
    </row>
    <row r="9532" spans="1:7" x14ac:dyDescent="0.3">
      <c r="A9532" s="5"/>
      <c r="B9532" s="398"/>
      <c r="C9532" s="5"/>
      <c r="D9532" s="5"/>
      <c r="E9532" s="43"/>
      <c r="F9532" s="43"/>
      <c r="G9532" s="48">
        <f t="shared" si="235"/>
        <v>6134.6849276975263</v>
      </c>
    </row>
    <row r="9533" spans="1:7" x14ac:dyDescent="0.3">
      <c r="A9533" s="5"/>
      <c r="B9533" s="398"/>
      <c r="C9533" s="5"/>
      <c r="D9533" s="5"/>
      <c r="E9533" s="43"/>
      <c r="F9533" s="43"/>
      <c r="G9533" s="48">
        <f t="shared" si="235"/>
        <v>6134.6849276975263</v>
      </c>
    </row>
    <row r="9534" spans="1:7" x14ac:dyDescent="0.3">
      <c r="A9534" s="5"/>
      <c r="B9534" s="398"/>
      <c r="C9534" s="5"/>
      <c r="D9534" s="5"/>
      <c r="E9534" s="43"/>
      <c r="F9534" s="43"/>
      <c r="G9534" s="48">
        <f t="shared" si="235"/>
        <v>6134.6849276975263</v>
      </c>
    </row>
    <row r="9535" spans="1:7" x14ac:dyDescent="0.3">
      <c r="A9535" s="5"/>
      <c r="B9535" s="398"/>
      <c r="C9535" s="5"/>
      <c r="D9535" s="5"/>
      <c r="E9535" s="43"/>
      <c r="F9535" s="43"/>
      <c r="G9535" s="48">
        <f t="shared" si="235"/>
        <v>6134.6849276975263</v>
      </c>
    </row>
    <row r="9536" spans="1:7" x14ac:dyDescent="0.3">
      <c r="A9536" s="5"/>
      <c r="B9536" s="398"/>
      <c r="C9536" s="5"/>
      <c r="D9536" s="5"/>
      <c r="E9536" s="43"/>
      <c r="F9536" s="43"/>
      <c r="G9536" s="48">
        <f t="shared" si="235"/>
        <v>6134.6849276975263</v>
      </c>
    </row>
    <row r="9537" spans="1:8" x14ac:dyDescent="0.3">
      <c r="A9537" s="5"/>
      <c r="B9537" s="398"/>
      <c r="C9537" s="5"/>
      <c r="D9537" s="5"/>
      <c r="E9537" s="43"/>
      <c r="F9537" s="43"/>
      <c r="G9537" s="48">
        <f t="shared" si="235"/>
        <v>6134.6849276975263</v>
      </c>
    </row>
    <row r="9538" spans="1:8" x14ac:dyDescent="0.3">
      <c r="A9538" s="5"/>
      <c r="B9538" s="398"/>
      <c r="C9538" s="5"/>
      <c r="D9538" s="5"/>
      <c r="E9538" s="43"/>
      <c r="F9538" s="43"/>
      <c r="G9538" s="48">
        <f t="shared" si="235"/>
        <v>6134.6849276975263</v>
      </c>
    </row>
    <row r="9539" spans="1:8" x14ac:dyDescent="0.3">
      <c r="A9539" s="5"/>
      <c r="B9539" s="398"/>
      <c r="C9539" s="5"/>
      <c r="D9539" s="5"/>
      <c r="E9539" s="43"/>
      <c r="F9539" s="43"/>
      <c r="G9539" s="48">
        <f t="shared" si="235"/>
        <v>6134.6849276975263</v>
      </c>
    </row>
    <row r="9540" spans="1:8" x14ac:dyDescent="0.3">
      <c r="A9540" s="5"/>
      <c r="B9540" s="398"/>
      <c r="C9540" s="5"/>
      <c r="D9540" s="5"/>
      <c r="E9540" s="43"/>
      <c r="F9540" s="43"/>
      <c r="G9540" s="48">
        <f t="shared" si="235"/>
        <v>6134.6849276975263</v>
      </c>
    </row>
    <row r="9541" spans="1:8" x14ac:dyDescent="0.3">
      <c r="A9541" s="5"/>
      <c r="B9541" s="398"/>
      <c r="C9541" s="5"/>
      <c r="D9541" s="5"/>
      <c r="E9541" s="43"/>
      <c r="F9541" s="43"/>
      <c r="G9541" s="48">
        <f t="shared" si="235"/>
        <v>6134.6849276975263</v>
      </c>
    </row>
    <row r="9542" spans="1:8" x14ac:dyDescent="0.3">
      <c r="A9542" s="5"/>
      <c r="B9542" s="398"/>
      <c r="C9542" s="5"/>
      <c r="D9542" s="5"/>
      <c r="E9542" s="43"/>
      <c r="G9542" s="241"/>
    </row>
    <row r="9543" spans="1:8" x14ac:dyDescent="0.3">
      <c r="G9543" s="48"/>
      <c r="H9543" s="638"/>
    </row>
  </sheetData>
  <sheetProtection formatColumns="0" formatRows="0" insertColumns="0" insertRows="0" insertHyperlinks="0" deleteColumns="0" deleteRows="0" sort="0" autoFilter="0" pivotTables="0"/>
  <autoFilter ref="A1:O954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02" activePane="bottomLeft" state="frozen"/>
      <selection activeCell="D6707" sqref="D6707"/>
      <selection pane="bottomLeft" activeCell="C1318" sqref="C131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11869</v>
      </c>
      <c r="D1125" s="43">
        <v>2000</v>
      </c>
      <c r="F1125" s="46">
        <f t="shared" si="26"/>
        <v>1222916</v>
      </c>
      <c r="G1125" s="390" t="s">
        <v>9568</v>
      </c>
    </row>
    <row r="1126" spans="1:7" x14ac:dyDescent="0.3">
      <c r="A1126" s="54">
        <v>45145</v>
      </c>
      <c r="C1126" s="5" t="s">
        <v>11877</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11952</v>
      </c>
      <c r="D1130" s="65">
        <v>50000</v>
      </c>
      <c r="F1130" s="46">
        <f t="shared" si="26"/>
        <v>1186916</v>
      </c>
      <c r="G1130" s="390" t="s">
        <v>9568</v>
      </c>
    </row>
    <row r="1131" spans="1:7" x14ac:dyDescent="0.3">
      <c r="A1131" s="54">
        <v>45149</v>
      </c>
      <c r="C1131" s="5" t="s">
        <v>11953</v>
      </c>
      <c r="D1131" s="65">
        <v>5000</v>
      </c>
      <c r="F1131" s="46">
        <f t="shared" si="26"/>
        <v>1181916</v>
      </c>
      <c r="G1131" s="390" t="s">
        <v>9568</v>
      </c>
    </row>
    <row r="1132" spans="1:7" x14ac:dyDescent="0.3">
      <c r="A1132" s="54">
        <v>45155</v>
      </c>
      <c r="C1132" s="5" t="s">
        <v>11976</v>
      </c>
      <c r="D1132" s="43"/>
      <c r="E1132" s="28">
        <v>102300</v>
      </c>
      <c r="F1132" s="46">
        <f t="shared" si="26"/>
        <v>1284216</v>
      </c>
      <c r="G1132" s="390" t="s">
        <v>9568</v>
      </c>
    </row>
    <row r="1133" spans="1:7" x14ac:dyDescent="0.3">
      <c r="A1133" s="54">
        <v>45155</v>
      </c>
      <c r="C1133" s="5" t="s">
        <v>11977</v>
      </c>
      <c r="D1133" s="65">
        <v>45050</v>
      </c>
      <c r="F1133" s="46">
        <f t="shared" si="26"/>
        <v>1239166</v>
      </c>
      <c r="G1133" s="390" t="s">
        <v>9568</v>
      </c>
    </row>
    <row r="1134" spans="1:7" x14ac:dyDescent="0.3">
      <c r="A1134" s="54">
        <v>45155</v>
      </c>
      <c r="C1134" s="5" t="s">
        <v>11983</v>
      </c>
      <c r="E1134" s="28">
        <v>20000</v>
      </c>
      <c r="F1134" s="46">
        <f t="shared" si="26"/>
        <v>1259166</v>
      </c>
      <c r="G1134" s="390" t="s">
        <v>9568</v>
      </c>
    </row>
    <row r="1135" spans="1:7" x14ac:dyDescent="0.3">
      <c r="A1135" s="54">
        <v>45155</v>
      </c>
      <c r="C1135" s="5" t="s">
        <v>11999</v>
      </c>
      <c r="D1135" s="65">
        <v>32000</v>
      </c>
      <c r="E1135" s="28"/>
      <c r="F1135" s="46">
        <f t="shared" si="26"/>
        <v>1227166</v>
      </c>
      <c r="G1135" s="390" t="s">
        <v>9568</v>
      </c>
    </row>
    <row r="1136" spans="1:7" x14ac:dyDescent="0.3">
      <c r="A1136" s="54">
        <v>45159</v>
      </c>
      <c r="C1136" s="5" t="s">
        <v>12011</v>
      </c>
      <c r="D1136" s="43">
        <v>50000</v>
      </c>
      <c r="E1136" s="65"/>
      <c r="F1136" s="46">
        <f t="shared" si="26"/>
        <v>1177166</v>
      </c>
      <c r="G1136" s="390" t="s">
        <v>9568</v>
      </c>
    </row>
    <row r="1137" spans="1:7" x14ac:dyDescent="0.3">
      <c r="A1137" s="54">
        <v>45164</v>
      </c>
      <c r="C1137" s="5" t="s">
        <v>12043</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12124</v>
      </c>
      <c r="D1141" s="48">
        <v>50000</v>
      </c>
      <c r="E1141" s="48"/>
      <c r="F1141" s="46">
        <f t="shared" si="26"/>
        <v>1122356</v>
      </c>
      <c r="G1141" s="399" t="s">
        <v>9568</v>
      </c>
    </row>
    <row r="1142" spans="1:7" s="356" customFormat="1" x14ac:dyDescent="0.25">
      <c r="A1142" s="54">
        <v>45175</v>
      </c>
      <c r="B1142" s="321"/>
      <c r="C1142" s="44" t="s">
        <v>12125</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12251</v>
      </c>
      <c r="D1149" s="48"/>
      <c r="E1149" s="48">
        <v>55000</v>
      </c>
      <c r="F1149" s="46">
        <f t="shared" si="26"/>
        <v>1250485</v>
      </c>
      <c r="G1149" s="399" t="s">
        <v>9568</v>
      </c>
    </row>
    <row r="1150" spans="1:7" x14ac:dyDescent="0.3">
      <c r="A1150" s="54">
        <v>45194</v>
      </c>
      <c r="C1150" s="5" t="s">
        <v>12264</v>
      </c>
      <c r="D1150" s="65">
        <v>25000</v>
      </c>
      <c r="E1150" s="65"/>
      <c r="F1150" s="46">
        <f t="shared" si="26"/>
        <v>1225485</v>
      </c>
      <c r="G1150" s="399" t="s">
        <v>9568</v>
      </c>
    </row>
    <row r="1151" spans="1:7" x14ac:dyDescent="0.3">
      <c r="A1151" s="54">
        <v>45194</v>
      </c>
      <c r="C1151" s="5" t="s">
        <v>12265</v>
      </c>
      <c r="D1151" s="65">
        <v>5000</v>
      </c>
      <c r="E1151" s="65"/>
      <c r="F1151" s="46">
        <f t="shared" si="26"/>
        <v>1220485</v>
      </c>
      <c r="G1151" s="399" t="s">
        <v>9568</v>
      </c>
    </row>
    <row r="1152" spans="1:7" x14ac:dyDescent="0.3">
      <c r="A1152" s="54">
        <v>45197</v>
      </c>
      <c r="C1152" s="5" t="s">
        <v>12298</v>
      </c>
      <c r="D1152" s="65">
        <v>20000</v>
      </c>
      <c r="E1152" s="65"/>
      <c r="F1152" s="46">
        <f t="shared" si="26"/>
        <v>1200485</v>
      </c>
      <c r="G1152" s="399" t="s">
        <v>9568</v>
      </c>
    </row>
    <row r="1153" spans="1:7" x14ac:dyDescent="0.3">
      <c r="A1153" s="54">
        <v>45197</v>
      </c>
      <c r="C1153" s="5" t="s">
        <v>12265</v>
      </c>
      <c r="D1153" s="65">
        <v>5000</v>
      </c>
      <c r="E1153" s="65"/>
      <c r="F1153" s="46">
        <f t="shared" si="26"/>
        <v>1195485</v>
      </c>
      <c r="G1153" s="399" t="s">
        <v>9568</v>
      </c>
    </row>
    <row r="1154" spans="1:7" x14ac:dyDescent="0.3">
      <c r="A1154" s="54">
        <v>45197</v>
      </c>
      <c r="C1154" s="5" t="s">
        <v>12299</v>
      </c>
      <c r="D1154" s="65">
        <v>5000</v>
      </c>
      <c r="E1154" s="65"/>
      <c r="F1154" s="46">
        <f t="shared" si="26"/>
        <v>1190485</v>
      </c>
      <c r="G1154" s="399" t="s">
        <v>9568</v>
      </c>
    </row>
    <row r="1155" spans="1:7" x14ac:dyDescent="0.3">
      <c r="A1155" s="54">
        <v>45201</v>
      </c>
      <c r="C1155" s="5" t="s">
        <v>12322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12349</v>
      </c>
      <c r="D1157" s="65">
        <v>60000</v>
      </c>
      <c r="E1157" s="65"/>
      <c r="F1157" s="46">
        <f t="shared" si="26"/>
        <v>1225343</v>
      </c>
      <c r="G1157" s="399" t="s">
        <v>9568</v>
      </c>
    </row>
    <row r="1158" spans="1:7" x14ac:dyDescent="0.3">
      <c r="A1158" s="54">
        <v>45208</v>
      </c>
      <c r="C1158" s="44" t="s">
        <v>12377</v>
      </c>
      <c r="D1158" s="48">
        <v>50000</v>
      </c>
      <c r="E1158" s="65"/>
      <c r="F1158" s="46">
        <f t="shared" si="26"/>
        <v>1175343</v>
      </c>
      <c r="G1158" s="399" t="s">
        <v>9568</v>
      </c>
    </row>
    <row r="1159" spans="1:7" x14ac:dyDescent="0.3">
      <c r="A1159" s="54">
        <v>45208</v>
      </c>
      <c r="C1159" s="44" t="s">
        <v>12378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12394</v>
      </c>
      <c r="D1161" s="48">
        <f>5000+7000+7000+7000+7000+16000+5000</f>
        <v>54000</v>
      </c>
      <c r="E1161" s="48"/>
      <c r="F1161" s="46">
        <f t="shared" ref="F1161:F1223" si="27">F1160+E1161-D1161</f>
        <v>1114343</v>
      </c>
      <c r="G1161" s="399" t="s">
        <v>9568</v>
      </c>
    </row>
    <row r="1162" spans="1:7" x14ac:dyDescent="0.3">
      <c r="A1162" s="54">
        <v>45213</v>
      </c>
      <c r="C1162" s="5" t="s">
        <v>12415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12485</v>
      </c>
      <c r="D1164" s="65">
        <v>1000</v>
      </c>
      <c r="E1164" s="65"/>
      <c r="F1164" s="46">
        <f t="shared" si="27"/>
        <v>1062343</v>
      </c>
      <c r="G1164" s="390" t="s">
        <v>9568</v>
      </c>
    </row>
    <row r="1165" spans="1:7" x14ac:dyDescent="0.3">
      <c r="A1165" s="54">
        <v>45223</v>
      </c>
      <c r="C1165" s="5" t="s">
        <v>12486</v>
      </c>
      <c r="D1165" s="65">
        <v>1000</v>
      </c>
      <c r="E1165" s="65"/>
      <c r="F1165" s="46">
        <f t="shared" si="27"/>
        <v>1061343</v>
      </c>
      <c r="G1165" s="390" t="s">
        <v>9568</v>
      </c>
    </row>
    <row r="1166" spans="1:7" x14ac:dyDescent="0.3">
      <c r="A1166" s="54">
        <v>45223</v>
      </c>
      <c r="C1166" s="5" t="s">
        <v>12487</v>
      </c>
      <c r="D1166" s="65">
        <v>8300</v>
      </c>
      <c r="E1166" s="65"/>
      <c r="F1166" s="46">
        <f t="shared" si="27"/>
        <v>1053043</v>
      </c>
      <c r="G1166" s="390" t="s">
        <v>9568</v>
      </c>
    </row>
    <row r="1167" spans="1:7" x14ac:dyDescent="0.3">
      <c r="A1167" s="54">
        <v>45225</v>
      </c>
      <c r="C1167" s="5" t="s">
        <v>12508</v>
      </c>
      <c r="D1167" s="65"/>
      <c r="E1167" s="65">
        <v>12200</v>
      </c>
      <c r="F1167" s="46">
        <f t="shared" si="27"/>
        <v>1065243</v>
      </c>
      <c r="G1167" s="390" t="s">
        <v>9568</v>
      </c>
    </row>
    <row r="1168" spans="1:7" x14ac:dyDescent="0.3">
      <c r="A1168" s="54">
        <v>45225</v>
      </c>
      <c r="C1168" s="5" t="s">
        <v>12509</v>
      </c>
      <c r="D1168" s="65"/>
      <c r="E1168" s="65">
        <v>11150</v>
      </c>
      <c r="F1168" s="46">
        <f t="shared" si="27"/>
        <v>1076393</v>
      </c>
      <c r="G1168" s="390" t="s">
        <v>9568</v>
      </c>
    </row>
    <row r="1169" spans="1:7" x14ac:dyDescent="0.3">
      <c r="A1169" s="54">
        <v>45229</v>
      </c>
      <c r="C1169" s="5" t="s">
        <v>12535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12575</v>
      </c>
      <c r="D1172" s="65">
        <v>5000</v>
      </c>
      <c r="E1172" s="65"/>
      <c r="F1172" s="46">
        <f t="shared" si="27"/>
        <v>1078583</v>
      </c>
      <c r="G1172" s="399" t="s">
        <v>9568</v>
      </c>
    </row>
    <row r="1173" spans="1:7" x14ac:dyDescent="0.3">
      <c r="A1173" s="54">
        <v>45236</v>
      </c>
      <c r="C1173" s="44" t="s">
        <v>12602</v>
      </c>
      <c r="D1173" s="48">
        <v>50000</v>
      </c>
      <c r="E1173" s="65"/>
      <c r="F1173" s="46">
        <f t="shared" si="27"/>
        <v>1028583</v>
      </c>
      <c r="G1173" s="399" t="s">
        <v>9568</v>
      </c>
    </row>
    <row r="1174" spans="1:7" x14ac:dyDescent="0.3">
      <c r="A1174" s="54">
        <v>45236</v>
      </c>
      <c r="C1174" s="44" t="s">
        <v>12603</v>
      </c>
      <c r="D1174" s="48">
        <v>5000</v>
      </c>
      <c r="E1174" s="65"/>
      <c r="F1174" s="46">
        <f t="shared" si="27"/>
        <v>1023583</v>
      </c>
      <c r="G1174" s="399" t="s">
        <v>9568</v>
      </c>
    </row>
    <row r="1175" spans="1:7" x14ac:dyDescent="0.3">
      <c r="A1175" s="54">
        <v>45241</v>
      </c>
      <c r="C1175" s="5" t="s">
        <v>12640</v>
      </c>
      <c r="D1175" s="48">
        <v>5000</v>
      </c>
      <c r="E1175" s="65"/>
      <c r="F1175" s="46">
        <f t="shared" si="27"/>
        <v>1018583</v>
      </c>
      <c r="G1175" s="399" t="s">
        <v>9568</v>
      </c>
    </row>
    <row r="1176" spans="1:7" x14ac:dyDescent="0.3">
      <c r="A1176" s="54">
        <v>45241</v>
      </c>
      <c r="C1176" s="5" t="s">
        <v>12641</v>
      </c>
      <c r="D1176" s="65">
        <v>10000</v>
      </c>
      <c r="E1176" s="65"/>
      <c r="F1176" s="46">
        <f t="shared" si="27"/>
        <v>1008583</v>
      </c>
      <c r="G1176" s="399" t="s">
        <v>9568</v>
      </c>
    </row>
    <row r="1177" spans="1:7" x14ac:dyDescent="0.3">
      <c r="A1177" s="54">
        <v>45241</v>
      </c>
      <c r="C1177" s="5" t="s">
        <v>12642</v>
      </c>
      <c r="D1177" s="65">
        <v>3500</v>
      </c>
      <c r="E1177" s="65"/>
      <c r="F1177" s="46">
        <f t="shared" si="27"/>
        <v>1005083</v>
      </c>
      <c r="G1177" s="399" t="s">
        <v>9568</v>
      </c>
    </row>
    <row r="1178" spans="1:7" x14ac:dyDescent="0.3">
      <c r="A1178" s="54">
        <v>45241</v>
      </c>
      <c r="C1178" s="5" t="s">
        <v>12643</v>
      </c>
      <c r="D1178" s="65">
        <v>4500</v>
      </c>
      <c r="E1178" s="65"/>
      <c r="F1178" s="46">
        <f t="shared" si="27"/>
        <v>1000583</v>
      </c>
      <c r="G1178" s="399" t="s">
        <v>9568</v>
      </c>
    </row>
    <row r="1179" spans="1:7" x14ac:dyDescent="0.3">
      <c r="A1179" s="54">
        <v>45241</v>
      </c>
      <c r="C1179" s="5" t="s">
        <v>12644</v>
      </c>
      <c r="D1179" s="65">
        <v>5440</v>
      </c>
      <c r="E1179" s="65"/>
      <c r="F1179" s="46">
        <f t="shared" si="27"/>
        <v>995143</v>
      </c>
      <c r="G1179" s="399" t="s">
        <v>9568</v>
      </c>
    </row>
    <row r="1180" spans="1:7" x14ac:dyDescent="0.3">
      <c r="A1180" s="54">
        <v>45244</v>
      </c>
      <c r="C1180" s="5" t="s">
        <v>12271</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12783</v>
      </c>
      <c r="D1183" s="65">
        <v>59683</v>
      </c>
      <c r="E1183" s="65"/>
      <c r="F1183" s="46">
        <f t="shared" si="27"/>
        <v>965460</v>
      </c>
      <c r="G1183" s="399" t="s">
        <v>9568</v>
      </c>
    </row>
    <row r="1184" spans="1:7" x14ac:dyDescent="0.3">
      <c r="A1184" s="54">
        <v>45260</v>
      </c>
      <c r="C1184" s="5" t="s">
        <v>12792</v>
      </c>
      <c r="D1184" s="65">
        <v>17000</v>
      </c>
      <c r="E1184" s="65"/>
      <c r="F1184" s="46">
        <f t="shared" si="27"/>
        <v>948460</v>
      </c>
      <c r="G1184" s="399" t="s">
        <v>9568</v>
      </c>
    </row>
    <row r="1185" spans="1:7" x14ac:dyDescent="0.3">
      <c r="A1185" s="54">
        <v>45260</v>
      </c>
      <c r="C1185" s="5" t="s">
        <v>12791</v>
      </c>
      <c r="D1185" s="65">
        <v>5000</v>
      </c>
      <c r="E1185" s="65"/>
      <c r="F1185" s="46">
        <f t="shared" si="27"/>
        <v>943460</v>
      </c>
      <c r="G1185" s="399" t="s">
        <v>9568</v>
      </c>
    </row>
    <row r="1186" spans="1:7" x14ac:dyDescent="0.3">
      <c r="A1186" s="54">
        <v>45260</v>
      </c>
      <c r="C1186" s="5" t="s">
        <v>12794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12271</v>
      </c>
      <c r="D1188" s="65"/>
      <c r="E1188" s="65">
        <v>22038</v>
      </c>
      <c r="F1188" s="46">
        <f t="shared" si="27"/>
        <v>958998</v>
      </c>
      <c r="G1188" s="390" t="s">
        <v>9568</v>
      </c>
    </row>
    <row r="1189" spans="1:7" x14ac:dyDescent="0.3">
      <c r="A1189" s="54">
        <v>45266</v>
      </c>
      <c r="C1189" s="44" t="s">
        <v>12811</v>
      </c>
      <c r="D1189" s="48">
        <v>50000</v>
      </c>
      <c r="E1189" s="65"/>
      <c r="F1189" s="46">
        <f t="shared" si="27"/>
        <v>908998</v>
      </c>
      <c r="G1189" s="390" t="s">
        <v>9568</v>
      </c>
    </row>
    <row r="1190" spans="1:7" x14ac:dyDescent="0.3">
      <c r="A1190" s="54">
        <v>45266</v>
      </c>
      <c r="C1190" s="44" t="s">
        <v>12812</v>
      </c>
      <c r="D1190" s="48">
        <v>5000</v>
      </c>
      <c r="E1190" s="65"/>
      <c r="F1190" s="46">
        <f t="shared" si="27"/>
        <v>903998</v>
      </c>
      <c r="G1190" s="390" t="s">
        <v>9568</v>
      </c>
    </row>
    <row r="1191" spans="1:7" s="356" customFormat="1" x14ac:dyDescent="0.3">
      <c r="A1191" s="54">
        <v>45266</v>
      </c>
      <c r="B1191" s="321"/>
      <c r="C1191" s="124" t="s">
        <v>12826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12640</v>
      </c>
      <c r="D1193" s="65">
        <v>10600</v>
      </c>
      <c r="E1193" s="65"/>
      <c r="F1193" s="46">
        <f t="shared" si="27"/>
        <v>905398</v>
      </c>
      <c r="G1193" s="390" t="s">
        <v>9568</v>
      </c>
    </row>
    <row r="1194" spans="1:7" x14ac:dyDescent="0.3">
      <c r="A1194" s="54">
        <v>45275</v>
      </c>
      <c r="C1194" s="5" t="s">
        <v>12869</v>
      </c>
      <c r="D1194" s="65">
        <v>12000</v>
      </c>
      <c r="E1194" s="65"/>
      <c r="F1194" s="46">
        <f t="shared" si="27"/>
        <v>893398</v>
      </c>
      <c r="G1194" s="390" t="s">
        <v>9568</v>
      </c>
    </row>
    <row r="1195" spans="1:7" x14ac:dyDescent="0.3">
      <c r="A1195" s="54">
        <v>45281</v>
      </c>
      <c r="C1195" s="5" t="s">
        <v>12903</v>
      </c>
      <c r="D1195" s="65"/>
      <c r="E1195" s="65">
        <v>12000</v>
      </c>
      <c r="F1195" s="46">
        <f t="shared" si="27"/>
        <v>905398</v>
      </c>
      <c r="G1195" s="390" t="s">
        <v>9568</v>
      </c>
    </row>
    <row r="1196" spans="1:7" x14ac:dyDescent="0.3">
      <c r="A1196" s="54">
        <v>45286</v>
      </c>
      <c r="C1196" s="5" t="s">
        <v>12920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12903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12271</v>
      </c>
      <c r="D1202" s="65"/>
      <c r="E1202" s="65">
        <v>9913</v>
      </c>
      <c r="F1202" s="46">
        <f t="shared" si="27"/>
        <v>923681</v>
      </c>
      <c r="G1202" s="390" t="s">
        <v>9568</v>
      </c>
    </row>
    <row r="1203" spans="1:7" x14ac:dyDescent="0.3">
      <c r="A1203" s="54">
        <v>45299</v>
      </c>
      <c r="C1203" s="44" t="s">
        <v>13010</v>
      </c>
      <c r="D1203" s="48">
        <v>50000</v>
      </c>
      <c r="E1203" s="65"/>
      <c r="F1203" s="46">
        <f t="shared" si="27"/>
        <v>873681</v>
      </c>
      <c r="G1203" s="390" t="s">
        <v>9568</v>
      </c>
    </row>
    <row r="1204" spans="1:7" x14ac:dyDescent="0.3">
      <c r="A1204" s="54">
        <v>45299</v>
      </c>
      <c r="C1204" s="44" t="s">
        <v>13011</v>
      </c>
      <c r="D1204" s="48">
        <v>5000</v>
      </c>
      <c r="E1204" s="65"/>
      <c r="F1204" s="46">
        <f t="shared" si="27"/>
        <v>868681</v>
      </c>
      <c r="G1204" s="390" t="s">
        <v>9568</v>
      </c>
    </row>
    <row r="1205" spans="1:7" x14ac:dyDescent="0.3">
      <c r="A1205" s="54">
        <v>45299</v>
      </c>
      <c r="C1205" s="5" t="s">
        <v>13033</v>
      </c>
      <c r="D1205" s="65">
        <v>10000</v>
      </c>
      <c r="E1205" s="65"/>
      <c r="F1205" s="46">
        <f t="shared" si="27"/>
        <v>858681</v>
      </c>
      <c r="G1205" s="390" t="s">
        <v>9568</v>
      </c>
    </row>
    <row r="1206" spans="1:7" x14ac:dyDescent="0.3">
      <c r="A1206" s="54">
        <v>45299</v>
      </c>
      <c r="C1206" s="5" t="s">
        <v>13072</v>
      </c>
      <c r="D1206" s="65">
        <v>20000</v>
      </c>
      <c r="E1206" s="65"/>
      <c r="F1206" s="46">
        <f t="shared" si="27"/>
        <v>838681</v>
      </c>
      <c r="G1206" s="390" t="s">
        <v>9568</v>
      </c>
    </row>
    <row r="1207" spans="1:7" x14ac:dyDescent="0.3">
      <c r="A1207" s="54">
        <v>45299</v>
      </c>
      <c r="C1207" s="5" t="s">
        <v>13072</v>
      </c>
      <c r="D1207" s="65">
        <v>15000</v>
      </c>
      <c r="E1207" s="65"/>
      <c r="F1207" s="46">
        <f t="shared" si="27"/>
        <v>823681</v>
      </c>
      <c r="G1207" s="390" t="s">
        <v>9568</v>
      </c>
    </row>
    <row r="1208" spans="1:7" x14ac:dyDescent="0.3">
      <c r="A1208" s="54">
        <v>45299</v>
      </c>
      <c r="C1208" s="5" t="s">
        <v>13073</v>
      </c>
      <c r="D1208" s="65">
        <v>5000</v>
      </c>
      <c r="E1208" s="65"/>
      <c r="F1208" s="46">
        <f t="shared" si="27"/>
        <v>818681</v>
      </c>
      <c r="G1208" s="390" t="s">
        <v>9568</v>
      </c>
    </row>
    <row r="1209" spans="1:7" x14ac:dyDescent="0.3">
      <c r="A1209" s="54">
        <v>45299</v>
      </c>
      <c r="C1209" s="5" t="s">
        <v>13093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12483</v>
      </c>
      <c r="D1211" s="65">
        <v>5000</v>
      </c>
      <c r="E1211" s="65"/>
      <c r="F1211" s="46">
        <f t="shared" si="27"/>
        <v>833681</v>
      </c>
      <c r="G1211" s="390" t="s">
        <v>9568</v>
      </c>
    </row>
    <row r="1212" spans="1:7" x14ac:dyDescent="0.3">
      <c r="A1212" s="54">
        <v>45313</v>
      </c>
      <c r="C1212" s="5" t="s">
        <v>13119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12483</v>
      </c>
      <c r="D1214" s="65">
        <v>15000</v>
      </c>
      <c r="E1214" s="65"/>
      <c r="F1214" s="46">
        <f t="shared" si="27"/>
        <v>932671</v>
      </c>
      <c r="G1214" s="390" t="s">
        <v>9568</v>
      </c>
    </row>
    <row r="1215" spans="1:7" x14ac:dyDescent="0.3">
      <c r="A1215" s="54">
        <v>45316</v>
      </c>
      <c r="C1215" s="5" t="s">
        <v>13152</v>
      </c>
      <c r="D1215" s="65">
        <v>35000</v>
      </c>
      <c r="E1215" s="65"/>
      <c r="F1215" s="46">
        <f t="shared" si="27"/>
        <v>897671</v>
      </c>
      <c r="G1215" s="390" t="s">
        <v>9568</v>
      </c>
    </row>
    <row r="1216" spans="1:7" x14ac:dyDescent="0.3">
      <c r="A1216" s="54">
        <v>45316</v>
      </c>
      <c r="C1216" s="5" t="s">
        <v>13153</v>
      </c>
      <c r="D1216" s="65">
        <v>10000</v>
      </c>
      <c r="E1216" s="65"/>
      <c r="F1216" s="46">
        <f t="shared" si="27"/>
        <v>887671</v>
      </c>
      <c r="G1216" s="390" t="s">
        <v>9568</v>
      </c>
    </row>
    <row r="1217" spans="1:7" x14ac:dyDescent="0.3">
      <c r="A1217" s="54">
        <v>45316</v>
      </c>
      <c r="C1217" s="590" t="s">
        <v>13186</v>
      </c>
      <c r="D1217" s="592">
        <v>3000</v>
      </c>
      <c r="E1217" s="65"/>
      <c r="F1217" s="46">
        <f t="shared" si="27"/>
        <v>884671</v>
      </c>
      <c r="G1217" s="390" t="s">
        <v>9567</v>
      </c>
    </row>
    <row r="1218" spans="1:7" s="356" customFormat="1" x14ac:dyDescent="0.25">
      <c r="A1218" s="54">
        <v>45316</v>
      </c>
      <c r="B1218" s="321"/>
      <c r="C1218" s="44" t="s">
        <v>13162</v>
      </c>
      <c r="D1218" s="48">
        <v>11800</v>
      </c>
      <c r="E1218" s="48"/>
      <c r="F1218" s="46">
        <f t="shared" si="27"/>
        <v>872871</v>
      </c>
      <c r="G1218" s="399" t="s">
        <v>9568</v>
      </c>
    </row>
    <row r="1219" spans="1:7" s="356" customFormat="1" x14ac:dyDescent="0.25">
      <c r="A1219" s="54">
        <v>45320</v>
      </c>
      <c r="B1219" s="321"/>
      <c r="C1219" s="44" t="s">
        <v>13183</v>
      </c>
      <c r="D1219" s="48">
        <v>55600</v>
      </c>
      <c r="E1219" s="48"/>
      <c r="F1219" s="46">
        <f t="shared" si="27"/>
        <v>817271</v>
      </c>
      <c r="G1219" s="399" t="s">
        <v>9568</v>
      </c>
    </row>
    <row r="1220" spans="1:7" x14ac:dyDescent="0.35">
      <c r="A1220" s="646">
        <v>45320</v>
      </c>
      <c r="B1220" s="647"/>
      <c r="C1220" s="5" t="s">
        <v>294</v>
      </c>
      <c r="D1220" s="648"/>
      <c r="E1220" s="648">
        <v>100000</v>
      </c>
      <c r="F1220" s="649">
        <f t="shared" si="27"/>
        <v>917271</v>
      </c>
      <c r="G1220" s="390" t="s">
        <v>9568</v>
      </c>
    </row>
    <row r="1221" spans="1:7" x14ac:dyDescent="0.35">
      <c r="A1221" s="646">
        <v>45319</v>
      </c>
      <c r="B1221" s="647" t="s">
        <v>11595</v>
      </c>
      <c r="C1221" s="5" t="s">
        <v>12483</v>
      </c>
      <c r="D1221" s="648">
        <v>5000</v>
      </c>
      <c r="E1221" s="648"/>
      <c r="F1221" s="649">
        <f t="shared" si="27"/>
        <v>912271</v>
      </c>
      <c r="G1221" s="390" t="s">
        <v>9568</v>
      </c>
    </row>
    <row r="1222" spans="1:7" x14ac:dyDescent="0.35">
      <c r="A1222" s="646">
        <v>45320</v>
      </c>
      <c r="B1222" s="647" t="s">
        <v>11595</v>
      </c>
      <c r="C1222" s="5" t="s">
        <v>13190</v>
      </c>
      <c r="D1222" s="648">
        <v>5000</v>
      </c>
      <c r="E1222" s="648"/>
      <c r="F1222" s="649">
        <f t="shared" si="27"/>
        <v>907271</v>
      </c>
      <c r="G1222" s="390" t="s">
        <v>9568</v>
      </c>
    </row>
    <row r="1223" spans="1:7" x14ac:dyDescent="0.35">
      <c r="A1223" s="646">
        <v>45320</v>
      </c>
      <c r="B1223" s="647" t="s">
        <v>9904</v>
      </c>
      <c r="C1223" s="5" t="s">
        <v>13209</v>
      </c>
      <c r="D1223" s="648">
        <v>25000</v>
      </c>
      <c r="E1223" s="648"/>
      <c r="F1223" s="649">
        <f t="shared" si="27"/>
        <v>882271</v>
      </c>
      <c r="G1223" s="390" t="s">
        <v>9568</v>
      </c>
    </row>
    <row r="1224" spans="1:7" x14ac:dyDescent="0.35">
      <c r="A1224" s="646">
        <v>45320</v>
      </c>
      <c r="B1224" s="647" t="s">
        <v>13191</v>
      </c>
      <c r="C1224" s="5" t="s">
        <v>13210</v>
      </c>
      <c r="D1224" s="648">
        <v>10000</v>
      </c>
      <c r="E1224" s="648"/>
      <c r="F1224" s="649">
        <f t="shared" ref="F1224:F1287" si="28">F1223+E1224-D1224</f>
        <v>872271</v>
      </c>
      <c r="G1224" s="390" t="s">
        <v>9568</v>
      </c>
    </row>
    <row r="1225" spans="1:7" x14ac:dyDescent="0.35">
      <c r="A1225" s="646">
        <v>45320</v>
      </c>
      <c r="B1225" s="647" t="s">
        <v>13192</v>
      </c>
      <c r="C1225" s="5" t="s">
        <v>13193</v>
      </c>
      <c r="D1225" s="648">
        <v>62400</v>
      </c>
      <c r="E1225" s="648"/>
      <c r="F1225" s="649">
        <f t="shared" si="28"/>
        <v>809871</v>
      </c>
      <c r="G1225" s="390" t="s">
        <v>9568</v>
      </c>
    </row>
    <row r="1226" spans="1:7" x14ac:dyDescent="0.35">
      <c r="A1226" s="646">
        <v>45321</v>
      </c>
      <c r="B1226" s="647"/>
      <c r="C1226" s="5" t="s">
        <v>294</v>
      </c>
      <c r="D1226" s="648"/>
      <c r="E1226" s="648">
        <v>100000</v>
      </c>
      <c r="F1226" s="649">
        <f t="shared" si="28"/>
        <v>909871</v>
      </c>
      <c r="G1226" s="390" t="s">
        <v>9568</v>
      </c>
    </row>
    <row r="1227" spans="1:7" x14ac:dyDescent="0.35">
      <c r="A1227" s="646">
        <v>45321</v>
      </c>
      <c r="B1227" s="647" t="s">
        <v>13199</v>
      </c>
      <c r="C1227" s="5" t="s">
        <v>13198</v>
      </c>
      <c r="D1227" s="648">
        <v>27400</v>
      </c>
      <c r="E1227" s="648"/>
      <c r="F1227" s="649">
        <f t="shared" si="28"/>
        <v>882471</v>
      </c>
      <c r="G1227" s="390" t="s">
        <v>9568</v>
      </c>
    </row>
    <row r="1228" spans="1:7" x14ac:dyDescent="0.35">
      <c r="A1228" s="646">
        <v>45322</v>
      </c>
      <c r="B1228" s="647" t="s">
        <v>13203</v>
      </c>
      <c r="C1228" s="5" t="s">
        <v>4601</v>
      </c>
      <c r="D1228" s="648"/>
      <c r="E1228" s="648">
        <v>610</v>
      </c>
      <c r="F1228" s="649">
        <f t="shared" si="28"/>
        <v>883081</v>
      </c>
      <c r="G1228" s="390" t="s">
        <v>9568</v>
      </c>
    </row>
    <row r="1229" spans="1:7" x14ac:dyDescent="0.35">
      <c r="A1229" s="646">
        <v>45322</v>
      </c>
      <c r="B1229" s="647" t="s">
        <v>445</v>
      </c>
      <c r="C1229" s="590" t="s">
        <v>13207</v>
      </c>
      <c r="D1229" s="650">
        <v>5000</v>
      </c>
      <c r="E1229" s="648"/>
      <c r="F1229" s="649">
        <f t="shared" si="28"/>
        <v>878081</v>
      </c>
      <c r="G1229" s="390" t="s">
        <v>9568</v>
      </c>
    </row>
    <row r="1230" spans="1:7" x14ac:dyDescent="0.35">
      <c r="A1230" s="646">
        <v>45322</v>
      </c>
      <c r="B1230" s="647" t="s">
        <v>402</v>
      </c>
      <c r="C1230" s="590" t="s">
        <v>13206</v>
      </c>
      <c r="D1230" s="650">
        <v>5000</v>
      </c>
      <c r="E1230" s="648"/>
      <c r="F1230" s="649">
        <f t="shared" si="28"/>
        <v>873081</v>
      </c>
      <c r="G1230" s="390" t="s">
        <v>9568</v>
      </c>
    </row>
    <row r="1231" spans="1:7" x14ac:dyDescent="0.35">
      <c r="A1231" s="646">
        <v>45322</v>
      </c>
      <c r="B1231" s="647" t="s">
        <v>13204</v>
      </c>
      <c r="C1231" s="590" t="s">
        <v>13205</v>
      </c>
      <c r="D1231" s="650">
        <v>5000</v>
      </c>
      <c r="E1231" s="648"/>
      <c r="F1231" s="649">
        <f t="shared" si="28"/>
        <v>868081</v>
      </c>
      <c r="G1231" s="390" t="s">
        <v>9568</v>
      </c>
    </row>
    <row r="1232" spans="1:7" s="356" customFormat="1" x14ac:dyDescent="0.3">
      <c r="A1232" s="646">
        <v>45328</v>
      </c>
      <c r="B1232" s="321"/>
      <c r="C1232" s="44" t="s">
        <v>294</v>
      </c>
      <c r="D1232" s="48"/>
      <c r="E1232" s="48">
        <v>10000</v>
      </c>
      <c r="F1232" s="649">
        <f t="shared" si="28"/>
        <v>878081</v>
      </c>
      <c r="G1232" s="390" t="s">
        <v>9568</v>
      </c>
    </row>
    <row r="1233" spans="1:7" s="356" customFormat="1" x14ac:dyDescent="0.3">
      <c r="A1233" s="646">
        <v>45328</v>
      </c>
      <c r="B1233" s="321" t="s">
        <v>9904</v>
      </c>
      <c r="C1233" s="5" t="s">
        <v>13236</v>
      </c>
      <c r="D1233" s="48">
        <v>30000</v>
      </c>
      <c r="E1233" s="48"/>
      <c r="F1233" s="649">
        <f t="shared" si="28"/>
        <v>848081</v>
      </c>
      <c r="G1233" s="390" t="s">
        <v>9568</v>
      </c>
    </row>
    <row r="1234" spans="1:7" s="356" customFormat="1" x14ac:dyDescent="0.3">
      <c r="A1234" s="646">
        <v>45328</v>
      </c>
      <c r="B1234" s="321" t="s">
        <v>13238</v>
      </c>
      <c r="C1234" s="590" t="s">
        <v>13237</v>
      </c>
      <c r="D1234" s="48">
        <v>5000</v>
      </c>
      <c r="E1234" s="48"/>
      <c r="F1234" s="649">
        <f t="shared" si="28"/>
        <v>843081</v>
      </c>
      <c r="G1234" s="399" t="s">
        <v>9568</v>
      </c>
    </row>
    <row r="1235" spans="1:7" s="356" customFormat="1" x14ac:dyDescent="0.3">
      <c r="A1235" s="54">
        <v>45329</v>
      </c>
      <c r="B1235" s="321"/>
      <c r="C1235" s="44" t="s">
        <v>13247</v>
      </c>
      <c r="D1235" s="48">
        <v>50000</v>
      </c>
      <c r="E1235" s="48"/>
      <c r="F1235" s="649">
        <f t="shared" si="28"/>
        <v>793081</v>
      </c>
      <c r="G1235" s="399" t="s">
        <v>9568</v>
      </c>
    </row>
    <row r="1236" spans="1:7" s="356" customFormat="1" x14ac:dyDescent="0.3">
      <c r="A1236" s="54">
        <v>45329</v>
      </c>
      <c r="B1236" s="321"/>
      <c r="C1236" s="44" t="s">
        <v>13248</v>
      </c>
      <c r="D1236" s="48">
        <v>5000</v>
      </c>
      <c r="E1236" s="48"/>
      <c r="F1236" s="649">
        <f t="shared" si="28"/>
        <v>788081</v>
      </c>
      <c r="G1236" s="399" t="s">
        <v>9568</v>
      </c>
    </row>
    <row r="1237" spans="1:7" s="356" customFormat="1" x14ac:dyDescent="0.3">
      <c r="A1237" s="54">
        <v>45331</v>
      </c>
      <c r="B1237" s="321"/>
      <c r="C1237" s="44" t="s">
        <v>294</v>
      </c>
      <c r="D1237" s="48"/>
      <c r="E1237" s="48">
        <v>102000</v>
      </c>
      <c r="F1237" s="649">
        <f t="shared" si="28"/>
        <v>890081</v>
      </c>
      <c r="G1237" s="399" t="s">
        <v>9568</v>
      </c>
    </row>
    <row r="1238" spans="1:7" s="356" customFormat="1" x14ac:dyDescent="0.3">
      <c r="A1238" s="54">
        <v>45331</v>
      </c>
      <c r="B1238" s="321"/>
      <c r="C1238" s="44" t="s">
        <v>6235</v>
      </c>
      <c r="D1238" s="48"/>
      <c r="E1238" s="48">
        <v>9031</v>
      </c>
      <c r="F1238" s="649">
        <f t="shared" si="28"/>
        <v>899112</v>
      </c>
      <c r="G1238" s="399" t="s">
        <v>9568</v>
      </c>
    </row>
    <row r="1239" spans="1:7" s="356" customFormat="1" x14ac:dyDescent="0.3">
      <c r="A1239" s="54">
        <v>45331</v>
      </c>
      <c r="B1239" s="321"/>
      <c r="C1239" s="44" t="s">
        <v>13257</v>
      </c>
      <c r="D1239" s="48">
        <v>70000</v>
      </c>
      <c r="E1239" s="48"/>
      <c r="F1239" s="649">
        <f t="shared" si="28"/>
        <v>829112</v>
      </c>
      <c r="G1239" s="399" t="s">
        <v>9568</v>
      </c>
    </row>
    <row r="1240" spans="1:7" s="356" customFormat="1" x14ac:dyDescent="0.3">
      <c r="A1240" s="54">
        <v>45332</v>
      </c>
      <c r="B1240" s="321" t="s">
        <v>13286</v>
      </c>
      <c r="C1240" s="44" t="s">
        <v>13285</v>
      </c>
      <c r="D1240" s="48">
        <v>2000</v>
      </c>
      <c r="E1240" s="48"/>
      <c r="F1240" s="649">
        <f t="shared" si="28"/>
        <v>827112</v>
      </c>
      <c r="G1240" s="399" t="s">
        <v>9568</v>
      </c>
    </row>
    <row r="1241" spans="1:7" s="356" customFormat="1" x14ac:dyDescent="0.3">
      <c r="A1241" s="54">
        <v>45339</v>
      </c>
      <c r="B1241" s="321"/>
      <c r="C1241" s="44" t="s">
        <v>10513</v>
      </c>
      <c r="D1241" s="48"/>
      <c r="E1241" s="48">
        <v>100000</v>
      </c>
      <c r="F1241" s="649">
        <f t="shared" si="28"/>
        <v>927112</v>
      </c>
      <c r="G1241" s="399" t="s">
        <v>9568</v>
      </c>
    </row>
    <row r="1242" spans="1:7" s="356" customFormat="1" x14ac:dyDescent="0.3">
      <c r="A1242" s="54">
        <v>45339</v>
      </c>
      <c r="B1242" s="321" t="s">
        <v>9904</v>
      </c>
      <c r="C1242" s="5" t="s">
        <v>13236</v>
      </c>
      <c r="D1242" s="48">
        <v>40000</v>
      </c>
      <c r="E1242" s="48"/>
      <c r="F1242" s="649">
        <f t="shared" si="28"/>
        <v>887112</v>
      </c>
      <c r="G1242" s="399" t="s">
        <v>9568</v>
      </c>
    </row>
    <row r="1243" spans="1:7" s="356" customFormat="1" x14ac:dyDescent="0.3">
      <c r="A1243" s="54">
        <v>45342</v>
      </c>
      <c r="B1243" s="321" t="s">
        <v>13344</v>
      </c>
      <c r="C1243" s="590" t="s">
        <v>13343</v>
      </c>
      <c r="D1243" s="48">
        <v>5000</v>
      </c>
      <c r="E1243" s="48"/>
      <c r="F1243" s="649">
        <f t="shared" si="28"/>
        <v>882112</v>
      </c>
      <c r="G1243" s="399" t="s">
        <v>9568</v>
      </c>
    </row>
    <row r="1244" spans="1:7" s="356" customFormat="1" x14ac:dyDescent="0.3">
      <c r="A1244" s="54">
        <v>45342</v>
      </c>
      <c r="B1244" s="321" t="s">
        <v>11595</v>
      </c>
      <c r="C1244" s="44" t="s">
        <v>3910</v>
      </c>
      <c r="D1244" s="48">
        <v>1000</v>
      </c>
      <c r="E1244" s="48"/>
      <c r="F1244" s="649">
        <f t="shared" si="28"/>
        <v>881112</v>
      </c>
      <c r="G1244" s="399" t="s">
        <v>9568</v>
      </c>
    </row>
    <row r="1245" spans="1:7" x14ac:dyDescent="0.3">
      <c r="A1245" s="54">
        <v>45344</v>
      </c>
      <c r="B1245" s="321" t="s">
        <v>445</v>
      </c>
      <c r="C1245" s="44" t="s">
        <v>13349</v>
      </c>
      <c r="D1245" s="48">
        <v>40000</v>
      </c>
      <c r="E1245" s="48"/>
      <c r="F1245" s="649">
        <f t="shared" si="28"/>
        <v>841112</v>
      </c>
      <c r="G1245" s="399" t="s">
        <v>9568</v>
      </c>
    </row>
    <row r="1246" spans="1:7" x14ac:dyDescent="0.3">
      <c r="A1246" s="54">
        <v>45348</v>
      </c>
      <c r="C1246" s="44" t="s">
        <v>294</v>
      </c>
      <c r="D1246" s="48"/>
      <c r="E1246" s="48">
        <v>5000</v>
      </c>
      <c r="F1246" s="649">
        <f t="shared" si="28"/>
        <v>846112</v>
      </c>
      <c r="G1246" s="399" t="s">
        <v>9568</v>
      </c>
    </row>
    <row r="1247" spans="1:7" x14ac:dyDescent="0.3">
      <c r="A1247" s="54">
        <v>45350</v>
      </c>
      <c r="C1247" s="5" t="s">
        <v>12642</v>
      </c>
      <c r="D1247" s="65">
        <v>6000</v>
      </c>
      <c r="E1247" s="65"/>
      <c r="F1247" s="649">
        <f t="shared" si="28"/>
        <v>840112</v>
      </c>
      <c r="G1247" s="399" t="s">
        <v>9568</v>
      </c>
    </row>
    <row r="1248" spans="1:7" x14ac:dyDescent="0.3">
      <c r="A1248" s="54">
        <v>45350</v>
      </c>
      <c r="C1248" s="5" t="s">
        <v>5034</v>
      </c>
      <c r="D1248" s="65">
        <v>5000</v>
      </c>
      <c r="E1248" s="65"/>
      <c r="F1248" s="649">
        <f t="shared" si="28"/>
        <v>835112</v>
      </c>
      <c r="G1248" s="399" t="s">
        <v>9568</v>
      </c>
    </row>
    <row r="1249" spans="1:7" x14ac:dyDescent="0.3">
      <c r="A1249" s="54">
        <v>45350</v>
      </c>
      <c r="C1249" s="5" t="s">
        <v>13373</v>
      </c>
      <c r="D1249" s="65">
        <v>5000</v>
      </c>
      <c r="E1249" s="65"/>
      <c r="F1249" s="649">
        <f t="shared" si="28"/>
        <v>830112</v>
      </c>
      <c r="G1249" s="399" t="s">
        <v>9568</v>
      </c>
    </row>
    <row r="1250" spans="1:7" x14ac:dyDescent="0.3">
      <c r="A1250" s="54">
        <v>45350</v>
      </c>
      <c r="C1250" s="5" t="s">
        <v>4446</v>
      </c>
      <c r="D1250" s="65">
        <v>5500</v>
      </c>
      <c r="E1250" s="65"/>
      <c r="F1250" s="649">
        <f t="shared" si="28"/>
        <v>824612</v>
      </c>
      <c r="G1250" s="399" t="s">
        <v>9568</v>
      </c>
    </row>
    <row r="1251" spans="1:7" x14ac:dyDescent="0.3">
      <c r="A1251" s="54">
        <v>45350</v>
      </c>
      <c r="C1251" s="5" t="s">
        <v>12640</v>
      </c>
      <c r="D1251" s="65">
        <v>12000</v>
      </c>
      <c r="E1251" s="65"/>
      <c r="F1251" s="649">
        <f t="shared" si="28"/>
        <v>812612</v>
      </c>
      <c r="G1251" s="399" t="s">
        <v>9568</v>
      </c>
    </row>
    <row r="1252" spans="1:7" x14ac:dyDescent="0.3">
      <c r="A1252" s="54">
        <v>45350</v>
      </c>
      <c r="C1252" s="5" t="s">
        <v>8153</v>
      </c>
      <c r="D1252" s="65">
        <v>3150</v>
      </c>
      <c r="E1252" s="65"/>
      <c r="F1252" s="649">
        <f t="shared" si="28"/>
        <v>809462</v>
      </c>
      <c r="G1252" s="399" t="s">
        <v>9568</v>
      </c>
    </row>
    <row r="1253" spans="1:7" x14ac:dyDescent="0.3">
      <c r="A1253" s="54">
        <v>45350</v>
      </c>
      <c r="C1253" s="5" t="s">
        <v>13374</v>
      </c>
      <c r="D1253" s="65">
        <v>13000</v>
      </c>
      <c r="E1253" s="65"/>
      <c r="F1253" s="649">
        <f t="shared" si="28"/>
        <v>796462</v>
      </c>
      <c r="G1253" s="399" t="s">
        <v>9568</v>
      </c>
    </row>
    <row r="1254" spans="1:7" x14ac:dyDescent="0.3">
      <c r="A1254" s="54">
        <v>45353</v>
      </c>
      <c r="C1254" s="44" t="s">
        <v>294</v>
      </c>
      <c r="D1254" s="48"/>
      <c r="E1254" s="48">
        <v>10000</v>
      </c>
      <c r="F1254" s="649">
        <f t="shared" si="28"/>
        <v>806462</v>
      </c>
      <c r="G1254" s="399" t="s">
        <v>9568</v>
      </c>
    </row>
    <row r="1255" spans="1:7" x14ac:dyDescent="0.3">
      <c r="A1255" s="54">
        <v>45353</v>
      </c>
      <c r="C1255" s="5" t="s">
        <v>13393</v>
      </c>
      <c r="D1255" s="65">
        <v>5000</v>
      </c>
      <c r="E1255" s="65"/>
      <c r="F1255" s="649">
        <f t="shared" si="28"/>
        <v>801462</v>
      </c>
      <c r="G1255" s="399" t="s">
        <v>9568</v>
      </c>
    </row>
    <row r="1256" spans="1:7" x14ac:dyDescent="0.3">
      <c r="A1256" s="54">
        <v>45355</v>
      </c>
      <c r="C1256" s="5" t="s">
        <v>4601</v>
      </c>
      <c r="D1256" s="65"/>
      <c r="E1256" s="65">
        <v>675</v>
      </c>
      <c r="F1256" s="649">
        <f t="shared" si="28"/>
        <v>802137</v>
      </c>
      <c r="G1256" s="399" t="s">
        <v>9568</v>
      </c>
    </row>
    <row r="1257" spans="1:7" x14ac:dyDescent="0.3">
      <c r="A1257" s="54">
        <v>45355</v>
      </c>
      <c r="C1257" s="44" t="s">
        <v>294</v>
      </c>
      <c r="D1257" s="48"/>
      <c r="E1257" s="48">
        <v>5000</v>
      </c>
      <c r="F1257" s="649">
        <f t="shared" si="28"/>
        <v>807137</v>
      </c>
      <c r="G1257" s="399" t="s">
        <v>9568</v>
      </c>
    </row>
    <row r="1258" spans="1:7" x14ac:dyDescent="0.3">
      <c r="A1258" s="54">
        <v>45358</v>
      </c>
      <c r="C1258" s="5" t="s">
        <v>6235</v>
      </c>
      <c r="D1258" s="65"/>
      <c r="E1258" s="65">
        <v>675</v>
      </c>
      <c r="F1258" s="649">
        <f t="shared" si="28"/>
        <v>807812</v>
      </c>
      <c r="G1258" s="399" t="s">
        <v>9568</v>
      </c>
    </row>
    <row r="1259" spans="1:7" x14ac:dyDescent="0.3">
      <c r="A1259" s="54">
        <v>45360</v>
      </c>
      <c r="B1259" s="321" t="s">
        <v>402</v>
      </c>
      <c r="C1259" s="5" t="s">
        <v>13430</v>
      </c>
      <c r="D1259" s="65">
        <v>1500</v>
      </c>
      <c r="E1259" s="65"/>
      <c r="F1259" s="649">
        <f t="shared" si="28"/>
        <v>806312</v>
      </c>
      <c r="G1259" s="399" t="s">
        <v>9568</v>
      </c>
    </row>
    <row r="1260" spans="1:7" x14ac:dyDescent="0.3">
      <c r="A1260" s="54">
        <v>45361</v>
      </c>
      <c r="B1260" s="321" t="s">
        <v>13191</v>
      </c>
      <c r="C1260" s="5" t="s">
        <v>13210</v>
      </c>
      <c r="D1260" s="65">
        <v>10000</v>
      </c>
      <c r="E1260" s="65"/>
      <c r="F1260" s="649">
        <f t="shared" si="28"/>
        <v>796312</v>
      </c>
      <c r="G1260" s="399" t="s">
        <v>9568</v>
      </c>
    </row>
    <row r="1261" spans="1:7" x14ac:dyDescent="0.3">
      <c r="A1261" s="54">
        <v>45361</v>
      </c>
      <c r="C1261" s="44" t="s">
        <v>12935</v>
      </c>
      <c r="D1261" s="48"/>
      <c r="E1261" s="48">
        <v>200000</v>
      </c>
      <c r="F1261" s="649">
        <f t="shared" si="28"/>
        <v>996312</v>
      </c>
      <c r="G1261" s="390" t="s">
        <v>9568</v>
      </c>
    </row>
    <row r="1262" spans="1:7" x14ac:dyDescent="0.3">
      <c r="A1262" s="54">
        <v>45361</v>
      </c>
      <c r="C1262" s="44" t="s">
        <v>13444</v>
      </c>
      <c r="D1262" s="48">
        <v>50000</v>
      </c>
      <c r="E1262" s="65"/>
      <c r="F1262" s="649">
        <f t="shared" si="28"/>
        <v>946312</v>
      </c>
      <c r="G1262" s="390" t="s">
        <v>9568</v>
      </c>
    </row>
    <row r="1263" spans="1:7" x14ac:dyDescent="0.3">
      <c r="A1263" s="54">
        <v>45361</v>
      </c>
      <c r="C1263" s="44" t="s">
        <v>13445</v>
      </c>
      <c r="D1263" s="48">
        <v>5000</v>
      </c>
      <c r="E1263" s="65"/>
      <c r="F1263" s="649">
        <f t="shared" si="28"/>
        <v>941312</v>
      </c>
      <c r="G1263" s="390" t="s">
        <v>9568</v>
      </c>
    </row>
    <row r="1264" spans="1:7" x14ac:dyDescent="0.3">
      <c r="A1264" s="54">
        <v>45361</v>
      </c>
      <c r="C1264" s="5" t="s">
        <v>13446</v>
      </c>
      <c r="D1264" s="65">
        <v>76200</v>
      </c>
      <c r="E1264" s="65"/>
      <c r="F1264" s="649">
        <f t="shared" si="28"/>
        <v>865112</v>
      </c>
      <c r="G1264" s="390" t="s">
        <v>9568</v>
      </c>
    </row>
    <row r="1265" spans="1:7" x14ac:dyDescent="0.3">
      <c r="A1265" s="54">
        <v>45361</v>
      </c>
      <c r="B1265" s="321" t="s">
        <v>445</v>
      </c>
      <c r="C1265" s="5" t="s">
        <v>7784</v>
      </c>
      <c r="D1265" s="65">
        <v>113800</v>
      </c>
      <c r="E1265" s="65"/>
      <c r="F1265" s="649">
        <f t="shared" si="28"/>
        <v>751312</v>
      </c>
      <c r="G1265" s="390" t="s">
        <v>9568</v>
      </c>
    </row>
    <row r="1266" spans="1:7" x14ac:dyDescent="0.3">
      <c r="A1266" s="54">
        <v>45369</v>
      </c>
      <c r="C1266" s="5" t="s">
        <v>13478</v>
      </c>
      <c r="D1266" s="65">
        <v>5000</v>
      </c>
      <c r="E1266" s="65"/>
      <c r="F1266" s="649">
        <f t="shared" si="28"/>
        <v>746312</v>
      </c>
      <c r="G1266" s="390" t="s">
        <v>9568</v>
      </c>
    </row>
    <row r="1267" spans="1:7" x14ac:dyDescent="0.3">
      <c r="A1267" s="54">
        <v>45369</v>
      </c>
      <c r="C1267" s="5" t="s">
        <v>13374</v>
      </c>
      <c r="D1267" s="65">
        <v>6340</v>
      </c>
      <c r="E1267" s="65"/>
      <c r="F1267" s="649">
        <f t="shared" si="28"/>
        <v>739972</v>
      </c>
      <c r="G1267" s="390" t="s">
        <v>9568</v>
      </c>
    </row>
    <row r="1268" spans="1:7" x14ac:dyDescent="0.3">
      <c r="A1268" s="54">
        <v>45369</v>
      </c>
      <c r="C1268" s="5" t="s">
        <v>4446</v>
      </c>
      <c r="D1268" s="65">
        <v>2100</v>
      </c>
      <c r="E1268" s="65"/>
      <c r="F1268" s="649">
        <f t="shared" si="28"/>
        <v>737872</v>
      </c>
      <c r="G1268" s="390" t="s">
        <v>9568</v>
      </c>
    </row>
    <row r="1269" spans="1:7" x14ac:dyDescent="0.3">
      <c r="A1269" s="54">
        <v>45369</v>
      </c>
      <c r="C1269" s="5" t="s">
        <v>13479</v>
      </c>
      <c r="D1269" s="65">
        <v>3000</v>
      </c>
      <c r="E1269" s="65"/>
      <c r="F1269" s="649">
        <f t="shared" si="28"/>
        <v>734872</v>
      </c>
      <c r="G1269" s="390" t="s">
        <v>9568</v>
      </c>
    </row>
    <row r="1270" spans="1:7" x14ac:dyDescent="0.3">
      <c r="A1270" s="54">
        <v>45370</v>
      </c>
      <c r="C1270" s="5" t="s">
        <v>582</v>
      </c>
      <c r="D1270" s="65"/>
      <c r="E1270" s="65">
        <v>10000</v>
      </c>
      <c r="F1270" s="649">
        <f t="shared" si="28"/>
        <v>744872</v>
      </c>
      <c r="G1270" s="390" t="s">
        <v>9568</v>
      </c>
    </row>
    <row r="1271" spans="1:7" x14ac:dyDescent="0.3">
      <c r="A1271" s="54">
        <v>45377</v>
      </c>
      <c r="C1271" s="5" t="s">
        <v>13502</v>
      </c>
      <c r="D1271" s="65"/>
      <c r="E1271" s="65">
        <v>500000</v>
      </c>
      <c r="F1271" s="649">
        <f t="shared" si="28"/>
        <v>1244872</v>
      </c>
      <c r="G1271" s="390" t="s">
        <v>9568</v>
      </c>
    </row>
    <row r="1272" spans="1:7" x14ac:dyDescent="0.3">
      <c r="A1272" s="54">
        <v>45377</v>
      </c>
      <c r="B1272" s="321" t="s">
        <v>8899</v>
      </c>
      <c r="C1272" s="5" t="s">
        <v>13504</v>
      </c>
      <c r="D1272" s="65">
        <v>5000</v>
      </c>
      <c r="E1272" s="65"/>
      <c r="F1272" s="649">
        <f t="shared" si="28"/>
        <v>1239872</v>
      </c>
      <c r="G1272" s="390" t="s">
        <v>9567</v>
      </c>
    </row>
    <row r="1273" spans="1:7" x14ac:dyDescent="0.3">
      <c r="A1273" s="54">
        <v>45377</v>
      </c>
      <c r="B1273" s="321" t="s">
        <v>9904</v>
      </c>
      <c r="C1273" s="5" t="s">
        <v>13505</v>
      </c>
      <c r="D1273" s="65">
        <v>2000</v>
      </c>
      <c r="E1273" s="65"/>
      <c r="F1273" s="649">
        <f t="shared" si="28"/>
        <v>1237872</v>
      </c>
      <c r="G1273" s="390" t="s">
        <v>9567</v>
      </c>
    </row>
    <row r="1274" spans="1:7" x14ac:dyDescent="0.3">
      <c r="A1274" s="54">
        <v>45377</v>
      </c>
      <c r="C1274" s="5" t="s">
        <v>11053</v>
      </c>
      <c r="D1274" s="65">
        <v>200000</v>
      </c>
      <c r="E1274" s="65"/>
      <c r="F1274" s="649">
        <f t="shared" si="28"/>
        <v>1037872</v>
      </c>
      <c r="G1274" s="390" t="s">
        <v>9568</v>
      </c>
    </row>
    <row r="1275" spans="1:7" x14ac:dyDescent="0.3">
      <c r="A1275" s="54">
        <v>45377</v>
      </c>
      <c r="C1275" s="5" t="s">
        <v>13519</v>
      </c>
      <c r="D1275" s="65">
        <v>110000</v>
      </c>
      <c r="E1275" s="65"/>
      <c r="F1275" s="649">
        <f t="shared" si="28"/>
        <v>927872</v>
      </c>
      <c r="G1275" s="390" t="s">
        <v>9568</v>
      </c>
    </row>
    <row r="1276" spans="1:7" x14ac:dyDescent="0.3">
      <c r="A1276" s="54">
        <v>45377</v>
      </c>
      <c r="B1276" s="321" t="s">
        <v>11595</v>
      </c>
      <c r="C1276" s="5" t="s">
        <v>13506</v>
      </c>
      <c r="D1276" s="65">
        <v>2000</v>
      </c>
      <c r="E1276" s="65"/>
      <c r="F1276" s="649">
        <f t="shared" si="28"/>
        <v>925872</v>
      </c>
      <c r="G1276" s="390" t="s">
        <v>9568</v>
      </c>
    </row>
    <row r="1277" spans="1:7" x14ac:dyDescent="0.3">
      <c r="A1277" s="54">
        <v>45377</v>
      </c>
      <c r="B1277" s="321" t="s">
        <v>567</v>
      </c>
      <c r="C1277" s="5" t="s">
        <v>13507</v>
      </c>
      <c r="D1277" s="65">
        <v>2000</v>
      </c>
      <c r="E1277" s="65"/>
      <c r="F1277" s="649">
        <f t="shared" si="28"/>
        <v>923872</v>
      </c>
      <c r="G1277" s="390" t="s">
        <v>9568</v>
      </c>
    </row>
    <row r="1278" spans="1:7" x14ac:dyDescent="0.3">
      <c r="A1278" s="54">
        <v>45377</v>
      </c>
      <c r="B1278" s="321" t="s">
        <v>9904</v>
      </c>
      <c r="C1278" s="5" t="s">
        <v>13514</v>
      </c>
      <c r="D1278" s="65">
        <v>10000</v>
      </c>
      <c r="E1278" s="65"/>
      <c r="F1278" s="649">
        <f t="shared" si="28"/>
        <v>913872</v>
      </c>
      <c r="G1278" s="390" t="s">
        <v>9568</v>
      </c>
    </row>
    <row r="1279" spans="1:7" x14ac:dyDescent="0.3">
      <c r="A1279" s="54">
        <v>45377</v>
      </c>
      <c r="B1279" s="321" t="s">
        <v>13508</v>
      </c>
      <c r="C1279" s="5" t="s">
        <v>6</v>
      </c>
      <c r="D1279" s="65">
        <v>15000</v>
      </c>
      <c r="E1279" s="65"/>
      <c r="F1279" s="649">
        <f t="shared" si="28"/>
        <v>898872</v>
      </c>
      <c r="G1279" s="390" t="s">
        <v>9568</v>
      </c>
    </row>
    <row r="1280" spans="1:7" x14ac:dyDescent="0.3">
      <c r="A1280" s="54">
        <v>45377</v>
      </c>
      <c r="B1280" s="321" t="s">
        <v>25</v>
      </c>
      <c r="C1280" s="5" t="s">
        <v>13509</v>
      </c>
      <c r="D1280" s="65">
        <v>5000</v>
      </c>
      <c r="E1280" s="65"/>
      <c r="F1280" s="649">
        <f t="shared" si="28"/>
        <v>893872</v>
      </c>
      <c r="G1280" s="390" t="s">
        <v>9568</v>
      </c>
    </row>
    <row r="1281" spans="1:9" x14ac:dyDescent="0.3">
      <c r="A1281" s="54">
        <v>45377</v>
      </c>
      <c r="B1281" s="321" t="s">
        <v>1086</v>
      </c>
      <c r="C1281" s="5" t="s">
        <v>13520</v>
      </c>
      <c r="D1281" s="65">
        <v>100000</v>
      </c>
      <c r="E1281" s="65"/>
      <c r="F1281" s="649">
        <f t="shared" si="28"/>
        <v>793872</v>
      </c>
      <c r="G1281" s="390" t="s">
        <v>9568</v>
      </c>
    </row>
    <row r="1282" spans="1:9" x14ac:dyDescent="0.3">
      <c r="A1282" s="54">
        <v>45377</v>
      </c>
      <c r="B1282" s="321" t="s">
        <v>445</v>
      </c>
      <c r="C1282" s="5" t="s">
        <v>11971</v>
      </c>
      <c r="D1282" s="65">
        <v>25000</v>
      </c>
      <c r="E1282" s="65"/>
      <c r="F1282" s="649">
        <f t="shared" si="28"/>
        <v>768872</v>
      </c>
      <c r="G1282" s="390" t="s">
        <v>9568</v>
      </c>
    </row>
    <row r="1283" spans="1:9" x14ac:dyDescent="0.3">
      <c r="A1283" s="54">
        <v>45381</v>
      </c>
      <c r="C1283" s="5" t="s">
        <v>13510</v>
      </c>
      <c r="D1283" s="65">
        <v>25000</v>
      </c>
      <c r="E1283" s="65"/>
      <c r="F1283" s="649">
        <f t="shared" si="28"/>
        <v>743872</v>
      </c>
      <c r="G1283" s="390" t="s">
        <v>9568</v>
      </c>
      <c r="I1283" s="277" t="e">
        <f>D1281+D1280+#REF!+D1278+D1276+#REF!+D1273+D1272</f>
        <v>#REF!</v>
      </c>
    </row>
    <row r="1284" spans="1:9" x14ac:dyDescent="0.3">
      <c r="A1284" s="54">
        <v>45384</v>
      </c>
      <c r="C1284" s="5" t="s">
        <v>9903</v>
      </c>
      <c r="D1284" s="65">
        <v>13250</v>
      </c>
      <c r="E1284" s="65"/>
      <c r="F1284" s="649">
        <f t="shared" si="28"/>
        <v>730622</v>
      </c>
      <c r="G1284" s="390" t="s">
        <v>9568</v>
      </c>
    </row>
    <row r="1285" spans="1:9" x14ac:dyDescent="0.3">
      <c r="A1285" s="54">
        <v>45384</v>
      </c>
      <c r="C1285" s="5" t="s">
        <v>294</v>
      </c>
      <c r="D1285" s="65"/>
      <c r="E1285" s="65">
        <v>25000</v>
      </c>
      <c r="F1285" s="649">
        <f t="shared" si="28"/>
        <v>755622</v>
      </c>
      <c r="G1285" s="390" t="s">
        <v>9568</v>
      </c>
    </row>
    <row r="1286" spans="1:9" x14ac:dyDescent="0.3">
      <c r="A1286" s="54">
        <v>45384</v>
      </c>
      <c r="C1286" s="5" t="s">
        <v>4601</v>
      </c>
      <c r="D1286" s="65"/>
      <c r="E1286" s="65">
        <v>900</v>
      </c>
      <c r="F1286" s="649">
        <f t="shared" si="28"/>
        <v>756522</v>
      </c>
      <c r="G1286" s="390" t="s">
        <v>9568</v>
      </c>
    </row>
    <row r="1287" spans="1:9" x14ac:dyDescent="0.3">
      <c r="A1287" s="54">
        <v>45384</v>
      </c>
      <c r="C1287" s="44" t="s">
        <v>13533</v>
      </c>
      <c r="D1287" s="48">
        <v>50000</v>
      </c>
      <c r="E1287" s="65"/>
      <c r="F1287" s="649">
        <f t="shared" si="28"/>
        <v>706522</v>
      </c>
      <c r="G1287" s="390" t="s">
        <v>9568</v>
      </c>
    </row>
    <row r="1288" spans="1:9" x14ac:dyDescent="0.3">
      <c r="A1288" s="54">
        <v>45384</v>
      </c>
      <c r="C1288" s="44" t="s">
        <v>13532</v>
      </c>
      <c r="D1288" s="48">
        <v>5000</v>
      </c>
      <c r="E1288" s="65"/>
      <c r="F1288" s="649">
        <f t="shared" ref="F1288:F1351" si="29">F1287+E1288-D1288</f>
        <v>701522</v>
      </c>
      <c r="G1288" s="390" t="s">
        <v>9568</v>
      </c>
    </row>
    <row r="1289" spans="1:9" x14ac:dyDescent="0.3">
      <c r="A1289" s="54">
        <v>45387</v>
      </c>
      <c r="C1289" s="5" t="s">
        <v>6235</v>
      </c>
      <c r="D1289" s="65"/>
      <c r="E1289" s="43">
        <v>16900</v>
      </c>
      <c r="F1289" s="649">
        <f t="shared" si="29"/>
        <v>718422</v>
      </c>
      <c r="G1289" s="390" t="s">
        <v>9568</v>
      </c>
    </row>
    <row r="1290" spans="1:9" x14ac:dyDescent="0.3">
      <c r="A1290" s="54">
        <v>45387</v>
      </c>
      <c r="C1290" s="5" t="s">
        <v>13565</v>
      </c>
      <c r="D1290" s="65"/>
      <c r="E1290" s="65">
        <v>10000</v>
      </c>
      <c r="F1290" s="649">
        <f t="shared" si="29"/>
        <v>728422</v>
      </c>
      <c r="G1290" s="390" t="s">
        <v>9568</v>
      </c>
    </row>
    <row r="1291" spans="1:9" x14ac:dyDescent="0.3">
      <c r="A1291" s="54">
        <v>45387</v>
      </c>
      <c r="C1291" s="5" t="s">
        <v>13566</v>
      </c>
      <c r="D1291" s="65"/>
      <c r="E1291" s="65">
        <v>50000</v>
      </c>
      <c r="F1291" s="649">
        <f t="shared" si="29"/>
        <v>778422</v>
      </c>
      <c r="G1291" s="390" t="s">
        <v>9568</v>
      </c>
    </row>
    <row r="1292" spans="1:9" x14ac:dyDescent="0.3">
      <c r="A1292" s="54">
        <v>45387</v>
      </c>
      <c r="C1292" s="5" t="s">
        <v>13588</v>
      </c>
      <c r="D1292" s="65"/>
      <c r="E1292" s="65">
        <v>253000</v>
      </c>
      <c r="F1292" s="649">
        <f t="shared" si="29"/>
        <v>1031422</v>
      </c>
      <c r="G1292" s="390" t="s">
        <v>9568</v>
      </c>
    </row>
    <row r="1293" spans="1:9" x14ac:dyDescent="0.3">
      <c r="A1293" s="54">
        <v>45400</v>
      </c>
      <c r="C1293" s="5" t="s">
        <v>9454</v>
      </c>
      <c r="D1293" s="65">
        <v>1000</v>
      </c>
      <c r="E1293" s="65"/>
      <c r="F1293" s="649">
        <f t="shared" si="29"/>
        <v>1030422</v>
      </c>
      <c r="G1293" s="390" t="s">
        <v>9568</v>
      </c>
    </row>
    <row r="1294" spans="1:9" x14ac:dyDescent="0.3">
      <c r="A1294" s="54">
        <v>45400</v>
      </c>
      <c r="C1294" s="5" t="s">
        <v>13583</v>
      </c>
      <c r="D1294" s="65">
        <v>1000</v>
      </c>
      <c r="E1294" s="65"/>
      <c r="F1294" s="649">
        <f t="shared" si="29"/>
        <v>1029422</v>
      </c>
      <c r="G1294" s="390" t="s">
        <v>9568</v>
      </c>
    </row>
    <row r="1295" spans="1:9" x14ac:dyDescent="0.3">
      <c r="A1295" s="54">
        <v>45400</v>
      </c>
      <c r="C1295" s="5" t="s">
        <v>13583</v>
      </c>
      <c r="D1295" s="65">
        <v>30000</v>
      </c>
      <c r="E1295" s="65"/>
      <c r="F1295" s="649">
        <f t="shared" si="29"/>
        <v>999422</v>
      </c>
      <c r="G1295" s="390" t="s">
        <v>9568</v>
      </c>
    </row>
    <row r="1296" spans="1:9" x14ac:dyDescent="0.3">
      <c r="A1296" s="54">
        <v>45391</v>
      </c>
      <c r="C1296" s="5" t="s">
        <v>13589</v>
      </c>
      <c r="D1296" s="65">
        <v>25000</v>
      </c>
      <c r="E1296" s="65"/>
      <c r="F1296" s="649">
        <f t="shared" si="29"/>
        <v>974422</v>
      </c>
      <c r="G1296" s="390" t="s">
        <v>9568</v>
      </c>
    </row>
    <row r="1297" spans="1:7" x14ac:dyDescent="0.3">
      <c r="A1297" s="54">
        <v>45391</v>
      </c>
      <c r="C1297" s="5" t="s">
        <v>10307</v>
      </c>
      <c r="D1297" s="65">
        <v>15000</v>
      </c>
      <c r="E1297" s="65"/>
      <c r="F1297" s="649">
        <f t="shared" si="29"/>
        <v>959422</v>
      </c>
      <c r="G1297" s="390" t="s">
        <v>9568</v>
      </c>
    </row>
    <row r="1298" spans="1:7" x14ac:dyDescent="0.3">
      <c r="A1298" s="54">
        <v>45391</v>
      </c>
      <c r="C1298" s="5" t="s">
        <v>13590</v>
      </c>
      <c r="D1298" s="65">
        <v>25000</v>
      </c>
      <c r="E1298" s="65"/>
      <c r="F1298" s="649">
        <f t="shared" si="29"/>
        <v>934422</v>
      </c>
      <c r="G1298" s="390" t="s">
        <v>9568</v>
      </c>
    </row>
    <row r="1299" spans="1:7" x14ac:dyDescent="0.3">
      <c r="A1299" s="54">
        <v>45391</v>
      </c>
      <c r="C1299" s="5" t="s">
        <v>13183</v>
      </c>
      <c r="D1299" s="65">
        <v>22000</v>
      </c>
      <c r="E1299" s="65"/>
      <c r="F1299" s="649">
        <f t="shared" si="29"/>
        <v>912422</v>
      </c>
      <c r="G1299" s="390" t="s">
        <v>9568</v>
      </c>
    </row>
    <row r="1300" spans="1:7" x14ac:dyDescent="0.3">
      <c r="A1300" s="54">
        <v>45402</v>
      </c>
      <c r="C1300" s="5" t="s">
        <v>294</v>
      </c>
      <c r="D1300" s="65"/>
      <c r="E1300" s="65">
        <v>5000</v>
      </c>
      <c r="F1300" s="649">
        <f t="shared" si="29"/>
        <v>917422</v>
      </c>
      <c r="G1300" s="390" t="s">
        <v>9568</v>
      </c>
    </row>
    <row r="1301" spans="1:7" x14ac:dyDescent="0.3">
      <c r="A1301" s="54">
        <v>45404</v>
      </c>
      <c r="C1301" s="5" t="s">
        <v>13478</v>
      </c>
      <c r="D1301" s="65">
        <v>5000</v>
      </c>
      <c r="E1301" s="65"/>
      <c r="F1301" s="649">
        <f t="shared" si="29"/>
        <v>912422</v>
      </c>
      <c r="G1301" s="390" t="s">
        <v>9568</v>
      </c>
    </row>
    <row r="1302" spans="1:7" x14ac:dyDescent="0.3">
      <c r="A1302" s="54">
        <v>45404</v>
      </c>
      <c r="C1302" s="5" t="s">
        <v>11300</v>
      </c>
      <c r="D1302" s="65">
        <v>5000</v>
      </c>
      <c r="E1302" s="65"/>
      <c r="F1302" s="649">
        <f t="shared" si="29"/>
        <v>907422</v>
      </c>
      <c r="G1302" s="390" t="s">
        <v>9568</v>
      </c>
    </row>
    <row r="1303" spans="1:7" x14ac:dyDescent="0.3">
      <c r="A1303" s="54">
        <v>45404</v>
      </c>
      <c r="C1303" s="5" t="s">
        <v>4446</v>
      </c>
      <c r="D1303" s="65">
        <v>6000</v>
      </c>
      <c r="E1303" s="65"/>
      <c r="F1303" s="649">
        <f t="shared" si="29"/>
        <v>901422</v>
      </c>
      <c r="G1303" s="390" t="s">
        <v>9568</v>
      </c>
    </row>
    <row r="1304" spans="1:7" x14ac:dyDescent="0.3">
      <c r="A1304" s="54">
        <v>45404</v>
      </c>
      <c r="C1304" s="5" t="s">
        <v>13479</v>
      </c>
      <c r="D1304" s="65">
        <v>5300</v>
      </c>
      <c r="E1304" s="65"/>
      <c r="F1304" s="649">
        <f t="shared" si="29"/>
        <v>896122</v>
      </c>
      <c r="G1304" s="390" t="s">
        <v>9568</v>
      </c>
    </row>
    <row r="1305" spans="1:7" x14ac:dyDescent="0.3">
      <c r="A1305" s="54">
        <v>45404</v>
      </c>
      <c r="C1305" s="5" t="s">
        <v>13479</v>
      </c>
      <c r="D1305" s="65">
        <v>5000</v>
      </c>
      <c r="E1305" s="65"/>
      <c r="F1305" s="649">
        <f t="shared" si="29"/>
        <v>891122</v>
      </c>
      <c r="G1305" s="390" t="s">
        <v>9568</v>
      </c>
    </row>
    <row r="1306" spans="1:7" x14ac:dyDescent="0.3">
      <c r="A1306" s="54">
        <v>45407</v>
      </c>
      <c r="C1306" s="5" t="s">
        <v>13613</v>
      </c>
      <c r="D1306" s="65"/>
      <c r="E1306" s="65">
        <v>30000</v>
      </c>
      <c r="F1306" s="649">
        <f t="shared" si="29"/>
        <v>921122</v>
      </c>
      <c r="G1306" s="390" t="s">
        <v>9568</v>
      </c>
    </row>
    <row r="1307" spans="1:7" x14ac:dyDescent="0.3">
      <c r="A1307" s="54">
        <v>45407</v>
      </c>
      <c r="C1307" s="5" t="s">
        <v>9080</v>
      </c>
      <c r="D1307" s="65"/>
      <c r="E1307" s="65">
        <v>5000</v>
      </c>
      <c r="F1307" s="649">
        <f t="shared" si="29"/>
        <v>926122</v>
      </c>
      <c r="G1307" s="390" t="s">
        <v>9568</v>
      </c>
    </row>
    <row r="1308" spans="1:7" x14ac:dyDescent="0.3">
      <c r="A1308" s="54">
        <v>45409</v>
      </c>
      <c r="C1308" s="5" t="s">
        <v>10513</v>
      </c>
      <c r="D1308" s="65"/>
      <c r="E1308" s="65">
        <v>500000</v>
      </c>
      <c r="F1308" s="649">
        <f t="shared" si="29"/>
        <v>1426122</v>
      </c>
      <c r="G1308" s="390" t="s">
        <v>9568</v>
      </c>
    </row>
    <row r="1309" spans="1:7" x14ac:dyDescent="0.3">
      <c r="A1309" s="54">
        <v>45411</v>
      </c>
      <c r="C1309" s="5" t="s">
        <v>13630</v>
      </c>
      <c r="D1309" s="65">
        <v>6000</v>
      </c>
      <c r="E1309" s="65"/>
      <c r="F1309" s="649">
        <f t="shared" si="29"/>
        <v>1420122</v>
      </c>
      <c r="G1309" s="390" t="s">
        <v>9568</v>
      </c>
    </row>
    <row r="1310" spans="1:7" x14ac:dyDescent="0.3">
      <c r="A1310" s="54">
        <v>45411</v>
      </c>
      <c r="C1310" s="5" t="s">
        <v>12011</v>
      </c>
      <c r="D1310" s="65">
        <v>100000</v>
      </c>
      <c r="E1310" s="65"/>
      <c r="F1310" s="649">
        <f t="shared" si="29"/>
        <v>1320122</v>
      </c>
      <c r="G1310" s="390" t="s">
        <v>9568</v>
      </c>
    </row>
    <row r="1311" spans="1:7" x14ac:dyDescent="0.3">
      <c r="A1311" s="54">
        <v>45411</v>
      </c>
      <c r="C1311" s="5" t="s">
        <v>13632</v>
      </c>
      <c r="D1311" s="65">
        <v>20000</v>
      </c>
      <c r="E1311" s="65"/>
      <c r="F1311" s="649">
        <f t="shared" si="29"/>
        <v>1300122</v>
      </c>
      <c r="G1311" s="390" t="s">
        <v>9568</v>
      </c>
    </row>
    <row r="1312" spans="1:7" x14ac:dyDescent="0.3">
      <c r="A1312" s="54">
        <v>45414</v>
      </c>
      <c r="C1312" s="5" t="s">
        <v>12011</v>
      </c>
      <c r="D1312" s="65">
        <v>240000</v>
      </c>
      <c r="E1312" s="65"/>
      <c r="F1312" s="649">
        <f t="shared" si="29"/>
        <v>1060122</v>
      </c>
      <c r="G1312" s="390" t="s">
        <v>9568</v>
      </c>
    </row>
    <row r="1313" spans="1:7" x14ac:dyDescent="0.3">
      <c r="A1313" s="54">
        <v>45414</v>
      </c>
      <c r="C1313" s="5" t="s">
        <v>13644</v>
      </c>
      <c r="D1313" s="65">
        <v>25000</v>
      </c>
      <c r="E1313" s="65"/>
      <c r="F1313" s="649">
        <f t="shared" si="29"/>
        <v>1035122</v>
      </c>
      <c r="G1313" s="390" t="s">
        <v>9568</v>
      </c>
    </row>
    <row r="1314" spans="1:7" x14ac:dyDescent="0.3">
      <c r="A1314" s="54">
        <v>45414</v>
      </c>
      <c r="C1314" s="5" t="s">
        <v>8583</v>
      </c>
      <c r="D1314" s="65">
        <v>25000</v>
      </c>
      <c r="E1314" s="65"/>
      <c r="F1314" s="649">
        <f t="shared" si="29"/>
        <v>1010122</v>
      </c>
      <c r="G1314" s="390" t="s">
        <v>9568</v>
      </c>
    </row>
    <row r="1315" spans="1:7" x14ac:dyDescent="0.3">
      <c r="A1315" s="54">
        <v>45416</v>
      </c>
      <c r="C1315" s="5" t="s">
        <v>13658</v>
      </c>
      <c r="D1315" s="65">
        <v>20000</v>
      </c>
      <c r="E1315" s="65"/>
      <c r="F1315" s="649">
        <f t="shared" si="29"/>
        <v>990122</v>
      </c>
      <c r="G1315" s="390" t="s">
        <v>9568</v>
      </c>
    </row>
    <row r="1316" spans="1:7" x14ac:dyDescent="0.3">
      <c r="A1316" s="54">
        <v>45420</v>
      </c>
      <c r="C1316" s="5" t="s">
        <v>4601</v>
      </c>
      <c r="D1316" s="43">
        <v>695</v>
      </c>
      <c r="E1316" s="65"/>
      <c r="F1316" s="649">
        <f t="shared" si="29"/>
        <v>989427</v>
      </c>
      <c r="G1316" s="390" t="s">
        <v>9568</v>
      </c>
    </row>
    <row r="1317" spans="1:7" x14ac:dyDescent="0.3">
      <c r="A1317" s="54">
        <v>45420</v>
      </c>
      <c r="C1317" s="5" t="s">
        <v>9080</v>
      </c>
      <c r="D1317" s="65"/>
      <c r="E1317" s="65">
        <v>10000</v>
      </c>
      <c r="F1317" s="649">
        <f t="shared" si="29"/>
        <v>999427</v>
      </c>
      <c r="G1317" s="390" t="s">
        <v>9568</v>
      </c>
    </row>
    <row r="1318" spans="1:7" x14ac:dyDescent="0.3">
      <c r="A1318" s="54">
        <v>45420</v>
      </c>
      <c r="C1318" s="44" t="s">
        <v>13694</v>
      </c>
      <c r="D1318" s="48">
        <v>50000</v>
      </c>
      <c r="E1318" s="65"/>
      <c r="F1318" s="649">
        <f t="shared" si="29"/>
        <v>949427</v>
      </c>
      <c r="G1318" s="390" t="s">
        <v>9568</v>
      </c>
    </row>
    <row r="1319" spans="1:7" x14ac:dyDescent="0.3">
      <c r="A1319" s="54">
        <v>45420</v>
      </c>
      <c r="C1319" s="44" t="s">
        <v>13695</v>
      </c>
      <c r="D1319" s="48">
        <v>5000</v>
      </c>
      <c r="E1319" s="65"/>
      <c r="F1319" s="649">
        <f t="shared" si="29"/>
        <v>944427</v>
      </c>
      <c r="G1319" s="390" t="s">
        <v>9568</v>
      </c>
    </row>
    <row r="1320" spans="1:7" x14ac:dyDescent="0.3">
      <c r="A1320" s="54">
        <v>45425</v>
      </c>
      <c r="C1320" s="5" t="s">
        <v>12271</v>
      </c>
      <c r="D1320" s="65"/>
      <c r="E1320" s="65">
        <v>19682</v>
      </c>
      <c r="F1320" s="649">
        <f t="shared" si="29"/>
        <v>964109</v>
      </c>
      <c r="G1320" s="390" t="s">
        <v>9568</v>
      </c>
    </row>
    <row r="1321" spans="1:7" x14ac:dyDescent="0.3">
      <c r="A1321" s="54">
        <v>45427</v>
      </c>
      <c r="C1321" s="5" t="s">
        <v>294</v>
      </c>
      <c r="D1321" s="65"/>
      <c r="E1321" s="65">
        <v>1000</v>
      </c>
      <c r="F1321" s="649">
        <f t="shared" si="29"/>
        <v>965109</v>
      </c>
      <c r="G1321" s="390" t="s">
        <v>9568</v>
      </c>
    </row>
    <row r="1322" spans="1:7" x14ac:dyDescent="0.3">
      <c r="A1322" s="54">
        <v>45427</v>
      </c>
      <c r="C1322" s="5" t="s">
        <v>10513</v>
      </c>
      <c r="D1322" s="65"/>
      <c r="E1322" s="65">
        <v>500000</v>
      </c>
      <c r="F1322" s="649">
        <f t="shared" si="29"/>
        <v>1465109</v>
      </c>
      <c r="G1322" s="390" t="s">
        <v>9568</v>
      </c>
    </row>
    <row r="1323" spans="1:7" x14ac:dyDescent="0.3">
      <c r="A1323" s="54">
        <v>45427</v>
      </c>
      <c r="C1323" s="5" t="s">
        <v>13742</v>
      </c>
      <c r="D1323" s="65">
        <v>200000</v>
      </c>
      <c r="E1323" s="65"/>
      <c r="F1323" s="649">
        <f t="shared" si="29"/>
        <v>1265109</v>
      </c>
      <c r="G1323" s="390" t="s">
        <v>9568</v>
      </c>
    </row>
    <row r="1324" spans="1:7" x14ac:dyDescent="0.3">
      <c r="A1324" s="54">
        <v>45427</v>
      </c>
      <c r="C1324" s="5" t="s">
        <v>13743</v>
      </c>
      <c r="D1324" s="65">
        <v>300000</v>
      </c>
      <c r="E1324" s="65"/>
      <c r="F1324" s="649">
        <f t="shared" si="29"/>
        <v>965109</v>
      </c>
      <c r="G1324" s="390" t="s">
        <v>9568</v>
      </c>
    </row>
    <row r="1325" spans="1:7" x14ac:dyDescent="0.3">
      <c r="A1325" s="54"/>
      <c r="C1325" s="5"/>
      <c r="D1325" s="65"/>
      <c r="E1325" s="65"/>
      <c r="F1325" s="649">
        <f t="shared" si="29"/>
        <v>965109</v>
      </c>
      <c r="G1325" s="390" t="s">
        <v>9567</v>
      </c>
    </row>
    <row r="1326" spans="1:7" x14ac:dyDescent="0.3">
      <c r="A1326" s="54"/>
      <c r="C1326" s="5"/>
      <c r="D1326" s="65"/>
      <c r="E1326" s="65"/>
      <c r="F1326" s="649">
        <f t="shared" si="29"/>
        <v>965109</v>
      </c>
      <c r="G1326" s="390" t="s">
        <v>9567</v>
      </c>
    </row>
    <row r="1327" spans="1:7" x14ac:dyDescent="0.3">
      <c r="A1327" s="54"/>
      <c r="C1327" s="5"/>
      <c r="D1327" s="65"/>
      <c r="E1327" s="65"/>
      <c r="F1327" s="649">
        <f t="shared" si="29"/>
        <v>965109</v>
      </c>
      <c r="G1327" s="390" t="s">
        <v>9567</v>
      </c>
    </row>
    <row r="1328" spans="1:7" x14ac:dyDescent="0.3">
      <c r="A1328" s="54"/>
      <c r="C1328" s="5"/>
      <c r="D1328" s="65"/>
      <c r="E1328" s="65"/>
      <c r="F1328" s="649">
        <f t="shared" si="29"/>
        <v>965109</v>
      </c>
      <c r="G1328" s="390" t="s">
        <v>9567</v>
      </c>
    </row>
    <row r="1329" spans="1:7" x14ac:dyDescent="0.3">
      <c r="A1329" s="54"/>
      <c r="C1329" s="5"/>
      <c r="D1329" s="65"/>
      <c r="E1329" s="65"/>
      <c r="F1329" s="649">
        <f t="shared" si="29"/>
        <v>965109</v>
      </c>
      <c r="G1329" s="390" t="s">
        <v>9567</v>
      </c>
    </row>
    <row r="1330" spans="1:7" x14ac:dyDescent="0.3">
      <c r="A1330" s="54"/>
      <c r="C1330" s="5"/>
      <c r="D1330" s="65"/>
      <c r="E1330" s="65"/>
      <c r="F1330" s="649">
        <f t="shared" si="29"/>
        <v>965109</v>
      </c>
      <c r="G1330" s="390" t="s">
        <v>9567</v>
      </c>
    </row>
    <row r="1331" spans="1:7" x14ac:dyDescent="0.3">
      <c r="A1331" s="54"/>
      <c r="C1331" s="5"/>
      <c r="D1331" s="65"/>
      <c r="E1331" s="65"/>
      <c r="F1331" s="649">
        <f t="shared" si="29"/>
        <v>965109</v>
      </c>
      <c r="G1331" s="390" t="s">
        <v>9567</v>
      </c>
    </row>
    <row r="1332" spans="1:7" x14ac:dyDescent="0.3">
      <c r="A1332" s="54"/>
      <c r="C1332" s="5"/>
      <c r="D1332" s="65"/>
      <c r="E1332" s="65"/>
      <c r="F1332" s="649">
        <f t="shared" si="29"/>
        <v>965109</v>
      </c>
      <c r="G1332" s="390" t="s">
        <v>9567</v>
      </c>
    </row>
    <row r="1333" spans="1:7" x14ac:dyDescent="0.3">
      <c r="A1333" s="54"/>
      <c r="C1333" s="5"/>
      <c r="D1333" s="65"/>
      <c r="E1333" s="65"/>
      <c r="F1333" s="649">
        <f t="shared" si="29"/>
        <v>965109</v>
      </c>
      <c r="G1333" s="390" t="s">
        <v>9567</v>
      </c>
    </row>
    <row r="1334" spans="1:7" x14ac:dyDescent="0.3">
      <c r="A1334" s="54"/>
      <c r="C1334" s="5"/>
      <c r="D1334" s="65"/>
      <c r="E1334" s="65"/>
      <c r="F1334" s="649">
        <f t="shared" si="29"/>
        <v>965109</v>
      </c>
      <c r="G1334" s="390" t="s">
        <v>9567</v>
      </c>
    </row>
    <row r="1335" spans="1:7" x14ac:dyDescent="0.3">
      <c r="A1335" s="54"/>
      <c r="C1335" s="5"/>
      <c r="D1335" s="65"/>
      <c r="E1335" s="65"/>
      <c r="F1335" s="649">
        <f t="shared" si="29"/>
        <v>965109</v>
      </c>
      <c r="G1335" s="390" t="s">
        <v>9567</v>
      </c>
    </row>
    <row r="1336" spans="1:7" x14ac:dyDescent="0.3">
      <c r="A1336" s="54"/>
      <c r="C1336" s="5"/>
      <c r="D1336" s="65"/>
      <c r="E1336" s="65"/>
      <c r="F1336" s="649">
        <f t="shared" si="29"/>
        <v>965109</v>
      </c>
      <c r="G1336" s="390" t="s">
        <v>9567</v>
      </c>
    </row>
    <row r="1337" spans="1:7" x14ac:dyDescent="0.3">
      <c r="A1337" s="54"/>
      <c r="C1337" s="5"/>
      <c r="D1337" s="65"/>
      <c r="E1337" s="65"/>
      <c r="F1337" s="649">
        <f t="shared" si="29"/>
        <v>965109</v>
      </c>
      <c r="G1337" s="390" t="s">
        <v>9567</v>
      </c>
    </row>
    <row r="1338" spans="1:7" x14ac:dyDescent="0.3">
      <c r="A1338" s="54"/>
      <c r="C1338" s="5"/>
      <c r="D1338" s="65"/>
      <c r="E1338" s="65"/>
      <c r="F1338" s="649">
        <f t="shared" si="29"/>
        <v>965109</v>
      </c>
      <c r="G1338" s="390" t="s">
        <v>9567</v>
      </c>
    </row>
    <row r="1339" spans="1:7" x14ac:dyDescent="0.3">
      <c r="A1339" s="54"/>
      <c r="C1339" s="5"/>
      <c r="D1339" s="65"/>
      <c r="E1339" s="65"/>
      <c r="F1339" s="649">
        <f t="shared" si="29"/>
        <v>965109</v>
      </c>
      <c r="G1339" s="390" t="s">
        <v>9567</v>
      </c>
    </row>
    <row r="1340" spans="1:7" x14ac:dyDescent="0.3">
      <c r="A1340" s="54"/>
      <c r="C1340" s="5"/>
      <c r="D1340" s="65"/>
      <c r="E1340" s="65"/>
      <c r="F1340" s="649">
        <f t="shared" si="29"/>
        <v>965109</v>
      </c>
      <c r="G1340" s="390" t="s">
        <v>9567</v>
      </c>
    </row>
    <row r="1341" spans="1:7" x14ac:dyDescent="0.3">
      <c r="A1341" s="54"/>
      <c r="C1341" s="5"/>
      <c r="D1341" s="65"/>
      <c r="E1341" s="65"/>
      <c r="F1341" s="649">
        <f t="shared" si="29"/>
        <v>965109</v>
      </c>
      <c r="G1341" s="390" t="s">
        <v>9567</v>
      </c>
    </row>
    <row r="1342" spans="1:7" x14ac:dyDescent="0.3">
      <c r="A1342" s="54"/>
      <c r="C1342" s="5"/>
      <c r="D1342" s="65"/>
      <c r="E1342" s="65"/>
      <c r="F1342" s="649">
        <f t="shared" si="29"/>
        <v>965109</v>
      </c>
      <c r="G1342" s="390" t="s">
        <v>9567</v>
      </c>
    </row>
    <row r="1343" spans="1:7" x14ac:dyDescent="0.3">
      <c r="A1343" s="54"/>
      <c r="C1343" s="5"/>
      <c r="D1343" s="65"/>
      <c r="E1343" s="65"/>
      <c r="F1343" s="649">
        <f t="shared" si="29"/>
        <v>965109</v>
      </c>
      <c r="G1343" s="390" t="s">
        <v>9567</v>
      </c>
    </row>
    <row r="1344" spans="1:7" x14ac:dyDescent="0.3">
      <c r="A1344" s="54"/>
      <c r="C1344" s="5"/>
      <c r="D1344" s="65"/>
      <c r="E1344" s="65"/>
      <c r="F1344" s="649">
        <f t="shared" si="29"/>
        <v>965109</v>
      </c>
      <c r="G1344" s="390" t="s">
        <v>9567</v>
      </c>
    </row>
    <row r="1345" spans="1:7" x14ac:dyDescent="0.3">
      <c r="A1345" s="54"/>
      <c r="C1345" s="5"/>
      <c r="D1345" s="65"/>
      <c r="E1345" s="65"/>
      <c r="F1345" s="649">
        <f t="shared" si="29"/>
        <v>965109</v>
      </c>
      <c r="G1345" s="390" t="s">
        <v>9567</v>
      </c>
    </row>
    <row r="1346" spans="1:7" x14ac:dyDescent="0.3">
      <c r="A1346" s="54"/>
      <c r="C1346" s="5"/>
      <c r="D1346" s="65"/>
      <c r="E1346" s="65"/>
      <c r="F1346" s="649">
        <f t="shared" si="29"/>
        <v>965109</v>
      </c>
      <c r="G1346" s="390" t="s">
        <v>9567</v>
      </c>
    </row>
    <row r="1347" spans="1:7" x14ac:dyDescent="0.3">
      <c r="A1347" s="54"/>
      <c r="C1347" s="5"/>
      <c r="D1347" s="65"/>
      <c r="E1347" s="65"/>
      <c r="F1347" s="649">
        <f t="shared" si="29"/>
        <v>965109</v>
      </c>
      <c r="G1347" s="390" t="s">
        <v>9567</v>
      </c>
    </row>
    <row r="1348" spans="1:7" x14ac:dyDescent="0.3">
      <c r="A1348" s="54"/>
      <c r="C1348" s="5"/>
      <c r="D1348" s="65"/>
      <c r="E1348" s="65"/>
      <c r="F1348" s="649">
        <f t="shared" si="29"/>
        <v>965109</v>
      </c>
      <c r="G1348" s="390" t="s">
        <v>9567</v>
      </c>
    </row>
    <row r="1349" spans="1:7" x14ac:dyDescent="0.3">
      <c r="A1349" s="54"/>
      <c r="C1349" s="5"/>
      <c r="D1349" s="65"/>
      <c r="E1349" s="65"/>
      <c r="F1349" s="649">
        <f t="shared" si="29"/>
        <v>965109</v>
      </c>
      <c r="G1349" s="390" t="s">
        <v>9567</v>
      </c>
    </row>
    <row r="1350" spans="1:7" x14ac:dyDescent="0.3">
      <c r="A1350" s="54"/>
      <c r="C1350" s="5"/>
      <c r="D1350" s="65"/>
      <c r="E1350" s="65"/>
      <c r="F1350" s="649">
        <f t="shared" si="29"/>
        <v>965109</v>
      </c>
      <c r="G1350" s="390" t="s">
        <v>9567</v>
      </c>
    </row>
    <row r="1351" spans="1:7" x14ac:dyDescent="0.3">
      <c r="A1351" s="54"/>
      <c r="C1351" s="5"/>
      <c r="D1351" s="65"/>
      <c r="E1351" s="65"/>
      <c r="F1351" s="649">
        <f t="shared" si="29"/>
        <v>965109</v>
      </c>
      <c r="G1351" s="390" t="s">
        <v>9567</v>
      </c>
    </row>
    <row r="1352" spans="1:7" x14ac:dyDescent="0.3">
      <c r="A1352" s="54"/>
      <c r="C1352" s="5"/>
      <c r="D1352" s="65"/>
      <c r="E1352" s="65"/>
      <c r="F1352" s="649">
        <f t="shared" ref="F1352:F1356" si="30">F1351+E1352-D1352</f>
        <v>965109</v>
      </c>
      <c r="G1352" s="390" t="s">
        <v>9567</v>
      </c>
    </row>
    <row r="1353" spans="1:7" x14ac:dyDescent="0.3">
      <c r="A1353" s="54"/>
      <c r="C1353" s="5"/>
      <c r="D1353" s="65"/>
      <c r="E1353" s="65"/>
      <c r="F1353" s="649">
        <f t="shared" si="30"/>
        <v>965109</v>
      </c>
      <c r="G1353" s="390" t="s">
        <v>9567</v>
      </c>
    </row>
    <row r="1354" spans="1:7" x14ac:dyDescent="0.3">
      <c r="A1354" s="54"/>
      <c r="C1354" s="5"/>
      <c r="D1354" s="65"/>
      <c r="E1354" s="65"/>
      <c r="F1354" s="649">
        <f t="shared" si="30"/>
        <v>965109</v>
      </c>
      <c r="G1354" s="390" t="s">
        <v>9567</v>
      </c>
    </row>
    <row r="1355" spans="1:7" x14ac:dyDescent="0.3">
      <c r="A1355" s="54"/>
      <c r="C1355" s="5"/>
      <c r="D1355" s="65"/>
      <c r="E1355" s="65"/>
      <c r="F1355" s="649">
        <f t="shared" si="30"/>
        <v>965109</v>
      </c>
      <c r="G1355" s="390" t="s">
        <v>9567</v>
      </c>
    </row>
    <row r="1356" spans="1:7" x14ac:dyDescent="0.3">
      <c r="A1356" s="54"/>
      <c r="C1356" s="5"/>
      <c r="D1356" s="65"/>
      <c r="E1356" s="65"/>
      <c r="F1356" s="649">
        <f t="shared" si="30"/>
        <v>965109</v>
      </c>
      <c r="G1356" s="390" t="s">
        <v>9567</v>
      </c>
    </row>
    <row r="1357" spans="1:7" x14ac:dyDescent="0.3">
      <c r="A1357" s="54"/>
      <c r="C1357" s="5"/>
      <c r="D1357" s="65"/>
      <c r="E1357" s="65"/>
      <c r="F1357" s="46">
        <f t="shared" ref="F1357:F1417" si="31">F1356+E1357-D1357</f>
        <v>965109</v>
      </c>
      <c r="G1357" s="390" t="s">
        <v>9567</v>
      </c>
    </row>
    <row r="1358" spans="1:7" x14ac:dyDescent="0.3">
      <c r="A1358" s="54"/>
      <c r="C1358" s="5"/>
      <c r="D1358" s="65"/>
      <c r="E1358" s="65"/>
      <c r="F1358" s="46">
        <f t="shared" si="31"/>
        <v>965109</v>
      </c>
      <c r="G1358" s="390" t="s">
        <v>9567</v>
      </c>
    </row>
    <row r="1359" spans="1:7" x14ac:dyDescent="0.3">
      <c r="A1359" s="54"/>
      <c r="C1359" s="5"/>
      <c r="D1359" s="65"/>
      <c r="E1359" s="65"/>
      <c r="F1359" s="46">
        <f t="shared" si="31"/>
        <v>965109</v>
      </c>
      <c r="G1359" s="390" t="s">
        <v>9567</v>
      </c>
    </row>
    <row r="1360" spans="1:7" x14ac:dyDescent="0.3">
      <c r="A1360" s="54"/>
      <c r="C1360" s="5"/>
      <c r="D1360" s="65"/>
      <c r="E1360" s="65"/>
      <c r="F1360" s="46">
        <f t="shared" si="31"/>
        <v>965109</v>
      </c>
      <c r="G1360" s="390" t="s">
        <v>9567</v>
      </c>
    </row>
    <row r="1361" spans="1:7" x14ac:dyDescent="0.3">
      <c r="A1361" s="54"/>
      <c r="C1361" s="5"/>
      <c r="D1361" s="65"/>
      <c r="E1361" s="65"/>
      <c r="F1361" s="46">
        <f t="shared" si="31"/>
        <v>965109</v>
      </c>
      <c r="G1361" s="390" t="s">
        <v>9567</v>
      </c>
    </row>
    <row r="1362" spans="1:7" x14ac:dyDescent="0.3">
      <c r="A1362" s="54"/>
      <c r="C1362" s="5"/>
      <c r="D1362" s="65"/>
      <c r="E1362" s="65"/>
      <c r="F1362" s="46">
        <f t="shared" si="31"/>
        <v>965109</v>
      </c>
      <c r="G1362" s="390" t="s">
        <v>9567</v>
      </c>
    </row>
    <row r="1363" spans="1:7" x14ac:dyDescent="0.3">
      <c r="A1363" s="54"/>
      <c r="C1363" s="5"/>
      <c r="D1363" s="65"/>
      <c r="E1363" s="65"/>
      <c r="F1363" s="46">
        <f t="shared" si="31"/>
        <v>965109</v>
      </c>
      <c r="G1363" s="390" t="s">
        <v>9567</v>
      </c>
    </row>
    <row r="1364" spans="1:7" x14ac:dyDescent="0.3">
      <c r="A1364" s="54"/>
      <c r="C1364" s="5"/>
      <c r="D1364" s="65"/>
      <c r="E1364" s="65"/>
      <c r="F1364" s="46">
        <f t="shared" si="31"/>
        <v>965109</v>
      </c>
      <c r="G1364" s="390" t="s">
        <v>9567</v>
      </c>
    </row>
    <row r="1365" spans="1:7" x14ac:dyDescent="0.3">
      <c r="A1365" s="54"/>
      <c r="C1365" s="5"/>
      <c r="D1365" s="65"/>
      <c r="E1365" s="65"/>
      <c r="F1365" s="46">
        <f t="shared" si="31"/>
        <v>965109</v>
      </c>
      <c r="G1365" s="390" t="s">
        <v>9567</v>
      </c>
    </row>
    <row r="1366" spans="1:7" x14ac:dyDescent="0.3">
      <c r="A1366" s="54"/>
      <c r="C1366" s="5"/>
      <c r="D1366" s="65"/>
      <c r="E1366" s="65"/>
      <c r="F1366" s="46">
        <f t="shared" si="31"/>
        <v>965109</v>
      </c>
      <c r="G1366" s="390" t="s">
        <v>9567</v>
      </c>
    </row>
    <row r="1367" spans="1:7" x14ac:dyDescent="0.3">
      <c r="A1367" s="54"/>
      <c r="C1367" s="5"/>
      <c r="D1367" s="65"/>
      <c r="E1367" s="65"/>
      <c r="F1367" s="46">
        <f t="shared" si="31"/>
        <v>965109</v>
      </c>
      <c r="G1367" s="390" t="s">
        <v>9567</v>
      </c>
    </row>
    <row r="1368" spans="1:7" x14ac:dyDescent="0.3">
      <c r="A1368" s="54"/>
      <c r="C1368" s="5"/>
      <c r="D1368" s="65"/>
      <c r="E1368" s="65"/>
      <c r="F1368" s="46">
        <f t="shared" si="31"/>
        <v>965109</v>
      </c>
      <c r="G1368" s="390" t="s">
        <v>9567</v>
      </c>
    </row>
    <row r="1369" spans="1:7" x14ac:dyDescent="0.3">
      <c r="A1369" s="54"/>
      <c r="C1369" s="5"/>
      <c r="D1369" s="65"/>
      <c r="E1369" s="65"/>
      <c r="F1369" s="46">
        <f t="shared" si="31"/>
        <v>965109</v>
      </c>
      <c r="G1369" s="390" t="s">
        <v>9567</v>
      </c>
    </row>
    <row r="1370" spans="1:7" x14ac:dyDescent="0.3">
      <c r="A1370" s="54"/>
      <c r="C1370" s="5"/>
      <c r="D1370" s="65"/>
      <c r="E1370" s="65"/>
      <c r="F1370" s="46">
        <f t="shared" si="31"/>
        <v>965109</v>
      </c>
      <c r="G1370" s="390" t="s">
        <v>9567</v>
      </c>
    </row>
    <row r="1371" spans="1:7" x14ac:dyDescent="0.3">
      <c r="A1371" s="54"/>
      <c r="C1371" s="5"/>
      <c r="D1371" s="65"/>
      <c r="E1371" s="65"/>
      <c r="F1371" s="46">
        <f t="shared" si="31"/>
        <v>965109</v>
      </c>
      <c r="G1371" s="390" t="s">
        <v>9567</v>
      </c>
    </row>
    <row r="1372" spans="1:7" x14ac:dyDescent="0.3">
      <c r="A1372" s="54"/>
      <c r="C1372" s="5"/>
      <c r="D1372" s="65"/>
      <c r="E1372" s="65"/>
      <c r="F1372" s="46">
        <f t="shared" si="31"/>
        <v>965109</v>
      </c>
      <c r="G1372" s="390" t="s">
        <v>9567</v>
      </c>
    </row>
    <row r="1373" spans="1:7" x14ac:dyDescent="0.3">
      <c r="A1373" s="54"/>
      <c r="C1373" s="5"/>
      <c r="D1373" s="65"/>
      <c r="E1373" s="65"/>
      <c r="F1373" s="46">
        <f t="shared" si="31"/>
        <v>965109</v>
      </c>
      <c r="G1373" s="390" t="s">
        <v>9567</v>
      </c>
    </row>
    <row r="1374" spans="1:7" x14ac:dyDescent="0.3">
      <c r="A1374" s="54"/>
      <c r="C1374" s="5"/>
      <c r="D1374" s="65"/>
      <c r="E1374" s="65"/>
      <c r="F1374" s="46">
        <f t="shared" si="31"/>
        <v>965109</v>
      </c>
      <c r="G1374" s="390" t="s">
        <v>9567</v>
      </c>
    </row>
    <row r="1375" spans="1:7" x14ac:dyDescent="0.3">
      <c r="A1375" s="54"/>
      <c r="C1375" s="5"/>
      <c r="D1375" s="65"/>
      <c r="E1375" s="65"/>
      <c r="F1375" s="46">
        <f t="shared" si="31"/>
        <v>965109</v>
      </c>
      <c r="G1375" s="390" t="s">
        <v>9567</v>
      </c>
    </row>
    <row r="1376" spans="1:7" x14ac:dyDescent="0.3">
      <c r="A1376" s="54"/>
      <c r="C1376" s="5"/>
      <c r="D1376" s="65"/>
      <c r="E1376" s="65"/>
      <c r="F1376" s="46">
        <f t="shared" si="31"/>
        <v>965109</v>
      </c>
      <c r="G1376" s="390" t="s">
        <v>9567</v>
      </c>
    </row>
    <row r="1377" spans="1:7" x14ac:dyDescent="0.3">
      <c r="A1377" s="54"/>
      <c r="C1377" s="5"/>
      <c r="D1377" s="65"/>
      <c r="E1377" s="65"/>
      <c r="F1377" s="46">
        <f t="shared" si="31"/>
        <v>965109</v>
      </c>
      <c r="G1377" s="390" t="s">
        <v>9567</v>
      </c>
    </row>
    <row r="1378" spans="1:7" x14ac:dyDescent="0.3">
      <c r="A1378" s="54"/>
      <c r="C1378" s="5"/>
      <c r="D1378" s="65"/>
      <c r="E1378" s="65"/>
      <c r="F1378" s="46">
        <f t="shared" si="31"/>
        <v>965109</v>
      </c>
      <c r="G1378" s="390" t="s">
        <v>9567</v>
      </c>
    </row>
    <row r="1379" spans="1:7" x14ac:dyDescent="0.3">
      <c r="A1379" s="54"/>
      <c r="C1379" s="5"/>
      <c r="D1379" s="65"/>
      <c r="E1379" s="65"/>
      <c r="F1379" s="46">
        <f t="shared" si="31"/>
        <v>965109</v>
      </c>
      <c r="G1379" s="390" t="s">
        <v>9567</v>
      </c>
    </row>
    <row r="1380" spans="1:7" x14ac:dyDescent="0.3">
      <c r="A1380" s="54"/>
      <c r="C1380" s="5"/>
      <c r="D1380" s="65"/>
      <c r="E1380" s="65"/>
      <c r="F1380" s="46">
        <f t="shared" si="31"/>
        <v>965109</v>
      </c>
      <c r="G1380" s="390" t="s">
        <v>9567</v>
      </c>
    </row>
    <row r="1381" spans="1:7" x14ac:dyDescent="0.3">
      <c r="A1381" s="54"/>
      <c r="C1381" s="5"/>
      <c r="D1381" s="65"/>
      <c r="E1381" s="65"/>
      <c r="F1381" s="46">
        <f t="shared" si="31"/>
        <v>965109</v>
      </c>
      <c r="G1381" s="390" t="s">
        <v>9567</v>
      </c>
    </row>
    <row r="1382" spans="1:7" x14ac:dyDescent="0.3">
      <c r="A1382" s="54"/>
      <c r="C1382" s="5"/>
      <c r="D1382" s="65"/>
      <c r="E1382" s="65"/>
      <c r="F1382" s="46">
        <f t="shared" si="31"/>
        <v>965109</v>
      </c>
      <c r="G1382" s="390" t="s">
        <v>9567</v>
      </c>
    </row>
    <row r="1383" spans="1:7" x14ac:dyDescent="0.3">
      <c r="A1383" s="54"/>
      <c r="C1383" s="5"/>
      <c r="D1383" s="65"/>
      <c r="E1383" s="65"/>
      <c r="F1383" s="46">
        <f t="shared" si="31"/>
        <v>965109</v>
      </c>
      <c r="G1383" s="390" t="s">
        <v>9567</v>
      </c>
    </row>
    <row r="1384" spans="1:7" x14ac:dyDescent="0.3">
      <c r="A1384" s="54"/>
      <c r="C1384" s="5"/>
      <c r="D1384" s="65"/>
      <c r="E1384" s="65"/>
      <c r="F1384" s="46">
        <f t="shared" si="31"/>
        <v>965109</v>
      </c>
      <c r="G1384" s="390" t="s">
        <v>9567</v>
      </c>
    </row>
    <row r="1385" spans="1:7" x14ac:dyDescent="0.3">
      <c r="A1385" s="54"/>
      <c r="C1385" s="5"/>
      <c r="D1385" s="65"/>
      <c r="E1385" s="65"/>
      <c r="F1385" s="46">
        <f t="shared" si="31"/>
        <v>965109</v>
      </c>
      <c r="G1385" s="390" t="s">
        <v>9567</v>
      </c>
    </row>
    <row r="1386" spans="1:7" x14ac:dyDescent="0.3">
      <c r="A1386" s="54"/>
      <c r="C1386" s="5"/>
      <c r="D1386" s="65"/>
      <c r="E1386" s="65"/>
      <c r="F1386" s="46">
        <f t="shared" si="31"/>
        <v>965109</v>
      </c>
      <c r="G1386" s="390" t="s">
        <v>9567</v>
      </c>
    </row>
    <row r="1387" spans="1:7" x14ac:dyDescent="0.3">
      <c r="A1387" s="54"/>
      <c r="C1387" s="5"/>
      <c r="D1387" s="65"/>
      <c r="E1387" s="65"/>
      <c r="F1387" s="46">
        <f t="shared" si="31"/>
        <v>965109</v>
      </c>
      <c r="G1387" s="390" t="s">
        <v>9567</v>
      </c>
    </row>
    <row r="1388" spans="1:7" x14ac:dyDescent="0.3">
      <c r="A1388" s="54"/>
      <c r="C1388" s="5"/>
      <c r="D1388" s="65"/>
      <c r="E1388" s="65"/>
      <c r="F1388" s="46">
        <f t="shared" si="31"/>
        <v>965109</v>
      </c>
      <c r="G1388" s="390" t="s">
        <v>9567</v>
      </c>
    </row>
    <row r="1389" spans="1:7" x14ac:dyDescent="0.3">
      <c r="A1389" s="54"/>
      <c r="C1389" s="5"/>
      <c r="D1389" s="65"/>
      <c r="E1389" s="65"/>
      <c r="F1389" s="46">
        <f t="shared" si="31"/>
        <v>965109</v>
      </c>
      <c r="G1389" s="390" t="s">
        <v>9567</v>
      </c>
    </row>
    <row r="1390" spans="1:7" x14ac:dyDescent="0.3">
      <c r="A1390" s="54"/>
      <c r="C1390" s="5"/>
      <c r="D1390" s="65"/>
      <c r="E1390" s="65"/>
      <c r="F1390" s="46">
        <f t="shared" si="31"/>
        <v>965109</v>
      </c>
      <c r="G1390" s="390" t="s">
        <v>9567</v>
      </c>
    </row>
    <row r="1391" spans="1:7" x14ac:dyDescent="0.3">
      <c r="A1391" s="54"/>
      <c r="C1391" s="5"/>
      <c r="D1391" s="65"/>
      <c r="E1391" s="65"/>
      <c r="F1391" s="46">
        <f t="shared" si="31"/>
        <v>965109</v>
      </c>
      <c r="G1391" s="390" t="s">
        <v>9567</v>
      </c>
    </row>
    <row r="1392" spans="1:7" x14ac:dyDescent="0.3">
      <c r="A1392" s="54"/>
      <c r="C1392" s="5"/>
      <c r="D1392" s="65"/>
      <c r="E1392" s="65"/>
      <c r="F1392" s="46">
        <f t="shared" si="31"/>
        <v>965109</v>
      </c>
      <c r="G1392" s="390" t="s">
        <v>9567</v>
      </c>
    </row>
    <row r="1393" spans="1:7" x14ac:dyDescent="0.3">
      <c r="A1393" s="54"/>
      <c r="C1393" s="5"/>
      <c r="D1393" s="65"/>
      <c r="E1393" s="65"/>
      <c r="F1393" s="46">
        <f t="shared" si="31"/>
        <v>965109</v>
      </c>
      <c r="G1393" s="390" t="s">
        <v>9567</v>
      </c>
    </row>
    <row r="1394" spans="1:7" x14ac:dyDescent="0.3">
      <c r="A1394" s="54"/>
      <c r="C1394" s="5"/>
      <c r="D1394" s="65"/>
      <c r="E1394" s="65"/>
      <c r="F1394" s="46">
        <f t="shared" si="31"/>
        <v>965109</v>
      </c>
      <c r="G1394" s="390" t="s">
        <v>9567</v>
      </c>
    </row>
    <row r="1395" spans="1:7" x14ac:dyDescent="0.3">
      <c r="A1395" s="54"/>
      <c r="C1395" s="5"/>
      <c r="D1395" s="65"/>
      <c r="E1395" s="65"/>
      <c r="F1395" s="46">
        <f t="shared" si="31"/>
        <v>965109</v>
      </c>
      <c r="G1395" s="390" t="s">
        <v>9567</v>
      </c>
    </row>
    <row r="1396" spans="1:7" x14ac:dyDescent="0.3">
      <c r="A1396" s="54"/>
      <c r="C1396" s="5"/>
      <c r="D1396" s="65"/>
      <c r="E1396" s="65"/>
      <c r="F1396" s="46">
        <f t="shared" si="31"/>
        <v>965109</v>
      </c>
      <c r="G1396" s="390" t="s">
        <v>9567</v>
      </c>
    </row>
    <row r="1397" spans="1:7" x14ac:dyDescent="0.3">
      <c r="A1397" s="54"/>
      <c r="C1397" s="5"/>
      <c r="D1397" s="65"/>
      <c r="E1397" s="65"/>
      <c r="F1397" s="46">
        <f t="shared" si="31"/>
        <v>965109</v>
      </c>
      <c r="G1397" s="390" t="s">
        <v>9567</v>
      </c>
    </row>
    <row r="1398" spans="1:7" x14ac:dyDescent="0.3">
      <c r="A1398" s="54"/>
      <c r="C1398" s="5"/>
      <c r="D1398" s="65"/>
      <c r="E1398" s="65"/>
      <c r="F1398" s="46">
        <f t="shared" si="31"/>
        <v>965109</v>
      </c>
      <c r="G1398" s="390" t="s">
        <v>9567</v>
      </c>
    </row>
    <row r="1399" spans="1:7" x14ac:dyDescent="0.3">
      <c r="A1399" s="54"/>
      <c r="C1399" s="5"/>
      <c r="D1399" s="65"/>
      <c r="E1399" s="65"/>
      <c r="F1399" s="46">
        <f t="shared" si="31"/>
        <v>965109</v>
      </c>
      <c r="G1399" s="390" t="s">
        <v>9567</v>
      </c>
    </row>
    <row r="1400" spans="1:7" x14ac:dyDescent="0.3">
      <c r="A1400" s="54"/>
      <c r="C1400" s="5"/>
      <c r="D1400" s="65"/>
      <c r="E1400" s="65"/>
      <c r="F1400" s="46">
        <f t="shared" si="31"/>
        <v>965109</v>
      </c>
      <c r="G1400" s="390" t="s">
        <v>9567</v>
      </c>
    </row>
    <row r="1401" spans="1:7" x14ac:dyDescent="0.3">
      <c r="A1401" s="54"/>
      <c r="C1401" s="5"/>
      <c r="D1401" s="65"/>
      <c r="E1401" s="65"/>
      <c r="F1401" s="46">
        <f t="shared" si="31"/>
        <v>965109</v>
      </c>
      <c r="G1401" s="390" t="s">
        <v>9567</v>
      </c>
    </row>
    <row r="1402" spans="1:7" x14ac:dyDescent="0.3">
      <c r="A1402" s="54"/>
      <c r="C1402" s="5"/>
      <c r="D1402" s="65"/>
      <c r="E1402" s="65"/>
      <c r="F1402" s="46">
        <f t="shared" si="31"/>
        <v>965109</v>
      </c>
      <c r="G1402" s="390" t="s">
        <v>9567</v>
      </c>
    </row>
    <row r="1403" spans="1:7" x14ac:dyDescent="0.3">
      <c r="A1403" s="54"/>
      <c r="C1403" s="5"/>
      <c r="D1403" s="65"/>
      <c r="E1403" s="65"/>
      <c r="F1403" s="46">
        <f t="shared" si="31"/>
        <v>965109</v>
      </c>
      <c r="G1403" s="390" t="s">
        <v>9567</v>
      </c>
    </row>
    <row r="1404" spans="1:7" x14ac:dyDescent="0.3">
      <c r="A1404" s="54"/>
      <c r="C1404" s="5"/>
      <c r="D1404" s="65"/>
      <c r="E1404" s="65"/>
      <c r="F1404" s="46">
        <f t="shared" si="31"/>
        <v>965109</v>
      </c>
      <c r="G1404" s="390" t="s">
        <v>9567</v>
      </c>
    </row>
    <row r="1405" spans="1:7" x14ac:dyDescent="0.3">
      <c r="A1405" s="54"/>
      <c r="C1405" s="5"/>
      <c r="D1405" s="65"/>
      <c r="E1405" s="65"/>
      <c r="F1405" s="46">
        <f t="shared" si="31"/>
        <v>965109</v>
      </c>
      <c r="G1405" s="390" t="s">
        <v>9567</v>
      </c>
    </row>
    <row r="1406" spans="1:7" x14ac:dyDescent="0.3">
      <c r="A1406" s="54"/>
      <c r="C1406" s="5"/>
      <c r="D1406" s="65"/>
      <c r="E1406" s="65"/>
      <c r="F1406" s="46">
        <f t="shared" si="31"/>
        <v>965109</v>
      </c>
      <c r="G1406" s="390" t="s">
        <v>9567</v>
      </c>
    </row>
    <row r="1407" spans="1:7" x14ac:dyDescent="0.3">
      <c r="A1407" s="54"/>
      <c r="C1407" s="5"/>
      <c r="D1407" s="65"/>
      <c r="E1407" s="65"/>
      <c r="F1407" s="46">
        <f t="shared" si="31"/>
        <v>965109</v>
      </c>
      <c r="G1407" s="390" t="s">
        <v>9567</v>
      </c>
    </row>
    <row r="1408" spans="1:7" x14ac:dyDescent="0.3">
      <c r="A1408" s="54"/>
      <c r="C1408" s="5"/>
      <c r="D1408" s="65"/>
      <c r="E1408" s="65"/>
      <c r="F1408" s="46">
        <f t="shared" si="31"/>
        <v>965109</v>
      </c>
      <c r="G1408" s="390" t="s">
        <v>9567</v>
      </c>
    </row>
    <row r="1409" spans="1:7" x14ac:dyDescent="0.3">
      <c r="A1409" s="54"/>
      <c r="C1409" s="5"/>
      <c r="D1409" s="65"/>
      <c r="E1409" s="65"/>
      <c r="F1409" s="46">
        <f t="shared" si="31"/>
        <v>965109</v>
      </c>
      <c r="G1409" s="390" t="s">
        <v>9567</v>
      </c>
    </row>
    <row r="1410" spans="1:7" x14ac:dyDescent="0.3">
      <c r="A1410" s="54"/>
      <c r="C1410" s="5"/>
      <c r="D1410" s="65"/>
      <c r="E1410" s="65"/>
      <c r="F1410" s="46">
        <f t="shared" si="31"/>
        <v>965109</v>
      </c>
      <c r="G1410" s="390" t="s">
        <v>9567</v>
      </c>
    </row>
    <row r="1411" spans="1:7" x14ac:dyDescent="0.3">
      <c r="A1411" s="54"/>
      <c r="C1411" s="5"/>
      <c r="D1411" s="65"/>
      <c r="E1411" s="65"/>
      <c r="F1411" s="46">
        <f t="shared" si="31"/>
        <v>965109</v>
      </c>
      <c r="G1411" s="390" t="s">
        <v>9567</v>
      </c>
    </row>
    <row r="1412" spans="1:7" x14ac:dyDescent="0.3">
      <c r="A1412" s="54"/>
      <c r="C1412" s="5"/>
      <c r="D1412" s="65"/>
      <c r="E1412" s="65"/>
      <c r="F1412" s="46">
        <f t="shared" si="31"/>
        <v>965109</v>
      </c>
      <c r="G1412" s="390" t="s">
        <v>9567</v>
      </c>
    </row>
    <row r="1413" spans="1:7" x14ac:dyDescent="0.3">
      <c r="A1413" s="54"/>
      <c r="C1413" s="5"/>
      <c r="D1413" s="65"/>
      <c r="E1413" s="65"/>
      <c r="F1413" s="46">
        <f t="shared" si="31"/>
        <v>965109</v>
      </c>
      <c r="G1413" s="390" t="s">
        <v>9567</v>
      </c>
    </row>
    <row r="1414" spans="1:7" x14ac:dyDescent="0.3">
      <c r="A1414" s="54"/>
      <c r="C1414" s="5"/>
      <c r="D1414" s="65"/>
      <c r="E1414" s="65"/>
      <c r="F1414" s="46">
        <f t="shared" si="31"/>
        <v>965109</v>
      </c>
      <c r="G1414" s="390" t="s">
        <v>9567</v>
      </c>
    </row>
    <row r="1415" spans="1:7" x14ac:dyDescent="0.3">
      <c r="A1415" s="54"/>
      <c r="C1415" s="5"/>
      <c r="D1415" s="65"/>
      <c r="E1415" s="65"/>
      <c r="F1415" s="46">
        <f t="shared" si="31"/>
        <v>965109</v>
      </c>
      <c r="G1415" s="390" t="s">
        <v>9567</v>
      </c>
    </row>
    <row r="1416" spans="1:7" x14ac:dyDescent="0.3">
      <c r="A1416" s="54"/>
      <c r="C1416" s="5"/>
      <c r="D1416" s="65"/>
      <c r="E1416" s="65"/>
      <c r="F1416" s="46">
        <f t="shared" si="31"/>
        <v>965109</v>
      </c>
      <c r="G1416" s="390" t="s">
        <v>9567</v>
      </c>
    </row>
    <row r="1417" spans="1:7" x14ac:dyDescent="0.3">
      <c r="A1417" s="54"/>
      <c r="C1417" s="5"/>
      <c r="D1417" s="65"/>
      <c r="E1417" s="65"/>
      <c r="F1417" s="46">
        <f t="shared" si="31"/>
        <v>965109</v>
      </c>
      <c r="G1417" s="390" t="s">
        <v>9567</v>
      </c>
    </row>
    <row r="1418" spans="1:7" x14ac:dyDescent="0.3">
      <c r="A1418" s="54"/>
      <c r="C1418" s="5"/>
      <c r="D1418" s="65"/>
      <c r="E1418" s="65"/>
      <c r="F1418" s="46">
        <f t="shared" ref="F1418:F1481" si="32">F1417+E1418-D1418</f>
        <v>965109</v>
      </c>
      <c r="G1418" s="390" t="s">
        <v>9567</v>
      </c>
    </row>
    <row r="1419" spans="1:7" x14ac:dyDescent="0.3">
      <c r="A1419" s="54"/>
      <c r="C1419" s="5"/>
      <c r="D1419" s="65"/>
      <c r="E1419" s="65"/>
      <c r="F1419" s="46">
        <f t="shared" si="32"/>
        <v>965109</v>
      </c>
      <c r="G1419" s="390" t="s">
        <v>9567</v>
      </c>
    </row>
    <row r="1420" spans="1:7" x14ac:dyDescent="0.3">
      <c r="A1420" s="54"/>
      <c r="C1420" s="5"/>
      <c r="D1420" s="65"/>
      <c r="E1420" s="65"/>
      <c r="F1420" s="46">
        <f t="shared" si="32"/>
        <v>965109</v>
      </c>
      <c r="G1420" s="390" t="s">
        <v>9567</v>
      </c>
    </row>
    <row r="1421" spans="1:7" x14ac:dyDescent="0.3">
      <c r="A1421" s="54"/>
      <c r="C1421" s="5"/>
      <c r="D1421" s="65"/>
      <c r="E1421" s="65"/>
      <c r="F1421" s="46">
        <f t="shared" si="32"/>
        <v>965109</v>
      </c>
      <c r="G1421" s="390" t="s">
        <v>9567</v>
      </c>
    </row>
    <row r="1422" spans="1:7" x14ac:dyDescent="0.3">
      <c r="A1422" s="54"/>
      <c r="C1422" s="5"/>
      <c r="D1422" s="65"/>
      <c r="E1422" s="65"/>
      <c r="F1422" s="46">
        <f t="shared" si="32"/>
        <v>965109</v>
      </c>
      <c r="G1422" s="390" t="s">
        <v>9567</v>
      </c>
    </row>
    <row r="1423" spans="1:7" x14ac:dyDescent="0.3">
      <c r="A1423" s="54"/>
      <c r="C1423" s="5"/>
      <c r="D1423" s="65"/>
      <c r="E1423" s="65"/>
      <c r="F1423" s="46">
        <f t="shared" si="32"/>
        <v>965109</v>
      </c>
      <c r="G1423" s="390" t="s">
        <v>9567</v>
      </c>
    </row>
    <row r="1424" spans="1:7" x14ac:dyDescent="0.3">
      <c r="A1424" s="54"/>
      <c r="C1424" s="5"/>
      <c r="D1424" s="65"/>
      <c r="E1424" s="65"/>
      <c r="F1424" s="46">
        <f t="shared" si="32"/>
        <v>965109</v>
      </c>
      <c r="G1424" s="390" t="s">
        <v>9567</v>
      </c>
    </row>
    <row r="1425" spans="1:7" x14ac:dyDescent="0.3">
      <c r="A1425" s="54"/>
      <c r="C1425" s="5"/>
      <c r="D1425" s="65"/>
      <c r="E1425" s="65"/>
      <c r="F1425" s="46">
        <f t="shared" si="32"/>
        <v>965109</v>
      </c>
      <c r="G1425" s="390" t="s">
        <v>9567</v>
      </c>
    </row>
    <row r="1426" spans="1:7" x14ac:dyDescent="0.3">
      <c r="A1426" s="54"/>
      <c r="C1426" s="5"/>
      <c r="D1426" s="65"/>
      <c r="E1426" s="65"/>
      <c r="F1426" s="46">
        <f t="shared" si="32"/>
        <v>965109</v>
      </c>
      <c r="G1426" s="390" t="s">
        <v>9567</v>
      </c>
    </row>
    <row r="1427" spans="1:7" x14ac:dyDescent="0.3">
      <c r="A1427" s="54"/>
      <c r="C1427" s="5"/>
      <c r="D1427" s="65"/>
      <c r="E1427" s="65"/>
      <c r="F1427" s="46">
        <f t="shared" si="32"/>
        <v>965109</v>
      </c>
      <c r="G1427" s="390" t="s">
        <v>9567</v>
      </c>
    </row>
    <row r="1428" spans="1:7" x14ac:dyDescent="0.3">
      <c r="A1428" s="54"/>
      <c r="C1428" s="5"/>
      <c r="D1428" s="65"/>
      <c r="E1428" s="65"/>
      <c r="F1428" s="46">
        <f t="shared" si="32"/>
        <v>965109</v>
      </c>
      <c r="G1428" s="390" t="s">
        <v>9567</v>
      </c>
    </row>
    <row r="1429" spans="1:7" x14ac:dyDescent="0.3">
      <c r="A1429" s="54"/>
      <c r="C1429" s="5"/>
      <c r="D1429" s="65"/>
      <c r="E1429" s="65"/>
      <c r="F1429" s="46">
        <f t="shared" si="32"/>
        <v>965109</v>
      </c>
      <c r="G1429" s="390" t="s">
        <v>9567</v>
      </c>
    </row>
    <row r="1430" spans="1:7" x14ac:dyDescent="0.3">
      <c r="A1430" s="54"/>
      <c r="C1430" s="5"/>
      <c r="D1430" s="65"/>
      <c r="E1430" s="65"/>
      <c r="F1430" s="46">
        <f t="shared" si="32"/>
        <v>965109</v>
      </c>
      <c r="G1430" s="390" t="s">
        <v>9567</v>
      </c>
    </row>
    <row r="1431" spans="1:7" x14ac:dyDescent="0.3">
      <c r="A1431" s="54"/>
      <c r="C1431" s="5"/>
      <c r="D1431" s="65"/>
      <c r="E1431" s="65"/>
      <c r="F1431" s="46">
        <f t="shared" si="32"/>
        <v>965109</v>
      </c>
      <c r="G1431" s="390" t="s">
        <v>9567</v>
      </c>
    </row>
    <row r="1432" spans="1:7" x14ac:dyDescent="0.3">
      <c r="A1432" s="54"/>
      <c r="C1432" s="5"/>
      <c r="D1432" s="65"/>
      <c r="E1432" s="65"/>
      <c r="F1432" s="46">
        <f t="shared" si="32"/>
        <v>965109</v>
      </c>
      <c r="G1432" s="390" t="s">
        <v>9567</v>
      </c>
    </row>
    <row r="1433" spans="1:7" x14ac:dyDescent="0.3">
      <c r="A1433" s="54"/>
      <c r="C1433" s="5"/>
      <c r="D1433" s="65"/>
      <c r="E1433" s="65"/>
      <c r="F1433" s="46">
        <f t="shared" si="32"/>
        <v>965109</v>
      </c>
      <c r="G1433" s="390" t="s">
        <v>9567</v>
      </c>
    </row>
    <row r="1434" spans="1:7" x14ac:dyDescent="0.3">
      <c r="A1434" s="54"/>
      <c r="C1434" s="5"/>
      <c r="D1434" s="65"/>
      <c r="E1434" s="65"/>
      <c r="F1434" s="46">
        <f t="shared" si="32"/>
        <v>965109</v>
      </c>
      <c r="G1434" s="390" t="s">
        <v>9567</v>
      </c>
    </row>
    <row r="1435" spans="1:7" x14ac:dyDescent="0.3">
      <c r="A1435" s="54"/>
      <c r="C1435" s="5"/>
      <c r="D1435" s="65"/>
      <c r="E1435" s="65"/>
      <c r="F1435" s="46">
        <f t="shared" si="32"/>
        <v>965109</v>
      </c>
      <c r="G1435" s="390" t="s">
        <v>9567</v>
      </c>
    </row>
    <row r="1436" spans="1:7" x14ac:dyDescent="0.3">
      <c r="A1436" s="54"/>
      <c r="C1436" s="5"/>
      <c r="D1436" s="65"/>
      <c r="E1436" s="65"/>
      <c r="F1436" s="46">
        <f t="shared" si="32"/>
        <v>965109</v>
      </c>
      <c r="G1436" s="390" t="s">
        <v>9567</v>
      </c>
    </row>
    <row r="1437" spans="1:7" x14ac:dyDescent="0.3">
      <c r="A1437" s="54"/>
      <c r="C1437" s="5"/>
      <c r="D1437" s="65"/>
      <c r="E1437" s="65"/>
      <c r="F1437" s="46">
        <f t="shared" si="32"/>
        <v>965109</v>
      </c>
      <c r="G1437" s="390" t="s">
        <v>9567</v>
      </c>
    </row>
    <row r="1438" spans="1:7" x14ac:dyDescent="0.3">
      <c r="A1438" s="54"/>
      <c r="C1438" s="5"/>
      <c r="D1438" s="65"/>
      <c r="E1438" s="65"/>
      <c r="F1438" s="46">
        <f t="shared" si="32"/>
        <v>965109</v>
      </c>
      <c r="G1438" s="390" t="s">
        <v>9567</v>
      </c>
    </row>
    <row r="1439" spans="1:7" x14ac:dyDescent="0.3">
      <c r="A1439" s="54"/>
      <c r="C1439" s="5"/>
      <c r="D1439" s="65"/>
      <c r="E1439" s="65"/>
      <c r="F1439" s="46">
        <f t="shared" si="32"/>
        <v>965109</v>
      </c>
      <c r="G1439" s="390" t="s">
        <v>9567</v>
      </c>
    </row>
    <row r="1440" spans="1:7" x14ac:dyDescent="0.3">
      <c r="A1440" s="54"/>
      <c r="C1440" s="5"/>
      <c r="D1440" s="65"/>
      <c r="E1440" s="65"/>
      <c r="F1440" s="46">
        <f t="shared" si="32"/>
        <v>965109</v>
      </c>
      <c r="G1440" s="390" t="s">
        <v>9567</v>
      </c>
    </row>
    <row r="1441" spans="1:7" x14ac:dyDescent="0.3">
      <c r="A1441" s="54"/>
      <c r="C1441" s="5"/>
      <c r="D1441" s="65"/>
      <c r="E1441" s="65"/>
      <c r="F1441" s="46">
        <f t="shared" si="32"/>
        <v>965109</v>
      </c>
      <c r="G1441" s="390" t="s">
        <v>9567</v>
      </c>
    </row>
    <row r="1442" spans="1:7" x14ac:dyDescent="0.3">
      <c r="A1442" s="54"/>
      <c r="C1442" s="5"/>
      <c r="D1442" s="65"/>
      <c r="E1442" s="65"/>
      <c r="F1442" s="46">
        <f t="shared" si="32"/>
        <v>965109</v>
      </c>
      <c r="G1442" s="390" t="s">
        <v>9567</v>
      </c>
    </row>
    <row r="1443" spans="1:7" x14ac:dyDescent="0.3">
      <c r="A1443" s="54"/>
      <c r="C1443" s="5"/>
      <c r="D1443" s="65"/>
      <c r="E1443" s="65"/>
      <c r="F1443" s="46">
        <f t="shared" si="32"/>
        <v>965109</v>
      </c>
      <c r="G1443" s="390" t="s">
        <v>9567</v>
      </c>
    </row>
    <row r="1444" spans="1:7" x14ac:dyDescent="0.3">
      <c r="A1444" s="54"/>
      <c r="C1444" s="5"/>
      <c r="D1444" s="65"/>
      <c r="E1444" s="65"/>
      <c r="F1444" s="46">
        <f t="shared" si="32"/>
        <v>965109</v>
      </c>
      <c r="G1444" s="390" t="s">
        <v>9567</v>
      </c>
    </row>
    <row r="1445" spans="1:7" x14ac:dyDescent="0.3">
      <c r="A1445" s="54"/>
      <c r="C1445" s="5"/>
      <c r="D1445" s="65"/>
      <c r="E1445" s="65"/>
      <c r="F1445" s="46">
        <f t="shared" si="32"/>
        <v>965109</v>
      </c>
      <c r="G1445" s="390" t="s">
        <v>9567</v>
      </c>
    </row>
    <row r="1446" spans="1:7" x14ac:dyDescent="0.3">
      <c r="A1446" s="54"/>
      <c r="C1446" s="5"/>
      <c r="D1446" s="65"/>
      <c r="E1446" s="65"/>
      <c r="F1446" s="46">
        <f t="shared" si="32"/>
        <v>965109</v>
      </c>
      <c r="G1446" s="390" t="s">
        <v>9567</v>
      </c>
    </row>
    <row r="1447" spans="1:7" x14ac:dyDescent="0.3">
      <c r="A1447" s="54"/>
      <c r="C1447" s="5"/>
      <c r="D1447" s="65"/>
      <c r="E1447" s="65"/>
      <c r="F1447" s="46">
        <f t="shared" si="32"/>
        <v>965109</v>
      </c>
      <c r="G1447" s="390" t="s">
        <v>9567</v>
      </c>
    </row>
    <row r="1448" spans="1:7" x14ac:dyDescent="0.3">
      <c r="A1448" s="54"/>
      <c r="C1448" s="5"/>
      <c r="D1448" s="65"/>
      <c r="E1448" s="65"/>
      <c r="F1448" s="46">
        <f t="shared" si="32"/>
        <v>965109</v>
      </c>
      <c r="G1448" s="390" t="s">
        <v>9567</v>
      </c>
    </row>
    <row r="1449" spans="1:7" x14ac:dyDescent="0.3">
      <c r="A1449" s="54"/>
      <c r="C1449" s="5"/>
      <c r="D1449" s="65"/>
      <c r="E1449" s="65"/>
      <c r="F1449" s="46">
        <f t="shared" si="32"/>
        <v>965109</v>
      </c>
      <c r="G1449" s="390" t="s">
        <v>9567</v>
      </c>
    </row>
    <row r="1450" spans="1:7" x14ac:dyDescent="0.3">
      <c r="A1450" s="54"/>
      <c r="C1450" s="5"/>
      <c r="D1450" s="65"/>
      <c r="E1450" s="65"/>
      <c r="F1450" s="46">
        <f t="shared" si="32"/>
        <v>965109</v>
      </c>
      <c r="G1450" s="390" t="s">
        <v>9567</v>
      </c>
    </row>
    <row r="1451" spans="1:7" x14ac:dyDescent="0.3">
      <c r="A1451" s="54"/>
      <c r="C1451" s="5"/>
      <c r="D1451" s="65"/>
      <c r="E1451" s="65"/>
      <c r="F1451" s="46">
        <f t="shared" si="32"/>
        <v>965109</v>
      </c>
      <c r="G1451" s="390" t="s">
        <v>9567</v>
      </c>
    </row>
    <row r="1452" spans="1:7" x14ac:dyDescent="0.3">
      <c r="A1452" s="54"/>
      <c r="C1452" s="5"/>
      <c r="D1452" s="65"/>
      <c r="E1452" s="65"/>
      <c r="F1452" s="46">
        <f t="shared" si="32"/>
        <v>965109</v>
      </c>
      <c r="G1452" s="390" t="s">
        <v>9567</v>
      </c>
    </row>
    <row r="1453" spans="1:7" x14ac:dyDescent="0.3">
      <c r="A1453" s="54"/>
      <c r="C1453" s="5"/>
      <c r="D1453" s="65"/>
      <c r="E1453" s="65"/>
      <c r="F1453" s="46">
        <f t="shared" si="32"/>
        <v>965109</v>
      </c>
      <c r="G1453" s="390" t="s">
        <v>9567</v>
      </c>
    </row>
    <row r="1454" spans="1:7" x14ac:dyDescent="0.3">
      <c r="A1454" s="54"/>
      <c r="C1454" s="5"/>
      <c r="D1454" s="65"/>
      <c r="E1454" s="65"/>
      <c r="F1454" s="46">
        <f t="shared" si="32"/>
        <v>965109</v>
      </c>
      <c r="G1454" s="390" t="s">
        <v>9567</v>
      </c>
    </row>
    <row r="1455" spans="1:7" x14ac:dyDescent="0.3">
      <c r="A1455" s="54"/>
      <c r="C1455" s="5"/>
      <c r="D1455" s="65"/>
      <c r="E1455" s="65"/>
      <c r="F1455" s="46">
        <f t="shared" si="32"/>
        <v>965109</v>
      </c>
      <c r="G1455" s="390" t="s">
        <v>9567</v>
      </c>
    </row>
    <row r="1456" spans="1:7" x14ac:dyDescent="0.3">
      <c r="A1456" s="54"/>
      <c r="C1456" s="5"/>
      <c r="D1456" s="65"/>
      <c r="E1456" s="65"/>
      <c r="F1456" s="46">
        <f t="shared" si="32"/>
        <v>965109</v>
      </c>
      <c r="G1456" s="390" t="s">
        <v>9567</v>
      </c>
    </row>
    <row r="1457" spans="1:7" x14ac:dyDescent="0.3">
      <c r="A1457" s="54"/>
      <c r="C1457" s="5"/>
      <c r="D1457" s="65"/>
      <c r="E1457" s="65"/>
      <c r="F1457" s="46">
        <f t="shared" si="32"/>
        <v>965109</v>
      </c>
      <c r="G1457" s="390" t="s">
        <v>9567</v>
      </c>
    </row>
    <row r="1458" spans="1:7" x14ac:dyDescent="0.3">
      <c r="A1458" s="54"/>
      <c r="C1458" s="5"/>
      <c r="D1458" s="65"/>
      <c r="E1458" s="65"/>
      <c r="F1458" s="46">
        <f t="shared" si="32"/>
        <v>965109</v>
      </c>
      <c r="G1458" s="390" t="s">
        <v>9567</v>
      </c>
    </row>
    <row r="1459" spans="1:7" x14ac:dyDescent="0.3">
      <c r="A1459" s="54"/>
      <c r="C1459" s="5"/>
      <c r="D1459" s="65"/>
      <c r="E1459" s="65"/>
      <c r="F1459" s="46">
        <f t="shared" si="32"/>
        <v>965109</v>
      </c>
      <c r="G1459" s="390" t="s">
        <v>9567</v>
      </c>
    </row>
    <row r="1460" spans="1:7" x14ac:dyDescent="0.3">
      <c r="A1460" s="54"/>
      <c r="C1460" s="5"/>
      <c r="D1460" s="65"/>
      <c r="E1460" s="65"/>
      <c r="F1460" s="46">
        <f t="shared" si="32"/>
        <v>965109</v>
      </c>
      <c r="G1460" s="390" t="s">
        <v>9567</v>
      </c>
    </row>
    <row r="1461" spans="1:7" x14ac:dyDescent="0.3">
      <c r="A1461" s="54"/>
      <c r="C1461" s="5"/>
      <c r="D1461" s="65"/>
      <c r="E1461" s="65"/>
      <c r="F1461" s="46">
        <f t="shared" si="32"/>
        <v>965109</v>
      </c>
      <c r="G1461" s="390" t="s">
        <v>9567</v>
      </c>
    </row>
    <row r="1462" spans="1:7" x14ac:dyDescent="0.3">
      <c r="A1462" s="54"/>
      <c r="C1462" s="5"/>
      <c r="D1462" s="65"/>
      <c r="E1462" s="65"/>
      <c r="F1462" s="46">
        <f t="shared" si="32"/>
        <v>965109</v>
      </c>
      <c r="G1462" s="390" t="s">
        <v>9567</v>
      </c>
    </row>
    <row r="1463" spans="1:7" x14ac:dyDescent="0.3">
      <c r="A1463" s="54"/>
      <c r="C1463" s="5"/>
      <c r="D1463" s="65"/>
      <c r="E1463" s="65"/>
      <c r="F1463" s="46">
        <f t="shared" si="32"/>
        <v>965109</v>
      </c>
      <c r="G1463" s="390" t="s">
        <v>9567</v>
      </c>
    </row>
    <row r="1464" spans="1:7" x14ac:dyDescent="0.3">
      <c r="A1464" s="54"/>
      <c r="C1464" s="5"/>
      <c r="D1464" s="65"/>
      <c r="E1464" s="65"/>
      <c r="F1464" s="46">
        <f t="shared" si="32"/>
        <v>965109</v>
      </c>
      <c r="G1464" s="390" t="s">
        <v>9567</v>
      </c>
    </row>
    <row r="1465" spans="1:7" x14ac:dyDescent="0.3">
      <c r="A1465" s="54"/>
      <c r="C1465" s="5"/>
      <c r="D1465" s="65"/>
      <c r="E1465" s="65"/>
      <c r="F1465" s="46">
        <f t="shared" si="32"/>
        <v>965109</v>
      </c>
      <c r="G1465" s="390" t="s">
        <v>9567</v>
      </c>
    </row>
    <row r="1466" spans="1:7" x14ac:dyDescent="0.3">
      <c r="A1466" s="54"/>
      <c r="C1466" s="5"/>
      <c r="D1466" s="65"/>
      <c r="E1466" s="65"/>
      <c r="F1466" s="46">
        <f t="shared" si="32"/>
        <v>965109</v>
      </c>
      <c r="G1466" s="390" t="s">
        <v>9567</v>
      </c>
    </row>
    <row r="1467" spans="1:7" x14ac:dyDescent="0.3">
      <c r="A1467" s="54"/>
      <c r="C1467" s="5"/>
      <c r="D1467" s="65"/>
      <c r="E1467" s="65"/>
      <c r="F1467" s="46">
        <f t="shared" si="32"/>
        <v>965109</v>
      </c>
      <c r="G1467" s="390" t="s">
        <v>9567</v>
      </c>
    </row>
    <row r="1468" spans="1:7" x14ac:dyDescent="0.3">
      <c r="A1468" s="54"/>
      <c r="C1468" s="5"/>
      <c r="D1468" s="65"/>
      <c r="E1468" s="65"/>
      <c r="F1468" s="46">
        <f t="shared" si="32"/>
        <v>965109</v>
      </c>
      <c r="G1468" s="390" t="s">
        <v>9567</v>
      </c>
    </row>
    <row r="1469" spans="1:7" x14ac:dyDescent="0.3">
      <c r="A1469" s="54"/>
      <c r="C1469" s="5"/>
      <c r="D1469" s="65"/>
      <c r="E1469" s="65"/>
      <c r="F1469" s="46">
        <f t="shared" si="32"/>
        <v>965109</v>
      </c>
      <c r="G1469" s="390" t="s">
        <v>9567</v>
      </c>
    </row>
    <row r="1470" spans="1:7" x14ac:dyDescent="0.3">
      <c r="A1470" s="54"/>
      <c r="C1470" s="5"/>
      <c r="D1470" s="65"/>
      <c r="E1470" s="65"/>
      <c r="F1470" s="46">
        <f t="shared" si="32"/>
        <v>965109</v>
      </c>
      <c r="G1470" s="390" t="s">
        <v>9567</v>
      </c>
    </row>
    <row r="1471" spans="1:7" x14ac:dyDescent="0.3">
      <c r="A1471" s="54"/>
      <c r="C1471" s="5"/>
      <c r="D1471" s="65"/>
      <c r="E1471" s="65"/>
      <c r="F1471" s="46">
        <f t="shared" si="32"/>
        <v>965109</v>
      </c>
      <c r="G1471" s="390" t="s">
        <v>9567</v>
      </c>
    </row>
    <row r="1472" spans="1:7" x14ac:dyDescent="0.3">
      <c r="A1472" s="54"/>
      <c r="C1472" s="5"/>
      <c r="D1472" s="65"/>
      <c r="E1472" s="65"/>
      <c r="F1472" s="46">
        <f t="shared" si="32"/>
        <v>965109</v>
      </c>
      <c r="G1472" s="390" t="s">
        <v>9567</v>
      </c>
    </row>
    <row r="1473" spans="1:7" x14ac:dyDescent="0.3">
      <c r="A1473" s="54"/>
      <c r="C1473" s="5"/>
      <c r="D1473" s="65"/>
      <c r="E1473" s="65"/>
      <c r="F1473" s="46">
        <f t="shared" si="32"/>
        <v>965109</v>
      </c>
      <c r="G1473" s="390" t="s">
        <v>9567</v>
      </c>
    </row>
    <row r="1474" spans="1:7" x14ac:dyDescent="0.3">
      <c r="A1474" s="54"/>
      <c r="C1474" s="5"/>
      <c r="D1474" s="65"/>
      <c r="E1474" s="65"/>
      <c r="F1474" s="46">
        <f t="shared" si="32"/>
        <v>965109</v>
      </c>
      <c r="G1474" s="390" t="s">
        <v>9567</v>
      </c>
    </row>
    <row r="1475" spans="1:7" x14ac:dyDescent="0.3">
      <c r="A1475" s="54"/>
      <c r="C1475" s="5"/>
      <c r="D1475" s="65"/>
      <c r="E1475" s="65"/>
      <c r="F1475" s="46">
        <f t="shared" si="32"/>
        <v>965109</v>
      </c>
      <c r="G1475" s="390" t="s">
        <v>9567</v>
      </c>
    </row>
    <row r="1476" spans="1:7" x14ac:dyDescent="0.3">
      <c r="A1476" s="54"/>
      <c r="C1476" s="5"/>
      <c r="D1476" s="65"/>
      <c r="E1476" s="65"/>
      <c r="F1476" s="46">
        <f t="shared" si="32"/>
        <v>965109</v>
      </c>
      <c r="G1476" s="390" t="s">
        <v>9567</v>
      </c>
    </row>
    <row r="1477" spans="1:7" x14ac:dyDescent="0.3">
      <c r="A1477" s="54"/>
      <c r="C1477" s="5"/>
      <c r="D1477" s="65"/>
      <c r="E1477" s="65"/>
      <c r="F1477" s="46">
        <f t="shared" si="32"/>
        <v>965109</v>
      </c>
      <c r="G1477" s="390" t="s">
        <v>9567</v>
      </c>
    </row>
    <row r="1478" spans="1:7" x14ac:dyDescent="0.3">
      <c r="A1478" s="54"/>
      <c r="C1478" s="5"/>
      <c r="D1478" s="65"/>
      <c r="E1478" s="65"/>
      <c r="F1478" s="46">
        <f t="shared" si="32"/>
        <v>965109</v>
      </c>
      <c r="G1478" s="390" t="s">
        <v>9567</v>
      </c>
    </row>
    <row r="1479" spans="1:7" x14ac:dyDescent="0.3">
      <c r="A1479" s="54"/>
      <c r="C1479" s="5"/>
      <c r="D1479" s="65"/>
      <c r="E1479" s="65"/>
      <c r="F1479" s="46">
        <f t="shared" si="32"/>
        <v>965109</v>
      </c>
      <c r="G1479" s="390" t="s">
        <v>9567</v>
      </c>
    </row>
    <row r="1480" spans="1:7" x14ac:dyDescent="0.3">
      <c r="A1480" s="54"/>
      <c r="C1480" s="5"/>
      <c r="D1480" s="65"/>
      <c r="E1480" s="65"/>
      <c r="F1480" s="46">
        <f t="shared" si="32"/>
        <v>965109</v>
      </c>
      <c r="G1480" s="390" t="s">
        <v>9567</v>
      </c>
    </row>
    <row r="1481" spans="1:7" x14ac:dyDescent="0.3">
      <c r="A1481" s="54"/>
      <c r="C1481" s="5"/>
      <c r="D1481" s="65"/>
      <c r="E1481" s="65"/>
      <c r="F1481" s="46">
        <f t="shared" si="32"/>
        <v>965109</v>
      </c>
      <c r="G1481" s="390" t="s">
        <v>9567</v>
      </c>
    </row>
    <row r="1482" spans="1:7" x14ac:dyDescent="0.3">
      <c r="A1482" s="54"/>
      <c r="C1482" s="5"/>
      <c r="D1482" s="65"/>
      <c r="E1482" s="65"/>
      <c r="F1482" s="46">
        <f t="shared" ref="F1482:F1545" si="33">F1481+E1482-D1482</f>
        <v>965109</v>
      </c>
      <c r="G1482" s="390" t="s">
        <v>9567</v>
      </c>
    </row>
    <row r="1483" spans="1:7" x14ac:dyDescent="0.3">
      <c r="A1483" s="54"/>
      <c r="C1483" s="5"/>
      <c r="D1483" s="65"/>
      <c r="E1483" s="65"/>
      <c r="F1483" s="46">
        <f t="shared" si="33"/>
        <v>965109</v>
      </c>
      <c r="G1483" s="390" t="s">
        <v>9567</v>
      </c>
    </row>
    <row r="1484" spans="1:7" x14ac:dyDescent="0.3">
      <c r="A1484" s="54"/>
      <c r="C1484" s="5"/>
      <c r="D1484" s="65"/>
      <c r="E1484" s="65"/>
      <c r="F1484" s="46">
        <f t="shared" si="33"/>
        <v>965109</v>
      </c>
      <c r="G1484" s="390" t="s">
        <v>9567</v>
      </c>
    </row>
    <row r="1485" spans="1:7" x14ac:dyDescent="0.3">
      <c r="A1485" s="54"/>
      <c r="C1485" s="5"/>
      <c r="D1485" s="65"/>
      <c r="E1485" s="65"/>
      <c r="F1485" s="46">
        <f t="shared" si="33"/>
        <v>965109</v>
      </c>
      <c r="G1485" s="390" t="s">
        <v>9567</v>
      </c>
    </row>
    <row r="1486" spans="1:7" x14ac:dyDescent="0.3">
      <c r="A1486" s="54"/>
      <c r="C1486" s="5"/>
      <c r="D1486" s="65"/>
      <c r="E1486" s="65"/>
      <c r="F1486" s="46">
        <f t="shared" si="33"/>
        <v>965109</v>
      </c>
      <c r="G1486" s="390" t="s">
        <v>9567</v>
      </c>
    </row>
    <row r="1487" spans="1:7" x14ac:dyDescent="0.3">
      <c r="A1487" s="54"/>
      <c r="C1487" s="5"/>
      <c r="D1487" s="65"/>
      <c r="E1487" s="65"/>
      <c r="F1487" s="46">
        <f t="shared" si="33"/>
        <v>965109</v>
      </c>
      <c r="G1487" s="390" t="s">
        <v>9567</v>
      </c>
    </row>
    <row r="1488" spans="1:7" x14ac:dyDescent="0.3">
      <c r="A1488" s="54"/>
      <c r="C1488" s="5"/>
      <c r="D1488" s="65"/>
      <c r="E1488" s="65"/>
      <c r="F1488" s="46">
        <f t="shared" si="33"/>
        <v>965109</v>
      </c>
      <c r="G1488" s="390" t="s">
        <v>9567</v>
      </c>
    </row>
    <row r="1489" spans="1:7" x14ac:dyDescent="0.3">
      <c r="A1489" s="54"/>
      <c r="C1489" s="5"/>
      <c r="D1489" s="65"/>
      <c r="E1489" s="65"/>
      <c r="F1489" s="46">
        <f t="shared" si="33"/>
        <v>965109</v>
      </c>
      <c r="G1489" s="390" t="s">
        <v>9567</v>
      </c>
    </row>
    <row r="1490" spans="1:7" x14ac:dyDescent="0.3">
      <c r="A1490" s="54"/>
      <c r="C1490" s="5"/>
      <c r="D1490" s="65"/>
      <c r="E1490" s="65"/>
      <c r="F1490" s="46">
        <f t="shared" si="33"/>
        <v>965109</v>
      </c>
      <c r="G1490" s="390" t="s">
        <v>9567</v>
      </c>
    </row>
    <row r="1491" spans="1:7" x14ac:dyDescent="0.3">
      <c r="A1491" s="54"/>
      <c r="C1491" s="5"/>
      <c r="D1491" s="65"/>
      <c r="E1491" s="65"/>
      <c r="F1491" s="46">
        <f t="shared" si="33"/>
        <v>965109</v>
      </c>
      <c r="G1491" s="390" t="s">
        <v>9567</v>
      </c>
    </row>
    <row r="1492" spans="1:7" x14ac:dyDescent="0.3">
      <c r="A1492" s="54"/>
      <c r="C1492" s="5"/>
      <c r="D1492" s="65"/>
      <c r="E1492" s="65"/>
      <c r="F1492" s="46">
        <f t="shared" si="33"/>
        <v>965109</v>
      </c>
      <c r="G1492" s="390" t="s">
        <v>9567</v>
      </c>
    </row>
    <row r="1493" spans="1:7" x14ac:dyDescent="0.3">
      <c r="A1493" s="54"/>
      <c r="C1493" s="5"/>
      <c r="D1493" s="65"/>
      <c r="E1493" s="65"/>
      <c r="F1493" s="46">
        <f t="shared" si="33"/>
        <v>965109</v>
      </c>
      <c r="G1493" s="390" t="s">
        <v>9567</v>
      </c>
    </row>
    <row r="1494" spans="1:7" x14ac:dyDescent="0.3">
      <c r="A1494" s="54"/>
      <c r="C1494" s="5"/>
      <c r="D1494" s="65"/>
      <c r="E1494" s="65"/>
      <c r="F1494" s="46">
        <f t="shared" si="33"/>
        <v>965109</v>
      </c>
      <c r="G1494" s="390" t="s">
        <v>9567</v>
      </c>
    </row>
    <row r="1495" spans="1:7" x14ac:dyDescent="0.3">
      <c r="A1495" s="54"/>
      <c r="C1495" s="5"/>
      <c r="D1495" s="65"/>
      <c r="E1495" s="65"/>
      <c r="F1495" s="46">
        <f t="shared" si="33"/>
        <v>965109</v>
      </c>
      <c r="G1495" s="390" t="s">
        <v>9567</v>
      </c>
    </row>
    <row r="1496" spans="1:7" x14ac:dyDescent="0.3">
      <c r="A1496" s="54"/>
      <c r="C1496" s="5"/>
      <c r="D1496" s="65"/>
      <c r="E1496" s="65"/>
      <c r="F1496" s="46">
        <f t="shared" si="33"/>
        <v>965109</v>
      </c>
      <c r="G1496" s="390" t="s">
        <v>9567</v>
      </c>
    </row>
    <row r="1497" spans="1:7" x14ac:dyDescent="0.3">
      <c r="A1497" s="54"/>
      <c r="C1497" s="5"/>
      <c r="D1497" s="65"/>
      <c r="E1497" s="65"/>
      <c r="F1497" s="46">
        <f t="shared" si="33"/>
        <v>965109</v>
      </c>
      <c r="G1497" s="390" t="s">
        <v>9567</v>
      </c>
    </row>
    <row r="1498" spans="1:7" x14ac:dyDescent="0.3">
      <c r="A1498" s="54"/>
      <c r="C1498" s="5"/>
      <c r="D1498" s="65"/>
      <c r="E1498" s="65"/>
      <c r="F1498" s="46">
        <f t="shared" si="33"/>
        <v>965109</v>
      </c>
      <c r="G1498" s="390" t="s">
        <v>9567</v>
      </c>
    </row>
    <row r="1499" spans="1:7" x14ac:dyDescent="0.3">
      <c r="A1499" s="54"/>
      <c r="C1499" s="5"/>
      <c r="D1499" s="65"/>
      <c r="E1499" s="65"/>
      <c r="F1499" s="46">
        <f t="shared" si="33"/>
        <v>965109</v>
      </c>
      <c r="G1499" s="390" t="s">
        <v>9567</v>
      </c>
    </row>
    <row r="1500" spans="1:7" x14ac:dyDescent="0.3">
      <c r="A1500" s="54"/>
      <c r="C1500" s="5"/>
      <c r="D1500" s="65"/>
      <c r="E1500" s="65"/>
      <c r="F1500" s="46">
        <f t="shared" si="33"/>
        <v>965109</v>
      </c>
      <c r="G1500" s="390" t="s">
        <v>9567</v>
      </c>
    </row>
    <row r="1501" spans="1:7" x14ac:dyDescent="0.3">
      <c r="A1501" s="54"/>
      <c r="C1501" s="5"/>
      <c r="D1501" s="65"/>
      <c r="E1501" s="65"/>
      <c r="F1501" s="46">
        <f t="shared" si="33"/>
        <v>965109</v>
      </c>
      <c r="G1501" s="390" t="s">
        <v>9567</v>
      </c>
    </row>
    <row r="1502" spans="1:7" x14ac:dyDescent="0.3">
      <c r="A1502" s="54"/>
      <c r="C1502" s="5"/>
      <c r="D1502" s="65"/>
      <c r="E1502" s="65"/>
      <c r="F1502" s="46">
        <f t="shared" si="33"/>
        <v>965109</v>
      </c>
      <c r="G1502" s="390" t="s">
        <v>9567</v>
      </c>
    </row>
    <row r="1503" spans="1:7" x14ac:dyDescent="0.3">
      <c r="A1503" s="54"/>
      <c r="C1503" s="5"/>
      <c r="D1503" s="65"/>
      <c r="E1503" s="65"/>
      <c r="F1503" s="46">
        <f t="shared" si="33"/>
        <v>965109</v>
      </c>
      <c r="G1503" s="390" t="s">
        <v>9567</v>
      </c>
    </row>
    <row r="1504" spans="1:7" x14ac:dyDescent="0.3">
      <c r="A1504" s="54"/>
      <c r="C1504" s="5"/>
      <c r="D1504" s="65"/>
      <c r="E1504" s="65"/>
      <c r="F1504" s="46">
        <f t="shared" si="33"/>
        <v>965109</v>
      </c>
      <c r="G1504" s="390" t="s">
        <v>9567</v>
      </c>
    </row>
    <row r="1505" spans="1:7" x14ac:dyDescent="0.3">
      <c r="A1505" s="54"/>
      <c r="C1505" s="5"/>
      <c r="D1505" s="65"/>
      <c r="E1505" s="65"/>
      <c r="F1505" s="46">
        <f t="shared" si="33"/>
        <v>965109</v>
      </c>
      <c r="G1505" s="390" t="s">
        <v>9567</v>
      </c>
    </row>
    <row r="1506" spans="1:7" x14ac:dyDescent="0.3">
      <c r="A1506" s="54"/>
      <c r="C1506" s="5"/>
      <c r="D1506" s="65"/>
      <c r="E1506" s="65"/>
      <c r="F1506" s="46">
        <f t="shared" si="33"/>
        <v>965109</v>
      </c>
      <c r="G1506" s="390" t="s">
        <v>9567</v>
      </c>
    </row>
    <row r="1507" spans="1:7" x14ac:dyDescent="0.3">
      <c r="A1507" s="54"/>
      <c r="C1507" s="5"/>
      <c r="D1507" s="65"/>
      <c r="E1507" s="65"/>
      <c r="F1507" s="46">
        <f t="shared" si="33"/>
        <v>965109</v>
      </c>
      <c r="G1507" s="390" t="s">
        <v>9567</v>
      </c>
    </row>
    <row r="1508" spans="1:7" x14ac:dyDescent="0.3">
      <c r="A1508" s="54"/>
      <c r="C1508" s="5"/>
      <c r="D1508" s="65"/>
      <c r="E1508" s="65"/>
      <c r="F1508" s="46">
        <f t="shared" si="33"/>
        <v>965109</v>
      </c>
      <c r="G1508" s="390" t="s">
        <v>9567</v>
      </c>
    </row>
    <row r="1509" spans="1:7" x14ac:dyDescent="0.3">
      <c r="A1509" s="54"/>
      <c r="C1509" s="5"/>
      <c r="D1509" s="65"/>
      <c r="E1509" s="65"/>
      <c r="F1509" s="46">
        <f t="shared" si="33"/>
        <v>965109</v>
      </c>
      <c r="G1509" s="390" t="s">
        <v>9567</v>
      </c>
    </row>
    <row r="1510" spans="1:7" x14ac:dyDescent="0.3">
      <c r="A1510" s="54"/>
      <c r="C1510" s="5"/>
      <c r="D1510" s="65"/>
      <c r="E1510" s="65"/>
      <c r="F1510" s="46">
        <f t="shared" si="33"/>
        <v>965109</v>
      </c>
      <c r="G1510" s="390" t="s">
        <v>9567</v>
      </c>
    </row>
    <row r="1511" spans="1:7" x14ac:dyDescent="0.3">
      <c r="A1511" s="54"/>
      <c r="C1511" s="5"/>
      <c r="D1511" s="65"/>
      <c r="E1511" s="65"/>
      <c r="F1511" s="46">
        <f t="shared" si="33"/>
        <v>965109</v>
      </c>
      <c r="G1511" s="390" t="s">
        <v>9567</v>
      </c>
    </row>
    <row r="1512" spans="1:7" x14ac:dyDescent="0.3">
      <c r="A1512" s="54"/>
      <c r="C1512" s="5"/>
      <c r="D1512" s="65"/>
      <c r="E1512" s="65"/>
      <c r="F1512" s="46">
        <f t="shared" si="33"/>
        <v>965109</v>
      </c>
      <c r="G1512" s="390" t="s">
        <v>9567</v>
      </c>
    </row>
    <row r="1513" spans="1:7" x14ac:dyDescent="0.3">
      <c r="A1513" s="54"/>
      <c r="C1513" s="5"/>
      <c r="D1513" s="65"/>
      <c r="E1513" s="65"/>
      <c r="F1513" s="46">
        <f t="shared" si="33"/>
        <v>965109</v>
      </c>
      <c r="G1513" s="390" t="s">
        <v>9567</v>
      </c>
    </row>
    <row r="1514" spans="1:7" x14ac:dyDescent="0.3">
      <c r="A1514" s="54"/>
      <c r="C1514" s="5"/>
      <c r="D1514" s="65"/>
      <c r="E1514" s="65"/>
      <c r="F1514" s="46">
        <f t="shared" si="33"/>
        <v>965109</v>
      </c>
      <c r="G1514" s="390" t="s">
        <v>9567</v>
      </c>
    </row>
    <row r="1515" spans="1:7" x14ac:dyDescent="0.3">
      <c r="A1515" s="54"/>
      <c r="C1515" s="5"/>
      <c r="D1515" s="65"/>
      <c r="E1515" s="65"/>
      <c r="F1515" s="46">
        <f t="shared" si="33"/>
        <v>965109</v>
      </c>
      <c r="G1515" s="390" t="s">
        <v>9567</v>
      </c>
    </row>
    <row r="1516" spans="1:7" x14ac:dyDescent="0.3">
      <c r="A1516" s="54"/>
      <c r="C1516" s="5"/>
      <c r="D1516" s="65"/>
      <c r="E1516" s="65"/>
      <c r="F1516" s="46">
        <f t="shared" si="33"/>
        <v>965109</v>
      </c>
      <c r="G1516" s="390" t="s">
        <v>9567</v>
      </c>
    </row>
    <row r="1517" spans="1:7" x14ac:dyDescent="0.3">
      <c r="A1517" s="54"/>
      <c r="C1517" s="5"/>
      <c r="D1517" s="65"/>
      <c r="E1517" s="65"/>
      <c r="F1517" s="46">
        <f t="shared" si="33"/>
        <v>965109</v>
      </c>
      <c r="G1517" s="390" t="s">
        <v>9567</v>
      </c>
    </row>
    <row r="1518" spans="1:7" x14ac:dyDescent="0.3">
      <c r="A1518" s="54"/>
      <c r="C1518" s="5"/>
      <c r="D1518" s="65"/>
      <c r="E1518" s="65"/>
      <c r="F1518" s="46">
        <f t="shared" si="33"/>
        <v>965109</v>
      </c>
      <c r="G1518" s="390" t="s">
        <v>9567</v>
      </c>
    </row>
    <row r="1519" spans="1:7" x14ac:dyDescent="0.3">
      <c r="A1519" s="54"/>
      <c r="C1519" s="5"/>
      <c r="D1519" s="65"/>
      <c r="E1519" s="65"/>
      <c r="F1519" s="46">
        <f t="shared" si="33"/>
        <v>965109</v>
      </c>
      <c r="G1519" s="390" t="s">
        <v>9567</v>
      </c>
    </row>
    <row r="1520" spans="1:7" x14ac:dyDescent="0.3">
      <c r="A1520" s="54"/>
      <c r="C1520" s="5"/>
      <c r="D1520" s="65"/>
      <c r="E1520" s="65"/>
      <c r="F1520" s="46">
        <f t="shared" si="33"/>
        <v>965109</v>
      </c>
      <c r="G1520" s="390" t="s">
        <v>9567</v>
      </c>
    </row>
    <row r="1521" spans="1:7" x14ac:dyDescent="0.3">
      <c r="A1521" s="54"/>
      <c r="C1521" s="5"/>
      <c r="D1521" s="65"/>
      <c r="E1521" s="65"/>
      <c r="F1521" s="46">
        <f t="shared" si="33"/>
        <v>965109</v>
      </c>
      <c r="G1521" s="390" t="s">
        <v>9567</v>
      </c>
    </row>
    <row r="1522" spans="1:7" x14ac:dyDescent="0.3">
      <c r="A1522" s="54"/>
      <c r="C1522" s="5"/>
      <c r="D1522" s="65"/>
      <c r="E1522" s="65"/>
      <c r="F1522" s="46">
        <f t="shared" si="33"/>
        <v>965109</v>
      </c>
      <c r="G1522" s="390" t="s">
        <v>9567</v>
      </c>
    </row>
    <row r="1523" spans="1:7" x14ac:dyDescent="0.3">
      <c r="A1523" s="54"/>
      <c r="C1523" s="5"/>
      <c r="D1523" s="65"/>
      <c r="E1523" s="65"/>
      <c r="F1523" s="46">
        <f t="shared" si="33"/>
        <v>965109</v>
      </c>
      <c r="G1523" s="390" t="s">
        <v>9567</v>
      </c>
    </row>
    <row r="1524" spans="1:7" x14ac:dyDescent="0.3">
      <c r="A1524" s="54"/>
      <c r="C1524" s="5"/>
      <c r="D1524" s="65"/>
      <c r="E1524" s="65"/>
      <c r="F1524" s="46">
        <f t="shared" si="33"/>
        <v>965109</v>
      </c>
      <c r="G1524" s="390" t="s">
        <v>9567</v>
      </c>
    </row>
    <row r="1525" spans="1:7" x14ac:dyDescent="0.3">
      <c r="A1525" s="54"/>
      <c r="C1525" s="5"/>
      <c r="D1525" s="65"/>
      <c r="E1525" s="65"/>
      <c r="F1525" s="46">
        <f t="shared" si="33"/>
        <v>965109</v>
      </c>
      <c r="G1525" s="390" t="s">
        <v>9567</v>
      </c>
    </row>
    <row r="1526" spans="1:7" x14ac:dyDescent="0.3">
      <c r="A1526" s="54"/>
      <c r="C1526" s="5"/>
      <c r="D1526" s="65"/>
      <c r="E1526" s="65"/>
      <c r="F1526" s="46">
        <f t="shared" si="33"/>
        <v>965109</v>
      </c>
      <c r="G1526" s="390" t="s">
        <v>9567</v>
      </c>
    </row>
    <row r="1527" spans="1:7" x14ac:dyDescent="0.3">
      <c r="A1527" s="54"/>
      <c r="C1527" s="5"/>
      <c r="D1527" s="65"/>
      <c r="E1527" s="65"/>
      <c r="F1527" s="46">
        <f t="shared" si="33"/>
        <v>965109</v>
      </c>
      <c r="G1527" s="390" t="s">
        <v>9567</v>
      </c>
    </row>
    <row r="1528" spans="1:7" x14ac:dyDescent="0.3">
      <c r="A1528" s="54"/>
      <c r="C1528" s="5"/>
      <c r="D1528" s="65"/>
      <c r="E1528" s="65"/>
      <c r="F1528" s="46">
        <f t="shared" si="33"/>
        <v>965109</v>
      </c>
      <c r="G1528" s="390" t="s">
        <v>9567</v>
      </c>
    </row>
    <row r="1529" spans="1:7" x14ac:dyDescent="0.3">
      <c r="A1529" s="54"/>
      <c r="C1529" s="5"/>
      <c r="D1529" s="65"/>
      <c r="E1529" s="65"/>
      <c r="F1529" s="46">
        <f t="shared" si="33"/>
        <v>965109</v>
      </c>
      <c r="G1529" s="390" t="s">
        <v>9567</v>
      </c>
    </row>
    <row r="1530" spans="1:7" x14ac:dyDescent="0.3">
      <c r="A1530" s="54"/>
      <c r="C1530" s="5"/>
      <c r="D1530" s="65"/>
      <c r="E1530" s="65"/>
      <c r="F1530" s="46">
        <f t="shared" si="33"/>
        <v>965109</v>
      </c>
      <c r="G1530" s="390" t="s">
        <v>9567</v>
      </c>
    </row>
    <row r="1531" spans="1:7" x14ac:dyDescent="0.3">
      <c r="A1531" s="54"/>
      <c r="C1531" s="5"/>
      <c r="D1531" s="65"/>
      <c r="E1531" s="65"/>
      <c r="F1531" s="46">
        <f t="shared" si="33"/>
        <v>965109</v>
      </c>
      <c r="G1531" s="390" t="s">
        <v>9567</v>
      </c>
    </row>
    <row r="1532" spans="1:7" x14ac:dyDescent="0.3">
      <c r="A1532" s="54"/>
      <c r="C1532" s="5"/>
      <c r="D1532" s="65"/>
      <c r="E1532" s="65"/>
      <c r="F1532" s="46">
        <f t="shared" si="33"/>
        <v>965109</v>
      </c>
      <c r="G1532" s="390" t="s">
        <v>9567</v>
      </c>
    </row>
    <row r="1533" spans="1:7" x14ac:dyDescent="0.3">
      <c r="A1533" s="54"/>
      <c r="C1533" s="5"/>
      <c r="D1533" s="65"/>
      <c r="E1533" s="65"/>
      <c r="F1533" s="46">
        <f t="shared" si="33"/>
        <v>965109</v>
      </c>
      <c r="G1533" s="390" t="s">
        <v>9567</v>
      </c>
    </row>
    <row r="1534" spans="1:7" x14ac:dyDescent="0.3">
      <c r="A1534" s="54"/>
      <c r="C1534" s="5"/>
      <c r="D1534" s="65"/>
      <c r="E1534" s="65"/>
      <c r="F1534" s="46">
        <f t="shared" si="33"/>
        <v>965109</v>
      </c>
      <c r="G1534" s="390" t="s">
        <v>9567</v>
      </c>
    </row>
    <row r="1535" spans="1:7" x14ac:dyDescent="0.3">
      <c r="A1535" s="54"/>
      <c r="C1535" s="5"/>
      <c r="D1535" s="65"/>
      <c r="E1535" s="65"/>
      <c r="F1535" s="46">
        <f t="shared" si="33"/>
        <v>965109</v>
      </c>
      <c r="G1535" s="390" t="s">
        <v>9567</v>
      </c>
    </row>
    <row r="1536" spans="1:7" x14ac:dyDescent="0.3">
      <c r="A1536" s="54"/>
      <c r="C1536" s="5"/>
      <c r="D1536" s="65"/>
      <c r="E1536" s="65"/>
      <c r="F1536" s="46">
        <f t="shared" si="33"/>
        <v>965109</v>
      </c>
      <c r="G1536" s="390" t="s">
        <v>9567</v>
      </c>
    </row>
    <row r="1537" spans="1:7" x14ac:dyDescent="0.3">
      <c r="A1537" s="54"/>
      <c r="C1537" s="5"/>
      <c r="D1537" s="65"/>
      <c r="E1537" s="65"/>
      <c r="F1537" s="46">
        <f t="shared" si="33"/>
        <v>965109</v>
      </c>
      <c r="G1537" s="390" t="s">
        <v>9567</v>
      </c>
    </row>
    <row r="1538" spans="1:7" x14ac:dyDescent="0.3">
      <c r="A1538" s="54"/>
      <c r="C1538" s="5"/>
      <c r="D1538" s="65"/>
      <c r="E1538" s="65"/>
      <c r="F1538" s="46">
        <f t="shared" si="33"/>
        <v>965109</v>
      </c>
      <c r="G1538" s="390" t="s">
        <v>9567</v>
      </c>
    </row>
    <row r="1539" spans="1:7" x14ac:dyDescent="0.3">
      <c r="A1539" s="54"/>
      <c r="C1539" s="5"/>
      <c r="D1539" s="65"/>
      <c r="E1539" s="65"/>
      <c r="F1539" s="46">
        <f t="shared" si="33"/>
        <v>965109</v>
      </c>
      <c r="G1539" s="390" t="s">
        <v>9567</v>
      </c>
    </row>
    <row r="1540" spans="1:7" x14ac:dyDescent="0.3">
      <c r="A1540" s="54"/>
      <c r="C1540" s="5"/>
      <c r="D1540" s="65"/>
      <c r="E1540" s="65"/>
      <c r="F1540" s="46">
        <f t="shared" si="33"/>
        <v>965109</v>
      </c>
      <c r="G1540" s="390" t="s">
        <v>9567</v>
      </c>
    </row>
    <row r="1541" spans="1:7" x14ac:dyDescent="0.3">
      <c r="A1541" s="54"/>
      <c r="C1541" s="5"/>
      <c r="D1541" s="65"/>
      <c r="E1541" s="65"/>
      <c r="F1541" s="46">
        <f t="shared" si="33"/>
        <v>965109</v>
      </c>
      <c r="G1541" s="390" t="s">
        <v>9567</v>
      </c>
    </row>
    <row r="1542" spans="1:7" x14ac:dyDescent="0.3">
      <c r="A1542" s="54"/>
      <c r="C1542" s="5"/>
      <c r="D1542" s="65"/>
      <c r="E1542" s="65"/>
      <c r="F1542" s="46">
        <f t="shared" si="33"/>
        <v>965109</v>
      </c>
      <c r="G1542" s="390" t="s">
        <v>9567</v>
      </c>
    </row>
    <row r="1543" spans="1:7" x14ac:dyDescent="0.3">
      <c r="A1543" s="54"/>
      <c r="C1543" s="5"/>
      <c r="D1543" s="65"/>
      <c r="E1543" s="65"/>
      <c r="F1543" s="46">
        <f t="shared" si="33"/>
        <v>965109</v>
      </c>
      <c r="G1543" s="390" t="s">
        <v>9567</v>
      </c>
    </row>
    <row r="1544" spans="1:7" x14ac:dyDescent="0.3">
      <c r="A1544" s="54"/>
      <c r="C1544" s="5"/>
      <c r="D1544" s="65"/>
      <c r="E1544" s="65"/>
      <c r="F1544" s="46">
        <f t="shared" si="33"/>
        <v>965109</v>
      </c>
      <c r="G1544" s="390" t="s">
        <v>9567</v>
      </c>
    </row>
    <row r="1545" spans="1:7" x14ac:dyDescent="0.3">
      <c r="A1545" s="54"/>
      <c r="C1545" s="5"/>
      <c r="D1545" s="65"/>
      <c r="E1545" s="65"/>
      <c r="F1545" s="46">
        <f t="shared" si="33"/>
        <v>965109</v>
      </c>
      <c r="G1545" s="390" t="s">
        <v>9567</v>
      </c>
    </row>
    <row r="1546" spans="1:7" x14ac:dyDescent="0.3">
      <c r="A1546" s="54"/>
      <c r="C1546" s="5"/>
      <c r="D1546" s="65"/>
      <c r="E1546" s="65"/>
      <c r="F1546" s="46">
        <f t="shared" ref="F1546:F1609" si="34">F1545+E1546-D1546</f>
        <v>965109</v>
      </c>
      <c r="G1546" s="390" t="s">
        <v>9567</v>
      </c>
    </row>
    <row r="1547" spans="1:7" x14ac:dyDescent="0.3">
      <c r="A1547" s="54"/>
      <c r="C1547" s="5"/>
      <c r="D1547" s="65"/>
      <c r="E1547" s="65"/>
      <c r="F1547" s="46">
        <f t="shared" si="34"/>
        <v>965109</v>
      </c>
      <c r="G1547" s="390" t="s">
        <v>9567</v>
      </c>
    </row>
    <row r="1548" spans="1:7" x14ac:dyDescent="0.3">
      <c r="A1548" s="54"/>
      <c r="C1548" s="5"/>
      <c r="D1548" s="65"/>
      <c r="E1548" s="65"/>
      <c r="F1548" s="46">
        <f t="shared" si="34"/>
        <v>965109</v>
      </c>
      <c r="G1548" s="390" t="s">
        <v>9567</v>
      </c>
    </row>
    <row r="1549" spans="1:7" x14ac:dyDescent="0.3">
      <c r="A1549" s="54"/>
      <c r="C1549" s="5"/>
      <c r="D1549" s="65"/>
      <c r="E1549" s="65"/>
      <c r="F1549" s="46">
        <f t="shared" si="34"/>
        <v>965109</v>
      </c>
      <c r="G1549" s="390" t="s">
        <v>9567</v>
      </c>
    </row>
    <row r="1550" spans="1:7" x14ac:dyDescent="0.3">
      <c r="A1550" s="54"/>
      <c r="C1550" s="5"/>
      <c r="D1550" s="65"/>
      <c r="E1550" s="65"/>
      <c r="F1550" s="46">
        <f t="shared" si="34"/>
        <v>965109</v>
      </c>
      <c r="G1550" s="390" t="s">
        <v>9567</v>
      </c>
    </row>
    <row r="1551" spans="1:7" x14ac:dyDescent="0.3">
      <c r="A1551" s="54"/>
      <c r="C1551" s="5"/>
      <c r="D1551" s="65"/>
      <c r="E1551" s="65"/>
      <c r="F1551" s="46">
        <f t="shared" si="34"/>
        <v>965109</v>
      </c>
      <c r="G1551" s="390" t="s">
        <v>9567</v>
      </c>
    </row>
    <row r="1552" spans="1:7" x14ac:dyDescent="0.3">
      <c r="A1552" s="54"/>
      <c r="C1552" s="5"/>
      <c r="D1552" s="65"/>
      <c r="E1552" s="65"/>
      <c r="F1552" s="46">
        <f t="shared" si="34"/>
        <v>965109</v>
      </c>
      <c r="G1552" s="390" t="s">
        <v>9567</v>
      </c>
    </row>
    <row r="1553" spans="1:7" x14ac:dyDescent="0.3">
      <c r="A1553" s="54"/>
      <c r="C1553" s="5"/>
      <c r="D1553" s="65"/>
      <c r="E1553" s="65"/>
      <c r="F1553" s="46">
        <f t="shared" si="34"/>
        <v>965109</v>
      </c>
      <c r="G1553" s="390" t="s">
        <v>9567</v>
      </c>
    </row>
    <row r="1554" spans="1:7" x14ac:dyDescent="0.3">
      <c r="A1554" s="54"/>
      <c r="C1554" s="5"/>
      <c r="D1554" s="65"/>
      <c r="E1554" s="65"/>
      <c r="F1554" s="46">
        <f t="shared" si="34"/>
        <v>965109</v>
      </c>
      <c r="G1554" s="390" t="s">
        <v>9567</v>
      </c>
    </row>
    <row r="1555" spans="1:7" x14ac:dyDescent="0.3">
      <c r="A1555" s="54"/>
      <c r="C1555" s="5"/>
      <c r="D1555" s="65"/>
      <c r="E1555" s="65"/>
      <c r="F1555" s="46">
        <f t="shared" si="34"/>
        <v>965109</v>
      </c>
      <c r="G1555" s="390" t="s">
        <v>9567</v>
      </c>
    </row>
    <row r="1556" spans="1:7" x14ac:dyDescent="0.3">
      <c r="A1556" s="54"/>
      <c r="C1556" s="5"/>
      <c r="D1556" s="65"/>
      <c r="E1556" s="65"/>
      <c r="F1556" s="46">
        <f t="shared" si="34"/>
        <v>965109</v>
      </c>
      <c r="G1556" s="390" t="s">
        <v>9567</v>
      </c>
    </row>
    <row r="1557" spans="1:7" x14ac:dyDescent="0.3">
      <c r="A1557" s="54"/>
      <c r="C1557" s="5"/>
      <c r="D1557" s="65"/>
      <c r="E1557" s="65"/>
      <c r="F1557" s="46">
        <f t="shared" si="34"/>
        <v>965109</v>
      </c>
      <c r="G1557" s="390" t="s">
        <v>9567</v>
      </c>
    </row>
    <row r="1558" spans="1:7" x14ac:dyDescent="0.3">
      <c r="A1558" s="54"/>
      <c r="C1558" s="5"/>
      <c r="D1558" s="65"/>
      <c r="E1558" s="65"/>
      <c r="F1558" s="46">
        <f t="shared" si="34"/>
        <v>965109</v>
      </c>
      <c r="G1558" s="390" t="s">
        <v>9567</v>
      </c>
    </row>
    <row r="1559" spans="1:7" x14ac:dyDescent="0.3">
      <c r="A1559" s="54"/>
      <c r="C1559" s="5"/>
      <c r="D1559" s="65"/>
      <c r="E1559" s="65"/>
      <c r="F1559" s="46">
        <f t="shared" si="34"/>
        <v>965109</v>
      </c>
      <c r="G1559" s="390" t="s">
        <v>9567</v>
      </c>
    </row>
    <row r="1560" spans="1:7" x14ac:dyDescent="0.3">
      <c r="A1560" s="54"/>
      <c r="C1560" s="5"/>
      <c r="D1560" s="65"/>
      <c r="E1560" s="65"/>
      <c r="F1560" s="46">
        <f t="shared" si="34"/>
        <v>965109</v>
      </c>
      <c r="G1560" s="390" t="s">
        <v>9567</v>
      </c>
    </row>
    <row r="1561" spans="1:7" x14ac:dyDescent="0.3">
      <c r="A1561" s="54"/>
      <c r="C1561" s="5"/>
      <c r="D1561" s="65"/>
      <c r="E1561" s="65"/>
      <c r="F1561" s="46">
        <f t="shared" si="34"/>
        <v>965109</v>
      </c>
      <c r="G1561" s="390" t="s">
        <v>9567</v>
      </c>
    </row>
    <row r="1562" spans="1:7" x14ac:dyDescent="0.3">
      <c r="A1562" s="54"/>
      <c r="C1562" s="5"/>
      <c r="D1562" s="65"/>
      <c r="E1562" s="65"/>
      <c r="F1562" s="46">
        <f t="shared" si="34"/>
        <v>965109</v>
      </c>
      <c r="G1562" s="390" t="s">
        <v>9567</v>
      </c>
    </row>
    <row r="1563" spans="1:7" x14ac:dyDescent="0.3">
      <c r="A1563" s="54"/>
      <c r="C1563" s="5"/>
      <c r="D1563" s="65"/>
      <c r="E1563" s="65"/>
      <c r="F1563" s="46">
        <f t="shared" si="34"/>
        <v>965109</v>
      </c>
      <c r="G1563" s="390" t="s">
        <v>9567</v>
      </c>
    </row>
    <row r="1564" spans="1:7" x14ac:dyDescent="0.3">
      <c r="A1564" s="54"/>
      <c r="C1564" s="5"/>
      <c r="D1564" s="65"/>
      <c r="E1564" s="65"/>
      <c r="F1564" s="46">
        <f t="shared" si="34"/>
        <v>965109</v>
      </c>
      <c r="G1564" s="390" t="s">
        <v>9567</v>
      </c>
    </row>
    <row r="1565" spans="1:7" x14ac:dyDescent="0.3">
      <c r="A1565" s="54"/>
      <c r="C1565" s="5"/>
      <c r="D1565" s="65"/>
      <c r="E1565" s="65"/>
      <c r="F1565" s="46">
        <f t="shared" si="34"/>
        <v>965109</v>
      </c>
      <c r="G1565" s="390" t="s">
        <v>9567</v>
      </c>
    </row>
    <row r="1566" spans="1:7" x14ac:dyDescent="0.3">
      <c r="A1566" s="54"/>
      <c r="C1566" s="5"/>
      <c r="D1566" s="65"/>
      <c r="E1566" s="65"/>
      <c r="F1566" s="46">
        <f t="shared" si="34"/>
        <v>965109</v>
      </c>
      <c r="G1566" s="390" t="s">
        <v>9567</v>
      </c>
    </row>
    <row r="1567" spans="1:7" x14ac:dyDescent="0.3">
      <c r="A1567" s="54"/>
      <c r="C1567" s="5"/>
      <c r="D1567" s="65"/>
      <c r="E1567" s="65"/>
      <c r="F1567" s="46">
        <f t="shared" si="34"/>
        <v>965109</v>
      </c>
      <c r="G1567" s="390" t="s">
        <v>9567</v>
      </c>
    </row>
    <row r="1568" spans="1:7" x14ac:dyDescent="0.3">
      <c r="A1568" s="54"/>
      <c r="C1568" s="5"/>
      <c r="D1568" s="65"/>
      <c r="E1568" s="65"/>
      <c r="F1568" s="46">
        <f t="shared" si="34"/>
        <v>965109</v>
      </c>
      <c r="G1568" s="390" t="s">
        <v>9567</v>
      </c>
    </row>
    <row r="1569" spans="1:7" x14ac:dyDescent="0.3">
      <c r="A1569" s="54"/>
      <c r="C1569" s="5"/>
      <c r="D1569" s="65"/>
      <c r="E1569" s="65"/>
      <c r="F1569" s="46">
        <f t="shared" si="34"/>
        <v>965109</v>
      </c>
      <c r="G1569" s="390" t="s">
        <v>9567</v>
      </c>
    </row>
    <row r="1570" spans="1:7" x14ac:dyDescent="0.3">
      <c r="A1570" s="54"/>
      <c r="C1570" s="5"/>
      <c r="D1570" s="65"/>
      <c r="E1570" s="65"/>
      <c r="F1570" s="46">
        <f t="shared" si="34"/>
        <v>965109</v>
      </c>
      <c r="G1570" s="390" t="s">
        <v>9567</v>
      </c>
    </row>
    <row r="1571" spans="1:7" x14ac:dyDescent="0.3">
      <c r="A1571" s="54"/>
      <c r="C1571" s="5"/>
      <c r="D1571" s="65"/>
      <c r="E1571" s="65"/>
      <c r="F1571" s="46">
        <f t="shared" si="34"/>
        <v>965109</v>
      </c>
      <c r="G1571" s="390" t="s">
        <v>9567</v>
      </c>
    </row>
    <row r="1572" spans="1:7" x14ac:dyDescent="0.3">
      <c r="A1572" s="54"/>
      <c r="C1572" s="5"/>
      <c r="D1572" s="65"/>
      <c r="E1572" s="65"/>
      <c r="F1572" s="46">
        <f t="shared" si="34"/>
        <v>965109</v>
      </c>
      <c r="G1572" s="390" t="s">
        <v>9567</v>
      </c>
    </row>
    <row r="1573" spans="1:7" x14ac:dyDescent="0.3">
      <c r="A1573" s="54"/>
      <c r="C1573" s="5"/>
      <c r="D1573" s="65"/>
      <c r="E1573" s="65"/>
      <c r="F1573" s="46">
        <f t="shared" si="34"/>
        <v>965109</v>
      </c>
      <c r="G1573" s="390" t="s">
        <v>9567</v>
      </c>
    </row>
    <row r="1574" spans="1:7" x14ac:dyDescent="0.3">
      <c r="A1574" s="54"/>
      <c r="C1574" s="5"/>
      <c r="D1574" s="65"/>
      <c r="E1574" s="65"/>
      <c r="F1574" s="46">
        <f t="shared" si="34"/>
        <v>965109</v>
      </c>
      <c r="G1574" s="390" t="s">
        <v>9567</v>
      </c>
    </row>
    <row r="1575" spans="1:7" x14ac:dyDescent="0.3">
      <c r="A1575" s="54"/>
      <c r="C1575" s="5"/>
      <c r="D1575" s="65"/>
      <c r="E1575" s="65"/>
      <c r="F1575" s="46">
        <f t="shared" si="34"/>
        <v>965109</v>
      </c>
      <c r="G1575" s="390" t="s">
        <v>9567</v>
      </c>
    </row>
    <row r="1576" spans="1:7" x14ac:dyDescent="0.3">
      <c r="A1576" s="54"/>
      <c r="C1576" s="5"/>
      <c r="D1576" s="65"/>
      <c r="E1576" s="65"/>
      <c r="F1576" s="46">
        <f t="shared" si="34"/>
        <v>965109</v>
      </c>
      <c r="G1576" s="390" t="s">
        <v>9567</v>
      </c>
    </row>
    <row r="1577" spans="1:7" x14ac:dyDescent="0.3">
      <c r="A1577" s="54"/>
      <c r="C1577" s="5"/>
      <c r="D1577" s="65"/>
      <c r="E1577" s="65"/>
      <c r="F1577" s="46">
        <f t="shared" si="34"/>
        <v>965109</v>
      </c>
      <c r="G1577" s="390" t="s">
        <v>9567</v>
      </c>
    </row>
    <row r="1578" spans="1:7" x14ac:dyDescent="0.3">
      <c r="A1578" s="54"/>
      <c r="C1578" s="5"/>
      <c r="D1578" s="65"/>
      <c r="E1578" s="65"/>
      <c r="F1578" s="46">
        <f t="shared" si="34"/>
        <v>965109</v>
      </c>
      <c r="G1578" s="390" t="s">
        <v>9567</v>
      </c>
    </row>
    <row r="1579" spans="1:7" x14ac:dyDescent="0.3">
      <c r="A1579" s="54"/>
      <c r="C1579" s="5"/>
      <c r="D1579" s="65"/>
      <c r="E1579" s="65"/>
      <c r="F1579" s="46">
        <f t="shared" si="34"/>
        <v>965109</v>
      </c>
      <c r="G1579" s="390" t="s">
        <v>9567</v>
      </c>
    </row>
    <row r="1580" spans="1:7" x14ac:dyDescent="0.3">
      <c r="A1580" s="54"/>
      <c r="C1580" s="5"/>
      <c r="D1580" s="65"/>
      <c r="E1580" s="65"/>
      <c r="F1580" s="46">
        <f t="shared" si="34"/>
        <v>965109</v>
      </c>
      <c r="G1580" s="390" t="s">
        <v>9567</v>
      </c>
    </row>
    <row r="1581" spans="1:7" x14ac:dyDescent="0.3">
      <c r="A1581" s="54"/>
      <c r="C1581" s="5"/>
      <c r="D1581" s="65"/>
      <c r="E1581" s="65"/>
      <c r="F1581" s="46">
        <f t="shared" si="34"/>
        <v>965109</v>
      </c>
      <c r="G1581" s="390" t="s">
        <v>9567</v>
      </c>
    </row>
    <row r="1582" spans="1:7" x14ac:dyDescent="0.3">
      <c r="A1582" s="54"/>
      <c r="C1582" s="5"/>
      <c r="D1582" s="65"/>
      <c r="E1582" s="65"/>
      <c r="F1582" s="46">
        <f t="shared" si="34"/>
        <v>965109</v>
      </c>
      <c r="G1582" s="390" t="s">
        <v>9567</v>
      </c>
    </row>
    <row r="1583" spans="1:7" x14ac:dyDescent="0.3">
      <c r="A1583" s="54"/>
      <c r="C1583" s="5"/>
      <c r="D1583" s="65"/>
      <c r="E1583" s="65"/>
      <c r="F1583" s="46">
        <f t="shared" si="34"/>
        <v>965109</v>
      </c>
      <c r="G1583" s="390" t="s">
        <v>9567</v>
      </c>
    </row>
    <row r="1584" spans="1:7" x14ac:dyDescent="0.3">
      <c r="A1584" s="54"/>
      <c r="C1584" s="5"/>
      <c r="D1584" s="65"/>
      <c r="E1584" s="65"/>
      <c r="F1584" s="46">
        <f t="shared" si="34"/>
        <v>965109</v>
      </c>
      <c r="G1584" s="390" t="s">
        <v>9567</v>
      </c>
    </row>
    <row r="1585" spans="1:7" x14ac:dyDescent="0.3">
      <c r="A1585" s="54"/>
      <c r="C1585" s="5"/>
      <c r="D1585" s="65"/>
      <c r="E1585" s="65"/>
      <c r="F1585" s="46">
        <f t="shared" si="34"/>
        <v>965109</v>
      </c>
      <c r="G1585" s="390" t="s">
        <v>9567</v>
      </c>
    </row>
    <row r="1586" spans="1:7" x14ac:dyDescent="0.3">
      <c r="A1586" s="54"/>
      <c r="C1586" s="5"/>
      <c r="D1586" s="65"/>
      <c r="E1586" s="65"/>
      <c r="F1586" s="46">
        <f t="shared" si="34"/>
        <v>965109</v>
      </c>
      <c r="G1586" s="390" t="s">
        <v>9567</v>
      </c>
    </row>
    <row r="1587" spans="1:7" x14ac:dyDescent="0.3">
      <c r="A1587" s="54"/>
      <c r="C1587" s="5"/>
      <c r="D1587" s="65"/>
      <c r="E1587" s="65"/>
      <c r="F1587" s="46">
        <f t="shared" si="34"/>
        <v>965109</v>
      </c>
      <c r="G1587" s="390" t="s">
        <v>9567</v>
      </c>
    </row>
    <row r="1588" spans="1:7" x14ac:dyDescent="0.3">
      <c r="A1588" s="54"/>
      <c r="C1588" s="5"/>
      <c r="D1588" s="65"/>
      <c r="E1588" s="65"/>
      <c r="F1588" s="46">
        <f t="shared" si="34"/>
        <v>965109</v>
      </c>
      <c r="G1588" s="390" t="s">
        <v>9567</v>
      </c>
    </row>
    <row r="1589" spans="1:7" x14ac:dyDescent="0.3">
      <c r="A1589" s="54"/>
      <c r="C1589" s="5"/>
      <c r="D1589" s="65"/>
      <c r="E1589" s="65"/>
      <c r="F1589" s="46">
        <f t="shared" si="34"/>
        <v>965109</v>
      </c>
      <c r="G1589" s="390" t="s">
        <v>9567</v>
      </c>
    </row>
    <row r="1590" spans="1:7" x14ac:dyDescent="0.3">
      <c r="A1590" s="54"/>
      <c r="C1590" s="5"/>
      <c r="D1590" s="65"/>
      <c r="E1590" s="65"/>
      <c r="F1590" s="46">
        <f t="shared" si="34"/>
        <v>965109</v>
      </c>
      <c r="G1590" s="390" t="s">
        <v>9567</v>
      </c>
    </row>
    <row r="1591" spans="1:7" x14ac:dyDescent="0.3">
      <c r="A1591" s="54"/>
      <c r="C1591" s="5"/>
      <c r="D1591" s="65"/>
      <c r="E1591" s="65"/>
      <c r="F1591" s="46">
        <f t="shared" si="34"/>
        <v>965109</v>
      </c>
      <c r="G1591" s="390" t="s">
        <v>9567</v>
      </c>
    </row>
    <row r="1592" spans="1:7" x14ac:dyDescent="0.3">
      <c r="A1592" s="54"/>
      <c r="C1592" s="5"/>
      <c r="D1592" s="65"/>
      <c r="E1592" s="65"/>
      <c r="F1592" s="46">
        <f t="shared" si="34"/>
        <v>965109</v>
      </c>
      <c r="G1592" s="390" t="s">
        <v>9567</v>
      </c>
    </row>
    <row r="1593" spans="1:7" x14ac:dyDescent="0.3">
      <c r="A1593" s="54"/>
      <c r="C1593" s="5"/>
      <c r="D1593" s="65"/>
      <c r="E1593" s="65"/>
      <c r="F1593" s="46">
        <f t="shared" si="34"/>
        <v>965109</v>
      </c>
      <c r="G1593" s="390" t="s">
        <v>9567</v>
      </c>
    </row>
    <row r="1594" spans="1:7" x14ac:dyDescent="0.3">
      <c r="A1594" s="54"/>
      <c r="C1594" s="5"/>
      <c r="D1594" s="65"/>
      <c r="E1594" s="65"/>
      <c r="F1594" s="46">
        <f t="shared" si="34"/>
        <v>965109</v>
      </c>
      <c r="G1594" s="390" t="s">
        <v>9567</v>
      </c>
    </row>
    <row r="1595" spans="1:7" x14ac:dyDescent="0.3">
      <c r="A1595" s="54"/>
      <c r="C1595" s="5"/>
      <c r="D1595" s="65"/>
      <c r="E1595" s="65"/>
      <c r="F1595" s="46">
        <f t="shared" si="34"/>
        <v>965109</v>
      </c>
      <c r="G1595" s="390" t="s">
        <v>9567</v>
      </c>
    </row>
    <row r="1596" spans="1:7" x14ac:dyDescent="0.3">
      <c r="A1596" s="54"/>
      <c r="C1596" s="5"/>
      <c r="D1596" s="65"/>
      <c r="E1596" s="65"/>
      <c r="F1596" s="46">
        <f t="shared" si="34"/>
        <v>965109</v>
      </c>
      <c r="G1596" s="390" t="s">
        <v>9567</v>
      </c>
    </row>
    <row r="1597" spans="1:7" x14ac:dyDescent="0.3">
      <c r="A1597" s="54"/>
      <c r="C1597" s="5"/>
      <c r="D1597" s="65"/>
      <c r="E1597" s="65"/>
      <c r="F1597" s="46">
        <f t="shared" si="34"/>
        <v>965109</v>
      </c>
      <c r="G1597" s="390" t="s">
        <v>9567</v>
      </c>
    </row>
    <row r="1598" spans="1:7" x14ac:dyDescent="0.3">
      <c r="A1598" s="54"/>
      <c r="C1598" s="5"/>
      <c r="D1598" s="65"/>
      <c r="E1598" s="65"/>
      <c r="F1598" s="46">
        <f t="shared" si="34"/>
        <v>965109</v>
      </c>
      <c r="G1598" s="390" t="s">
        <v>9567</v>
      </c>
    </row>
    <row r="1599" spans="1:7" x14ac:dyDescent="0.3">
      <c r="A1599" s="54"/>
      <c r="C1599" s="5"/>
      <c r="D1599" s="65"/>
      <c r="E1599" s="65"/>
      <c r="F1599" s="46">
        <f t="shared" si="34"/>
        <v>965109</v>
      </c>
      <c r="G1599" s="390" t="s">
        <v>9567</v>
      </c>
    </row>
    <row r="1600" spans="1:7" x14ac:dyDescent="0.3">
      <c r="A1600" s="54"/>
      <c r="C1600" s="5"/>
      <c r="D1600" s="65"/>
      <c r="E1600" s="65"/>
      <c r="F1600" s="46">
        <f t="shared" si="34"/>
        <v>965109</v>
      </c>
      <c r="G1600" s="390" t="s">
        <v>9567</v>
      </c>
    </row>
    <row r="1601" spans="1:7" x14ac:dyDescent="0.3">
      <c r="A1601" s="54"/>
      <c r="C1601" s="5"/>
      <c r="D1601" s="65"/>
      <c r="E1601" s="65"/>
      <c r="F1601" s="46">
        <f t="shared" si="34"/>
        <v>965109</v>
      </c>
      <c r="G1601" s="390" t="s">
        <v>9567</v>
      </c>
    </row>
    <row r="1602" spans="1:7" x14ac:dyDescent="0.3">
      <c r="A1602" s="54"/>
      <c r="C1602" s="5"/>
      <c r="D1602" s="65"/>
      <c r="E1602" s="65"/>
      <c r="F1602" s="46">
        <f t="shared" si="34"/>
        <v>965109</v>
      </c>
      <c r="G1602" s="390" t="s">
        <v>9567</v>
      </c>
    </row>
    <row r="1603" spans="1:7" x14ac:dyDescent="0.3">
      <c r="A1603" s="54"/>
      <c r="C1603" s="5"/>
      <c r="D1603" s="65"/>
      <c r="E1603" s="65"/>
      <c r="F1603" s="46">
        <f t="shared" si="34"/>
        <v>965109</v>
      </c>
      <c r="G1603" s="390" t="s">
        <v>9567</v>
      </c>
    </row>
    <row r="1604" spans="1:7" x14ac:dyDescent="0.3">
      <c r="A1604" s="54"/>
      <c r="C1604" s="5"/>
      <c r="D1604" s="65"/>
      <c r="E1604" s="65"/>
      <c r="F1604" s="46">
        <f t="shared" si="34"/>
        <v>965109</v>
      </c>
      <c r="G1604" s="390" t="s">
        <v>9567</v>
      </c>
    </row>
    <row r="1605" spans="1:7" x14ac:dyDescent="0.3">
      <c r="A1605" s="54"/>
      <c r="C1605" s="5"/>
      <c r="D1605" s="65"/>
      <c r="E1605" s="65"/>
      <c r="F1605" s="46">
        <f t="shared" si="34"/>
        <v>965109</v>
      </c>
      <c r="G1605" s="390" t="s">
        <v>9567</v>
      </c>
    </row>
    <row r="1606" spans="1:7" x14ac:dyDescent="0.3">
      <c r="A1606" s="54"/>
      <c r="C1606" s="5"/>
      <c r="D1606" s="65"/>
      <c r="E1606" s="65"/>
      <c r="F1606" s="46">
        <f t="shared" si="34"/>
        <v>965109</v>
      </c>
      <c r="G1606" s="390" t="s">
        <v>9567</v>
      </c>
    </row>
    <row r="1607" spans="1:7" x14ac:dyDescent="0.3">
      <c r="A1607" s="54"/>
      <c r="C1607" s="5"/>
      <c r="D1607" s="65"/>
      <c r="E1607" s="65"/>
      <c r="F1607" s="46">
        <f t="shared" si="34"/>
        <v>965109</v>
      </c>
      <c r="G1607" s="390" t="s">
        <v>9567</v>
      </c>
    </row>
    <row r="1608" spans="1:7" x14ac:dyDescent="0.3">
      <c r="A1608" s="54"/>
      <c r="C1608" s="5"/>
      <c r="D1608" s="65"/>
      <c r="E1608" s="65"/>
      <c r="F1608" s="46">
        <f t="shared" si="34"/>
        <v>965109</v>
      </c>
      <c r="G1608" s="390" t="s">
        <v>9567</v>
      </c>
    </row>
    <row r="1609" spans="1:7" x14ac:dyDescent="0.3">
      <c r="A1609" s="54"/>
      <c r="C1609" s="5"/>
      <c r="D1609" s="65"/>
      <c r="E1609" s="65"/>
      <c r="F1609" s="46">
        <f t="shared" si="34"/>
        <v>965109</v>
      </c>
      <c r="G1609" s="390" t="s">
        <v>9567</v>
      </c>
    </row>
    <row r="1610" spans="1:7" x14ac:dyDescent="0.3">
      <c r="A1610" s="54"/>
      <c r="C1610" s="5"/>
      <c r="D1610" s="65"/>
      <c r="E1610" s="65"/>
      <c r="F1610" s="46">
        <f t="shared" ref="F1610:F1673" si="35">F1609+E1610-D1610</f>
        <v>965109</v>
      </c>
      <c r="G1610" s="390" t="s">
        <v>9567</v>
      </c>
    </row>
    <row r="1611" spans="1:7" x14ac:dyDescent="0.3">
      <c r="A1611" s="54"/>
      <c r="C1611" s="5"/>
      <c r="D1611" s="65"/>
      <c r="E1611" s="65"/>
      <c r="F1611" s="46">
        <f t="shared" si="35"/>
        <v>965109</v>
      </c>
      <c r="G1611" s="390" t="s">
        <v>9567</v>
      </c>
    </row>
    <row r="1612" spans="1:7" x14ac:dyDescent="0.3">
      <c r="A1612" s="54"/>
      <c r="C1612" s="5"/>
      <c r="D1612" s="65"/>
      <c r="E1612" s="65"/>
      <c r="F1612" s="46">
        <f t="shared" si="35"/>
        <v>965109</v>
      </c>
      <c r="G1612" s="390" t="s">
        <v>9567</v>
      </c>
    </row>
    <row r="1613" spans="1:7" x14ac:dyDescent="0.3">
      <c r="A1613" s="54"/>
      <c r="C1613" s="5"/>
      <c r="D1613" s="65"/>
      <c r="E1613" s="65"/>
      <c r="F1613" s="46">
        <f t="shared" si="35"/>
        <v>965109</v>
      </c>
      <c r="G1613" s="390" t="s">
        <v>9567</v>
      </c>
    </row>
    <row r="1614" spans="1:7" x14ac:dyDescent="0.3">
      <c r="A1614" s="54"/>
      <c r="C1614" s="5"/>
      <c r="D1614" s="65"/>
      <c r="E1614" s="65"/>
      <c r="F1614" s="46">
        <f t="shared" si="35"/>
        <v>965109</v>
      </c>
      <c r="G1614" s="390" t="s">
        <v>9567</v>
      </c>
    </row>
    <row r="1615" spans="1:7" x14ac:dyDescent="0.3">
      <c r="A1615" s="54"/>
      <c r="C1615" s="5"/>
      <c r="D1615" s="65"/>
      <c r="E1615" s="65"/>
      <c r="F1615" s="46">
        <f t="shared" si="35"/>
        <v>965109</v>
      </c>
      <c r="G1615" s="390" t="s">
        <v>9567</v>
      </c>
    </row>
    <row r="1616" spans="1:7" x14ac:dyDescent="0.3">
      <c r="A1616" s="54"/>
      <c r="C1616" s="5"/>
      <c r="D1616" s="65"/>
      <c r="E1616" s="65"/>
      <c r="F1616" s="46">
        <f t="shared" si="35"/>
        <v>965109</v>
      </c>
      <c r="G1616" s="390" t="s">
        <v>9567</v>
      </c>
    </row>
    <row r="1617" spans="1:7" x14ac:dyDescent="0.3">
      <c r="A1617" s="54"/>
      <c r="C1617" s="5"/>
      <c r="D1617" s="65"/>
      <c r="E1617" s="65"/>
      <c r="F1617" s="46">
        <f t="shared" si="35"/>
        <v>965109</v>
      </c>
      <c r="G1617" s="390" t="s">
        <v>9567</v>
      </c>
    </row>
    <row r="1618" spans="1:7" x14ac:dyDescent="0.3">
      <c r="A1618" s="54"/>
      <c r="C1618" s="5"/>
      <c r="D1618" s="65"/>
      <c r="E1618" s="65"/>
      <c r="F1618" s="46">
        <f t="shared" si="35"/>
        <v>965109</v>
      </c>
      <c r="G1618" s="390" t="s">
        <v>9567</v>
      </c>
    </row>
    <row r="1619" spans="1:7" x14ac:dyDescent="0.3">
      <c r="A1619" s="54"/>
      <c r="C1619" s="5"/>
      <c r="D1619" s="65"/>
      <c r="E1619" s="65"/>
      <c r="F1619" s="46">
        <f t="shared" si="35"/>
        <v>965109</v>
      </c>
      <c r="G1619" s="390" t="s">
        <v>9567</v>
      </c>
    </row>
    <row r="1620" spans="1:7" x14ac:dyDescent="0.3">
      <c r="A1620" s="54"/>
      <c r="C1620" s="5"/>
      <c r="D1620" s="65"/>
      <c r="E1620" s="65"/>
      <c r="F1620" s="46">
        <f t="shared" si="35"/>
        <v>965109</v>
      </c>
      <c r="G1620" s="390" t="s">
        <v>9567</v>
      </c>
    </row>
    <row r="1621" spans="1:7" x14ac:dyDescent="0.3">
      <c r="A1621" s="54"/>
      <c r="C1621" s="5"/>
      <c r="D1621" s="65"/>
      <c r="E1621" s="65"/>
      <c r="F1621" s="46">
        <f t="shared" si="35"/>
        <v>965109</v>
      </c>
      <c r="G1621" s="390" t="s">
        <v>9567</v>
      </c>
    </row>
    <row r="1622" spans="1:7" x14ac:dyDescent="0.3">
      <c r="A1622" s="54"/>
      <c r="C1622" s="5"/>
      <c r="D1622" s="65"/>
      <c r="E1622" s="65"/>
      <c r="F1622" s="46">
        <f t="shared" si="35"/>
        <v>965109</v>
      </c>
      <c r="G1622" s="390" t="s">
        <v>9567</v>
      </c>
    </row>
    <row r="1623" spans="1:7" x14ac:dyDescent="0.3">
      <c r="A1623" s="54"/>
      <c r="C1623" s="5"/>
      <c r="D1623" s="65"/>
      <c r="E1623" s="65"/>
      <c r="F1623" s="46">
        <f t="shared" si="35"/>
        <v>965109</v>
      </c>
      <c r="G1623" s="390" t="s">
        <v>9567</v>
      </c>
    </row>
    <row r="1624" spans="1:7" x14ac:dyDescent="0.3">
      <c r="A1624" s="54"/>
      <c r="C1624" s="5"/>
      <c r="D1624" s="65"/>
      <c r="E1624" s="65"/>
      <c r="F1624" s="46">
        <f t="shared" si="35"/>
        <v>965109</v>
      </c>
      <c r="G1624" s="390" t="s">
        <v>9567</v>
      </c>
    </row>
    <row r="1625" spans="1:7" x14ac:dyDescent="0.3">
      <c r="A1625" s="54"/>
      <c r="C1625" s="5"/>
      <c r="D1625" s="65"/>
      <c r="E1625" s="65"/>
      <c r="F1625" s="46">
        <f t="shared" si="35"/>
        <v>965109</v>
      </c>
      <c r="G1625" s="390" t="s">
        <v>9567</v>
      </c>
    </row>
    <row r="1626" spans="1:7" x14ac:dyDescent="0.3">
      <c r="A1626" s="54"/>
      <c r="C1626" s="5"/>
      <c r="D1626" s="65"/>
      <c r="E1626" s="65"/>
      <c r="F1626" s="46">
        <f t="shared" si="35"/>
        <v>965109</v>
      </c>
      <c r="G1626" s="390" t="s">
        <v>9567</v>
      </c>
    </row>
    <row r="1627" spans="1:7" x14ac:dyDescent="0.3">
      <c r="A1627" s="54"/>
      <c r="C1627" s="5"/>
      <c r="D1627" s="65"/>
      <c r="E1627" s="65"/>
      <c r="F1627" s="46">
        <f t="shared" si="35"/>
        <v>965109</v>
      </c>
      <c r="G1627" s="390" t="s">
        <v>9567</v>
      </c>
    </row>
    <row r="1628" spans="1:7" x14ac:dyDescent="0.3">
      <c r="A1628" s="54"/>
      <c r="C1628" s="5"/>
      <c r="D1628" s="65"/>
      <c r="E1628" s="65"/>
      <c r="F1628" s="46">
        <f t="shared" si="35"/>
        <v>965109</v>
      </c>
      <c r="G1628" s="390" t="s">
        <v>9567</v>
      </c>
    </row>
    <row r="1629" spans="1:7" x14ac:dyDescent="0.3">
      <c r="A1629" s="54"/>
      <c r="C1629" s="5"/>
      <c r="D1629" s="65"/>
      <c r="E1629" s="65"/>
      <c r="F1629" s="46">
        <f t="shared" si="35"/>
        <v>965109</v>
      </c>
      <c r="G1629" s="390" t="s">
        <v>9567</v>
      </c>
    </row>
    <row r="1630" spans="1:7" x14ac:dyDescent="0.3">
      <c r="A1630" s="54"/>
      <c r="C1630" s="5"/>
      <c r="D1630" s="65"/>
      <c r="E1630" s="65"/>
      <c r="F1630" s="46">
        <f t="shared" si="35"/>
        <v>965109</v>
      </c>
      <c r="G1630" s="390" t="s">
        <v>9567</v>
      </c>
    </row>
    <row r="1631" spans="1:7" x14ac:dyDescent="0.3">
      <c r="A1631" s="54"/>
      <c r="C1631" s="5"/>
      <c r="D1631" s="65"/>
      <c r="E1631" s="65"/>
      <c r="F1631" s="46">
        <f t="shared" si="35"/>
        <v>965109</v>
      </c>
      <c r="G1631" s="390" t="s">
        <v>9567</v>
      </c>
    </row>
    <row r="1632" spans="1:7" x14ac:dyDescent="0.3">
      <c r="A1632" s="54"/>
      <c r="C1632" s="5"/>
      <c r="D1632" s="65"/>
      <c r="E1632" s="65"/>
      <c r="F1632" s="46">
        <f t="shared" si="35"/>
        <v>965109</v>
      </c>
      <c r="G1632" s="390" t="s">
        <v>9567</v>
      </c>
    </row>
    <row r="1633" spans="1:7" x14ac:dyDescent="0.3">
      <c r="A1633" s="54"/>
      <c r="C1633" s="5"/>
      <c r="D1633" s="65"/>
      <c r="E1633" s="65"/>
      <c r="F1633" s="46">
        <f t="shared" si="35"/>
        <v>965109</v>
      </c>
      <c r="G1633" s="390" t="s">
        <v>9567</v>
      </c>
    </row>
    <row r="1634" spans="1:7" x14ac:dyDescent="0.3">
      <c r="A1634" s="54"/>
      <c r="C1634" s="5"/>
      <c r="D1634" s="65"/>
      <c r="E1634" s="65"/>
      <c r="F1634" s="46">
        <f t="shared" si="35"/>
        <v>965109</v>
      </c>
      <c r="G1634" s="390" t="s">
        <v>9567</v>
      </c>
    </row>
    <row r="1635" spans="1:7" x14ac:dyDescent="0.3">
      <c r="A1635" s="54"/>
      <c r="C1635" s="5"/>
      <c r="D1635" s="65"/>
      <c r="E1635" s="65"/>
      <c r="F1635" s="46">
        <f t="shared" si="35"/>
        <v>965109</v>
      </c>
      <c r="G1635" s="390" t="s">
        <v>9567</v>
      </c>
    </row>
    <row r="1636" spans="1:7" x14ac:dyDescent="0.3">
      <c r="A1636" s="54"/>
      <c r="C1636" s="5"/>
      <c r="D1636" s="65"/>
      <c r="E1636" s="65"/>
      <c r="F1636" s="46">
        <f t="shared" si="35"/>
        <v>965109</v>
      </c>
      <c r="G1636" s="390" t="s">
        <v>9567</v>
      </c>
    </row>
    <row r="1637" spans="1:7" x14ac:dyDescent="0.3">
      <c r="A1637" s="54"/>
      <c r="C1637" s="5"/>
      <c r="D1637" s="65"/>
      <c r="E1637" s="65"/>
      <c r="F1637" s="46">
        <f t="shared" si="35"/>
        <v>965109</v>
      </c>
      <c r="G1637" s="390" t="s">
        <v>9567</v>
      </c>
    </row>
    <row r="1638" spans="1:7" x14ac:dyDescent="0.3">
      <c r="A1638" s="54"/>
      <c r="C1638" s="5"/>
      <c r="D1638" s="65"/>
      <c r="E1638" s="65"/>
      <c r="F1638" s="46">
        <f t="shared" si="35"/>
        <v>965109</v>
      </c>
      <c r="G1638" s="390" t="s">
        <v>9567</v>
      </c>
    </row>
    <row r="1639" spans="1:7" x14ac:dyDescent="0.3">
      <c r="A1639" s="54"/>
      <c r="C1639" s="5"/>
      <c r="D1639" s="65"/>
      <c r="E1639" s="65"/>
      <c r="F1639" s="46">
        <f t="shared" si="35"/>
        <v>965109</v>
      </c>
      <c r="G1639" s="390" t="s">
        <v>9567</v>
      </c>
    </row>
    <row r="1640" spans="1:7" x14ac:dyDescent="0.3">
      <c r="A1640" s="54"/>
      <c r="C1640" s="5"/>
      <c r="D1640" s="65"/>
      <c r="E1640" s="65"/>
      <c r="F1640" s="46">
        <f t="shared" si="35"/>
        <v>965109</v>
      </c>
      <c r="G1640" s="390" t="s">
        <v>9567</v>
      </c>
    </row>
    <row r="1641" spans="1:7" x14ac:dyDescent="0.3">
      <c r="A1641" s="54"/>
      <c r="C1641" s="5"/>
      <c r="D1641" s="65"/>
      <c r="E1641" s="65"/>
      <c r="F1641" s="46">
        <f t="shared" si="35"/>
        <v>965109</v>
      </c>
      <c r="G1641" s="390" t="s">
        <v>9567</v>
      </c>
    </row>
    <row r="1642" spans="1:7" x14ac:dyDescent="0.3">
      <c r="A1642" s="54"/>
      <c r="C1642" s="5"/>
      <c r="D1642" s="65"/>
      <c r="E1642" s="65"/>
      <c r="F1642" s="46">
        <f t="shared" si="35"/>
        <v>965109</v>
      </c>
      <c r="G1642" s="390" t="s">
        <v>9567</v>
      </c>
    </row>
    <row r="1643" spans="1:7" x14ac:dyDescent="0.3">
      <c r="A1643" s="54"/>
      <c r="C1643" s="5"/>
      <c r="D1643" s="65"/>
      <c r="E1643" s="65"/>
      <c r="F1643" s="46">
        <f t="shared" si="35"/>
        <v>965109</v>
      </c>
      <c r="G1643" s="390" t="s">
        <v>9567</v>
      </c>
    </row>
    <row r="1644" spans="1:7" x14ac:dyDescent="0.3">
      <c r="A1644" s="54"/>
      <c r="C1644" s="5"/>
      <c r="D1644" s="65"/>
      <c r="E1644" s="65"/>
      <c r="F1644" s="46">
        <f t="shared" si="35"/>
        <v>965109</v>
      </c>
      <c r="G1644" s="390" t="s">
        <v>9567</v>
      </c>
    </row>
    <row r="1645" spans="1:7" x14ac:dyDescent="0.3">
      <c r="A1645" s="54"/>
      <c r="C1645" s="5"/>
      <c r="D1645" s="65"/>
      <c r="E1645" s="65"/>
      <c r="F1645" s="46">
        <f t="shared" si="35"/>
        <v>965109</v>
      </c>
      <c r="G1645" s="390" t="s">
        <v>9567</v>
      </c>
    </row>
    <row r="1646" spans="1:7" x14ac:dyDescent="0.3">
      <c r="A1646" s="54"/>
      <c r="C1646" s="5"/>
      <c r="D1646" s="65"/>
      <c r="E1646" s="65"/>
      <c r="F1646" s="46">
        <f t="shared" si="35"/>
        <v>965109</v>
      </c>
      <c r="G1646" s="390" t="s">
        <v>9567</v>
      </c>
    </row>
    <row r="1647" spans="1:7" x14ac:dyDescent="0.3">
      <c r="A1647" s="54"/>
      <c r="C1647" s="5"/>
      <c r="D1647" s="65"/>
      <c r="E1647" s="65"/>
      <c r="F1647" s="46">
        <f t="shared" si="35"/>
        <v>965109</v>
      </c>
      <c r="G1647" s="390" t="s">
        <v>9567</v>
      </c>
    </row>
    <row r="1648" spans="1:7" x14ac:dyDescent="0.3">
      <c r="A1648" s="54"/>
      <c r="C1648" s="5"/>
      <c r="D1648" s="65"/>
      <c r="E1648" s="65"/>
      <c r="F1648" s="46">
        <f t="shared" si="35"/>
        <v>965109</v>
      </c>
      <c r="G1648" s="390" t="s">
        <v>9567</v>
      </c>
    </row>
    <row r="1649" spans="1:7" x14ac:dyDescent="0.3">
      <c r="A1649" s="54"/>
      <c r="C1649" s="5"/>
      <c r="D1649" s="65"/>
      <c r="E1649" s="65"/>
      <c r="F1649" s="46">
        <f t="shared" si="35"/>
        <v>965109</v>
      </c>
      <c r="G1649" s="390" t="s">
        <v>9567</v>
      </c>
    </row>
    <row r="1650" spans="1:7" x14ac:dyDescent="0.3">
      <c r="A1650" s="54"/>
      <c r="C1650" s="5"/>
      <c r="D1650" s="65"/>
      <c r="E1650" s="65"/>
      <c r="F1650" s="46">
        <f t="shared" si="35"/>
        <v>965109</v>
      </c>
      <c r="G1650" s="390" t="s">
        <v>9567</v>
      </c>
    </row>
    <row r="1651" spans="1:7" x14ac:dyDescent="0.3">
      <c r="A1651" s="54"/>
      <c r="C1651" s="5"/>
      <c r="D1651" s="65"/>
      <c r="E1651" s="65"/>
      <c r="F1651" s="46">
        <f t="shared" si="35"/>
        <v>965109</v>
      </c>
      <c r="G1651" s="390" t="s">
        <v>9567</v>
      </c>
    </row>
    <row r="1652" spans="1:7" x14ac:dyDescent="0.3">
      <c r="A1652" s="54"/>
      <c r="C1652" s="5"/>
      <c r="D1652" s="65"/>
      <c r="E1652" s="65"/>
      <c r="F1652" s="46">
        <f t="shared" si="35"/>
        <v>965109</v>
      </c>
      <c r="G1652" s="390" t="s">
        <v>9567</v>
      </c>
    </row>
    <row r="1653" spans="1:7" x14ac:dyDescent="0.3">
      <c r="A1653" s="54"/>
      <c r="C1653" s="5"/>
      <c r="D1653" s="65"/>
      <c r="E1653" s="65"/>
      <c r="F1653" s="46">
        <f t="shared" si="35"/>
        <v>965109</v>
      </c>
      <c r="G1653" s="390" t="s">
        <v>9567</v>
      </c>
    </row>
    <row r="1654" spans="1:7" x14ac:dyDescent="0.3">
      <c r="A1654" s="54"/>
      <c r="C1654" s="5"/>
      <c r="D1654" s="65"/>
      <c r="E1654" s="65"/>
      <c r="F1654" s="46">
        <f t="shared" si="35"/>
        <v>965109</v>
      </c>
      <c r="G1654" s="390" t="s">
        <v>9567</v>
      </c>
    </row>
    <row r="1655" spans="1:7" x14ac:dyDescent="0.3">
      <c r="A1655" s="54"/>
      <c r="C1655" s="5"/>
      <c r="D1655" s="65"/>
      <c r="E1655" s="65"/>
      <c r="F1655" s="46">
        <f t="shared" si="35"/>
        <v>965109</v>
      </c>
      <c r="G1655" s="390" t="s">
        <v>9567</v>
      </c>
    </row>
    <row r="1656" spans="1:7" x14ac:dyDescent="0.3">
      <c r="A1656" s="54"/>
      <c r="C1656" s="5"/>
      <c r="D1656" s="65"/>
      <c r="E1656" s="65"/>
      <c r="F1656" s="46">
        <f t="shared" si="35"/>
        <v>965109</v>
      </c>
      <c r="G1656" s="390" t="s">
        <v>9567</v>
      </c>
    </row>
    <row r="1657" spans="1:7" x14ac:dyDescent="0.3">
      <c r="A1657" s="54"/>
      <c r="C1657" s="5"/>
      <c r="D1657" s="65"/>
      <c r="E1657" s="65"/>
      <c r="F1657" s="46">
        <f t="shared" si="35"/>
        <v>965109</v>
      </c>
      <c r="G1657" s="390" t="s">
        <v>9567</v>
      </c>
    </row>
    <row r="1658" spans="1:7" x14ac:dyDescent="0.3">
      <c r="A1658" s="54"/>
      <c r="C1658" s="5"/>
      <c r="D1658" s="65"/>
      <c r="E1658" s="65"/>
      <c r="F1658" s="46">
        <f t="shared" si="35"/>
        <v>965109</v>
      </c>
      <c r="G1658" s="390" t="s">
        <v>9567</v>
      </c>
    </row>
    <row r="1659" spans="1:7" x14ac:dyDescent="0.3">
      <c r="A1659" s="54"/>
      <c r="C1659" s="5"/>
      <c r="D1659" s="65"/>
      <c r="E1659" s="65"/>
      <c r="F1659" s="46">
        <f t="shared" si="35"/>
        <v>965109</v>
      </c>
      <c r="G1659" s="390" t="s">
        <v>9567</v>
      </c>
    </row>
    <row r="1660" spans="1:7" x14ac:dyDescent="0.3">
      <c r="A1660" s="54"/>
      <c r="C1660" s="5"/>
      <c r="D1660" s="65"/>
      <c r="E1660" s="65"/>
      <c r="F1660" s="46">
        <f t="shared" si="35"/>
        <v>965109</v>
      </c>
      <c r="G1660" s="390" t="s">
        <v>9567</v>
      </c>
    </row>
    <row r="1661" spans="1:7" x14ac:dyDescent="0.3">
      <c r="A1661" s="54"/>
      <c r="C1661" s="5"/>
      <c r="D1661" s="65"/>
      <c r="E1661" s="65"/>
      <c r="F1661" s="46">
        <f t="shared" si="35"/>
        <v>965109</v>
      </c>
      <c r="G1661" s="390" t="s">
        <v>9567</v>
      </c>
    </row>
    <row r="1662" spans="1:7" x14ac:dyDescent="0.3">
      <c r="A1662" s="54"/>
      <c r="C1662" s="5"/>
      <c r="D1662" s="65"/>
      <c r="E1662" s="65"/>
      <c r="F1662" s="46">
        <f t="shared" si="35"/>
        <v>965109</v>
      </c>
      <c r="G1662" s="390" t="s">
        <v>9567</v>
      </c>
    </row>
    <row r="1663" spans="1:7" x14ac:dyDescent="0.3">
      <c r="A1663" s="54"/>
      <c r="C1663" s="5"/>
      <c r="D1663" s="65"/>
      <c r="E1663" s="65"/>
      <c r="F1663" s="46">
        <f t="shared" si="35"/>
        <v>965109</v>
      </c>
      <c r="G1663" s="390" t="s">
        <v>9567</v>
      </c>
    </row>
    <row r="1664" spans="1:7" x14ac:dyDescent="0.3">
      <c r="D1664" s="65"/>
      <c r="E1664" s="65"/>
      <c r="F1664" s="46">
        <f t="shared" si="35"/>
        <v>965109</v>
      </c>
      <c r="G1664" s="390" t="s">
        <v>9567</v>
      </c>
    </row>
    <row r="1665" spans="4:7" x14ac:dyDescent="0.3">
      <c r="D1665" s="65"/>
      <c r="E1665" s="65"/>
      <c r="F1665" s="46">
        <f t="shared" si="35"/>
        <v>965109</v>
      </c>
      <c r="G1665" s="390" t="s">
        <v>9567</v>
      </c>
    </row>
    <row r="1666" spans="4:7" x14ac:dyDescent="0.3">
      <c r="D1666" s="65"/>
      <c r="E1666" s="65"/>
      <c r="F1666" s="46">
        <f t="shared" si="35"/>
        <v>965109</v>
      </c>
      <c r="G1666" s="390" t="s">
        <v>9567</v>
      </c>
    </row>
    <row r="1667" spans="4:7" x14ac:dyDescent="0.3">
      <c r="D1667" s="65"/>
      <c r="E1667" s="65"/>
      <c r="F1667" s="46">
        <f t="shared" si="35"/>
        <v>965109</v>
      </c>
      <c r="G1667" s="390" t="s">
        <v>9567</v>
      </c>
    </row>
    <row r="1668" spans="4:7" x14ac:dyDescent="0.3">
      <c r="D1668" s="65"/>
      <c r="E1668" s="65"/>
      <c r="F1668" s="46">
        <f t="shared" si="35"/>
        <v>965109</v>
      </c>
      <c r="G1668" s="390" t="s">
        <v>9567</v>
      </c>
    </row>
    <row r="1669" spans="4:7" x14ac:dyDescent="0.3">
      <c r="D1669" s="65"/>
      <c r="E1669" s="65"/>
      <c r="F1669" s="46">
        <f t="shared" si="35"/>
        <v>965109</v>
      </c>
      <c r="G1669" s="390" t="s">
        <v>9567</v>
      </c>
    </row>
    <row r="1670" spans="4:7" x14ac:dyDescent="0.3">
      <c r="D1670" s="65"/>
      <c r="E1670" s="65"/>
      <c r="F1670" s="46">
        <f t="shared" si="35"/>
        <v>965109</v>
      </c>
      <c r="G1670" s="390" t="s">
        <v>9567</v>
      </c>
    </row>
    <row r="1671" spans="4:7" x14ac:dyDescent="0.3">
      <c r="D1671" s="65"/>
      <c r="E1671" s="65"/>
      <c r="F1671" s="46">
        <f t="shared" si="35"/>
        <v>965109</v>
      </c>
      <c r="G1671" s="390" t="s">
        <v>9567</v>
      </c>
    </row>
    <row r="1672" spans="4:7" x14ac:dyDescent="0.3">
      <c r="D1672" s="65"/>
      <c r="E1672" s="65"/>
      <c r="F1672" s="46">
        <f t="shared" si="35"/>
        <v>965109</v>
      </c>
      <c r="G1672" s="390" t="s">
        <v>9567</v>
      </c>
    </row>
    <row r="1673" spans="4:7" x14ac:dyDescent="0.3">
      <c r="D1673" s="65"/>
      <c r="E1673" s="65"/>
      <c r="F1673" s="46">
        <f t="shared" si="35"/>
        <v>965109</v>
      </c>
      <c r="G1673" s="390" t="s">
        <v>9567</v>
      </c>
    </row>
    <row r="1674" spans="4:7" x14ac:dyDescent="0.3">
      <c r="D1674" s="65"/>
      <c r="E1674" s="65"/>
      <c r="F1674" s="46">
        <f t="shared" ref="F1674:F1737" si="36">F1673+E1674-D1674</f>
        <v>965109</v>
      </c>
      <c r="G1674" s="390" t="s">
        <v>9567</v>
      </c>
    </row>
    <row r="1675" spans="4:7" x14ac:dyDescent="0.3">
      <c r="D1675" s="65"/>
      <c r="E1675" s="65"/>
      <c r="F1675" s="46">
        <f t="shared" si="36"/>
        <v>965109</v>
      </c>
      <c r="G1675" s="390" t="s">
        <v>9567</v>
      </c>
    </row>
    <row r="1676" spans="4:7" x14ac:dyDescent="0.3">
      <c r="D1676" s="65"/>
      <c r="E1676" s="65"/>
      <c r="F1676" s="46">
        <f t="shared" si="36"/>
        <v>965109</v>
      </c>
      <c r="G1676" s="390" t="s">
        <v>9567</v>
      </c>
    </row>
    <row r="1677" spans="4:7" x14ac:dyDescent="0.3">
      <c r="D1677" s="65"/>
      <c r="E1677" s="65"/>
      <c r="F1677" s="46">
        <f t="shared" si="36"/>
        <v>965109</v>
      </c>
      <c r="G1677" s="390" t="s">
        <v>9567</v>
      </c>
    </row>
    <row r="1678" spans="4:7" x14ac:dyDescent="0.3">
      <c r="D1678" s="65"/>
      <c r="E1678" s="65"/>
      <c r="F1678" s="46">
        <f t="shared" si="36"/>
        <v>965109</v>
      </c>
      <c r="G1678" s="390" t="s">
        <v>9567</v>
      </c>
    </row>
    <row r="1679" spans="4:7" x14ac:dyDescent="0.3">
      <c r="D1679" s="65"/>
      <c r="E1679" s="65"/>
      <c r="F1679" s="46">
        <f t="shared" si="36"/>
        <v>965109</v>
      </c>
      <c r="G1679" s="390" t="s">
        <v>9567</v>
      </c>
    </row>
    <row r="1680" spans="4:7" x14ac:dyDescent="0.3">
      <c r="D1680" s="65"/>
      <c r="E1680" s="65"/>
      <c r="F1680" s="46">
        <f t="shared" si="36"/>
        <v>965109</v>
      </c>
      <c r="G1680" s="390" t="s">
        <v>9567</v>
      </c>
    </row>
    <row r="1681" spans="4:7" x14ac:dyDescent="0.3">
      <c r="D1681" s="65"/>
      <c r="E1681" s="65"/>
      <c r="F1681" s="46">
        <f t="shared" si="36"/>
        <v>965109</v>
      </c>
      <c r="G1681" s="390" t="s">
        <v>9567</v>
      </c>
    </row>
    <row r="1682" spans="4:7" x14ac:dyDescent="0.3">
      <c r="D1682" s="65"/>
      <c r="E1682" s="65"/>
      <c r="F1682" s="46">
        <f t="shared" si="36"/>
        <v>965109</v>
      </c>
      <c r="G1682" s="390" t="s">
        <v>9567</v>
      </c>
    </row>
    <row r="1683" spans="4:7" x14ac:dyDescent="0.3">
      <c r="D1683" s="65"/>
      <c r="E1683" s="65"/>
      <c r="F1683" s="46">
        <f t="shared" si="36"/>
        <v>965109</v>
      </c>
      <c r="G1683" s="390" t="s">
        <v>9567</v>
      </c>
    </row>
    <row r="1684" spans="4:7" x14ac:dyDescent="0.3">
      <c r="D1684" s="65"/>
      <c r="E1684" s="65"/>
      <c r="F1684" s="46">
        <f t="shared" si="36"/>
        <v>965109</v>
      </c>
      <c r="G1684" s="390" t="s">
        <v>9567</v>
      </c>
    </row>
    <row r="1685" spans="4:7" x14ac:dyDescent="0.3">
      <c r="D1685" s="65"/>
      <c r="E1685" s="65"/>
      <c r="F1685" s="46">
        <f t="shared" si="36"/>
        <v>965109</v>
      </c>
      <c r="G1685" s="390" t="s">
        <v>9567</v>
      </c>
    </row>
    <row r="1686" spans="4:7" x14ac:dyDescent="0.3">
      <c r="D1686" s="65"/>
      <c r="E1686" s="65"/>
      <c r="F1686" s="46">
        <f t="shared" si="36"/>
        <v>965109</v>
      </c>
      <c r="G1686" s="390" t="s">
        <v>9567</v>
      </c>
    </row>
    <row r="1687" spans="4:7" x14ac:dyDescent="0.3">
      <c r="D1687" s="65"/>
      <c r="E1687" s="65"/>
      <c r="F1687" s="46">
        <f t="shared" si="36"/>
        <v>965109</v>
      </c>
      <c r="G1687" s="390" t="s">
        <v>9567</v>
      </c>
    </row>
    <row r="1688" spans="4:7" x14ac:dyDescent="0.3">
      <c r="D1688" s="65"/>
      <c r="E1688" s="65"/>
      <c r="F1688" s="46">
        <f t="shared" si="36"/>
        <v>965109</v>
      </c>
      <c r="G1688" s="390" t="s">
        <v>9567</v>
      </c>
    </row>
    <row r="1689" spans="4:7" x14ac:dyDescent="0.3">
      <c r="D1689" s="65"/>
      <c r="E1689" s="65"/>
      <c r="F1689" s="46">
        <f t="shared" si="36"/>
        <v>965109</v>
      </c>
      <c r="G1689" s="390" t="s">
        <v>9567</v>
      </c>
    </row>
    <row r="1690" spans="4:7" x14ac:dyDescent="0.3">
      <c r="D1690" s="65"/>
      <c r="E1690" s="65"/>
      <c r="F1690" s="46">
        <f t="shared" si="36"/>
        <v>965109</v>
      </c>
      <c r="G1690" s="390" t="s">
        <v>9567</v>
      </c>
    </row>
    <row r="1691" spans="4:7" x14ac:dyDescent="0.3">
      <c r="D1691" s="65"/>
      <c r="E1691" s="65"/>
      <c r="F1691" s="46">
        <f t="shared" si="36"/>
        <v>965109</v>
      </c>
      <c r="G1691" s="390" t="s">
        <v>9567</v>
      </c>
    </row>
    <row r="1692" spans="4:7" x14ac:dyDescent="0.3">
      <c r="D1692" s="65"/>
      <c r="E1692" s="65"/>
      <c r="F1692" s="46">
        <f t="shared" si="36"/>
        <v>965109</v>
      </c>
      <c r="G1692" s="390" t="s">
        <v>9567</v>
      </c>
    </row>
    <row r="1693" spans="4:7" x14ac:dyDescent="0.3">
      <c r="D1693" s="65"/>
      <c r="E1693" s="65"/>
      <c r="F1693" s="46">
        <f t="shared" si="36"/>
        <v>965109</v>
      </c>
      <c r="G1693" s="390" t="s">
        <v>9567</v>
      </c>
    </row>
    <row r="1694" spans="4:7" x14ac:dyDescent="0.3">
      <c r="D1694" s="65"/>
      <c r="E1694" s="65"/>
      <c r="F1694" s="46">
        <f t="shared" si="36"/>
        <v>965109</v>
      </c>
      <c r="G1694" s="390" t="s">
        <v>9567</v>
      </c>
    </row>
    <row r="1695" spans="4:7" x14ac:dyDescent="0.3">
      <c r="D1695" s="65"/>
      <c r="E1695" s="65"/>
      <c r="F1695" s="46">
        <f t="shared" si="36"/>
        <v>965109</v>
      </c>
      <c r="G1695" s="390" t="s">
        <v>9567</v>
      </c>
    </row>
    <row r="1696" spans="4:7" x14ac:dyDescent="0.3">
      <c r="D1696" s="65"/>
      <c r="E1696" s="65"/>
      <c r="F1696" s="46">
        <f t="shared" si="36"/>
        <v>965109</v>
      </c>
      <c r="G1696" s="390" t="s">
        <v>9567</v>
      </c>
    </row>
    <row r="1697" spans="4:7" x14ac:dyDescent="0.3">
      <c r="D1697" s="65"/>
      <c r="E1697" s="65"/>
      <c r="F1697" s="46">
        <f t="shared" si="36"/>
        <v>965109</v>
      </c>
      <c r="G1697" s="390" t="s">
        <v>9567</v>
      </c>
    </row>
    <row r="1698" spans="4:7" x14ac:dyDescent="0.3">
      <c r="D1698" s="65"/>
      <c r="E1698" s="65"/>
      <c r="F1698" s="46">
        <f t="shared" si="36"/>
        <v>965109</v>
      </c>
      <c r="G1698" s="390" t="s">
        <v>9567</v>
      </c>
    </row>
    <row r="1699" spans="4:7" x14ac:dyDescent="0.3">
      <c r="D1699" s="65"/>
      <c r="E1699" s="65"/>
      <c r="F1699" s="46">
        <f t="shared" si="36"/>
        <v>965109</v>
      </c>
      <c r="G1699" s="390" t="s">
        <v>9567</v>
      </c>
    </row>
    <row r="1700" spans="4:7" x14ac:dyDescent="0.3">
      <c r="D1700" s="65"/>
      <c r="E1700" s="65"/>
      <c r="F1700" s="46">
        <f t="shared" si="36"/>
        <v>965109</v>
      </c>
      <c r="G1700" s="390" t="s">
        <v>9567</v>
      </c>
    </row>
    <row r="1701" spans="4:7" x14ac:dyDescent="0.3">
      <c r="D1701" s="65"/>
      <c r="E1701" s="65"/>
      <c r="F1701" s="46">
        <f t="shared" si="36"/>
        <v>965109</v>
      </c>
      <c r="G1701" s="390" t="s">
        <v>9567</v>
      </c>
    </row>
    <row r="1702" spans="4:7" x14ac:dyDescent="0.3">
      <c r="D1702" s="65"/>
      <c r="E1702" s="65"/>
      <c r="F1702" s="46">
        <f t="shared" si="36"/>
        <v>965109</v>
      </c>
      <c r="G1702" s="390" t="s">
        <v>9567</v>
      </c>
    </row>
    <row r="1703" spans="4:7" x14ac:dyDescent="0.3">
      <c r="D1703" s="65"/>
      <c r="E1703" s="65"/>
      <c r="F1703" s="46">
        <f t="shared" si="36"/>
        <v>965109</v>
      </c>
      <c r="G1703" s="390" t="s">
        <v>9567</v>
      </c>
    </row>
    <row r="1704" spans="4:7" x14ac:dyDescent="0.3">
      <c r="D1704" s="65"/>
      <c r="E1704" s="65"/>
      <c r="F1704" s="46">
        <f t="shared" si="36"/>
        <v>965109</v>
      </c>
      <c r="G1704" s="390" t="s">
        <v>9567</v>
      </c>
    </row>
    <row r="1705" spans="4:7" x14ac:dyDescent="0.3">
      <c r="D1705" s="65"/>
      <c r="E1705" s="65"/>
      <c r="F1705" s="46">
        <f t="shared" si="36"/>
        <v>965109</v>
      </c>
      <c r="G1705" s="390" t="s">
        <v>9567</v>
      </c>
    </row>
    <row r="1706" spans="4:7" x14ac:dyDescent="0.3">
      <c r="D1706" s="65"/>
      <c r="E1706" s="65"/>
      <c r="F1706" s="46">
        <f t="shared" si="36"/>
        <v>965109</v>
      </c>
      <c r="G1706" s="390" t="s">
        <v>9567</v>
      </c>
    </row>
    <row r="1707" spans="4:7" x14ac:dyDescent="0.3">
      <c r="D1707" s="65"/>
      <c r="E1707" s="65"/>
      <c r="F1707" s="46">
        <f t="shared" si="36"/>
        <v>965109</v>
      </c>
      <c r="G1707" s="390" t="s">
        <v>9567</v>
      </c>
    </row>
    <row r="1708" spans="4:7" x14ac:dyDescent="0.3">
      <c r="D1708" s="65"/>
      <c r="E1708" s="65"/>
      <c r="F1708" s="46">
        <f t="shared" si="36"/>
        <v>965109</v>
      </c>
      <c r="G1708" s="390" t="s">
        <v>9567</v>
      </c>
    </row>
    <row r="1709" spans="4:7" x14ac:dyDescent="0.3">
      <c r="D1709" s="65"/>
      <c r="E1709" s="65"/>
      <c r="F1709" s="46">
        <f t="shared" si="36"/>
        <v>965109</v>
      </c>
      <c r="G1709" s="390" t="s">
        <v>9567</v>
      </c>
    </row>
    <row r="1710" spans="4:7" x14ac:dyDescent="0.3">
      <c r="D1710" s="65"/>
      <c r="E1710" s="65"/>
      <c r="F1710" s="46">
        <f t="shared" si="36"/>
        <v>965109</v>
      </c>
      <c r="G1710" s="390" t="s">
        <v>9567</v>
      </c>
    </row>
    <row r="1711" spans="4:7" x14ac:dyDescent="0.3">
      <c r="D1711" s="65"/>
      <c r="E1711" s="65"/>
      <c r="F1711" s="46">
        <f t="shared" si="36"/>
        <v>965109</v>
      </c>
      <c r="G1711" s="390" t="s">
        <v>9567</v>
      </c>
    </row>
    <row r="1712" spans="4:7" x14ac:dyDescent="0.3">
      <c r="D1712" s="65"/>
      <c r="E1712" s="65"/>
      <c r="F1712" s="46">
        <f t="shared" si="36"/>
        <v>965109</v>
      </c>
      <c r="G1712" s="390" t="s">
        <v>9567</v>
      </c>
    </row>
    <row r="1713" spans="4:7" x14ac:dyDescent="0.3">
      <c r="D1713" s="65"/>
      <c r="E1713" s="65"/>
      <c r="F1713" s="46">
        <f t="shared" si="36"/>
        <v>965109</v>
      </c>
      <c r="G1713" s="390" t="s">
        <v>9567</v>
      </c>
    </row>
    <row r="1714" spans="4:7" x14ac:dyDescent="0.3">
      <c r="D1714" s="65"/>
      <c r="E1714" s="65"/>
      <c r="F1714" s="46">
        <f t="shared" si="36"/>
        <v>965109</v>
      </c>
      <c r="G1714" s="390" t="s">
        <v>9567</v>
      </c>
    </row>
    <row r="1715" spans="4:7" x14ac:dyDescent="0.3">
      <c r="D1715" s="65"/>
      <c r="E1715" s="65"/>
      <c r="F1715" s="46">
        <f t="shared" si="36"/>
        <v>965109</v>
      </c>
      <c r="G1715" s="390" t="s">
        <v>9567</v>
      </c>
    </row>
    <row r="1716" spans="4:7" x14ac:dyDescent="0.3">
      <c r="D1716" s="65"/>
      <c r="E1716" s="65"/>
      <c r="F1716" s="46">
        <f t="shared" si="36"/>
        <v>965109</v>
      </c>
      <c r="G1716" s="390" t="s">
        <v>9567</v>
      </c>
    </row>
    <row r="1717" spans="4:7" x14ac:dyDescent="0.3">
      <c r="D1717" s="65"/>
      <c r="E1717" s="65"/>
      <c r="F1717" s="46">
        <f t="shared" si="36"/>
        <v>965109</v>
      </c>
      <c r="G1717" s="390" t="s">
        <v>9567</v>
      </c>
    </row>
    <row r="1718" spans="4:7" x14ac:dyDescent="0.3">
      <c r="D1718" s="65"/>
      <c r="E1718" s="65"/>
      <c r="F1718" s="46">
        <f t="shared" si="36"/>
        <v>965109</v>
      </c>
      <c r="G1718" s="390" t="s">
        <v>9567</v>
      </c>
    </row>
    <row r="1719" spans="4:7" x14ac:dyDescent="0.3">
      <c r="D1719" s="65"/>
      <c r="E1719" s="65"/>
      <c r="F1719" s="46">
        <f t="shared" si="36"/>
        <v>965109</v>
      </c>
      <c r="G1719" s="390" t="s">
        <v>9567</v>
      </c>
    </row>
    <row r="1720" spans="4:7" x14ac:dyDescent="0.3">
      <c r="D1720" s="65"/>
      <c r="E1720" s="65"/>
      <c r="F1720" s="46">
        <f t="shared" si="36"/>
        <v>965109</v>
      </c>
      <c r="G1720" s="390" t="s">
        <v>9567</v>
      </c>
    </row>
    <row r="1721" spans="4:7" x14ac:dyDescent="0.3">
      <c r="D1721" s="65"/>
      <c r="E1721" s="65"/>
      <c r="F1721" s="46">
        <f t="shared" si="36"/>
        <v>965109</v>
      </c>
      <c r="G1721" s="390" t="s">
        <v>9567</v>
      </c>
    </row>
    <row r="1722" spans="4:7" x14ac:dyDescent="0.3">
      <c r="D1722" s="65"/>
      <c r="E1722" s="65"/>
      <c r="F1722" s="46">
        <f t="shared" si="36"/>
        <v>965109</v>
      </c>
      <c r="G1722" s="390" t="s">
        <v>9567</v>
      </c>
    </row>
    <row r="1723" spans="4:7" x14ac:dyDescent="0.3">
      <c r="D1723" s="65"/>
      <c r="E1723" s="65"/>
      <c r="F1723" s="46">
        <f t="shared" si="36"/>
        <v>965109</v>
      </c>
      <c r="G1723" s="390" t="s">
        <v>9567</v>
      </c>
    </row>
    <row r="1724" spans="4:7" x14ac:dyDescent="0.3">
      <c r="D1724" s="65"/>
      <c r="E1724" s="65"/>
      <c r="F1724" s="46">
        <f t="shared" si="36"/>
        <v>965109</v>
      </c>
      <c r="G1724" s="390" t="s">
        <v>9567</v>
      </c>
    </row>
    <row r="1725" spans="4:7" x14ac:dyDescent="0.3">
      <c r="D1725" s="65"/>
      <c r="E1725" s="65"/>
      <c r="F1725" s="46">
        <f t="shared" si="36"/>
        <v>965109</v>
      </c>
      <c r="G1725" s="390" t="s">
        <v>9567</v>
      </c>
    </row>
    <row r="1726" spans="4:7" x14ac:dyDescent="0.3">
      <c r="D1726" s="65"/>
      <c r="E1726" s="65"/>
      <c r="F1726" s="46">
        <f t="shared" si="36"/>
        <v>965109</v>
      </c>
      <c r="G1726" s="390" t="s">
        <v>9567</v>
      </c>
    </row>
    <row r="1727" spans="4:7" x14ac:dyDescent="0.3">
      <c r="D1727" s="65"/>
      <c r="E1727" s="65"/>
      <c r="F1727" s="46">
        <f t="shared" si="36"/>
        <v>965109</v>
      </c>
      <c r="G1727" s="390" t="s">
        <v>9567</v>
      </c>
    </row>
    <row r="1728" spans="4:7" x14ac:dyDescent="0.3">
      <c r="D1728" s="65"/>
      <c r="E1728" s="65"/>
      <c r="F1728" s="46">
        <f t="shared" si="36"/>
        <v>965109</v>
      </c>
      <c r="G1728" s="390" t="s">
        <v>9567</v>
      </c>
    </row>
    <row r="1729" spans="4:7" x14ac:dyDescent="0.3">
      <c r="D1729" s="65"/>
      <c r="E1729" s="65"/>
      <c r="F1729" s="46">
        <f t="shared" si="36"/>
        <v>965109</v>
      </c>
      <c r="G1729" s="390" t="s">
        <v>9567</v>
      </c>
    </row>
    <row r="1730" spans="4:7" x14ac:dyDescent="0.3">
      <c r="D1730" s="65"/>
      <c r="E1730" s="65"/>
      <c r="F1730" s="46">
        <f t="shared" si="36"/>
        <v>965109</v>
      </c>
      <c r="G1730" s="390" t="s">
        <v>9567</v>
      </c>
    </row>
    <row r="1731" spans="4:7" x14ac:dyDescent="0.3">
      <c r="D1731" s="65"/>
      <c r="E1731" s="65"/>
      <c r="F1731" s="46">
        <f t="shared" si="36"/>
        <v>965109</v>
      </c>
      <c r="G1731" s="390" t="s">
        <v>9567</v>
      </c>
    </row>
    <row r="1732" spans="4:7" x14ac:dyDescent="0.3">
      <c r="D1732" s="65"/>
      <c r="E1732" s="65"/>
      <c r="F1732" s="46">
        <f t="shared" si="36"/>
        <v>965109</v>
      </c>
      <c r="G1732" s="390" t="s">
        <v>9567</v>
      </c>
    </row>
    <row r="1733" spans="4:7" x14ac:dyDescent="0.3">
      <c r="D1733" s="65"/>
      <c r="E1733" s="65"/>
      <c r="F1733" s="46">
        <f t="shared" si="36"/>
        <v>965109</v>
      </c>
      <c r="G1733" s="390" t="s">
        <v>9567</v>
      </c>
    </row>
    <row r="1734" spans="4:7" x14ac:dyDescent="0.3">
      <c r="D1734" s="65"/>
      <c r="E1734" s="65"/>
      <c r="F1734" s="46">
        <f t="shared" si="36"/>
        <v>965109</v>
      </c>
      <c r="G1734" s="390" t="s">
        <v>9567</v>
      </c>
    </row>
    <row r="1735" spans="4:7" x14ac:dyDescent="0.3">
      <c r="D1735" s="65"/>
      <c r="E1735" s="65"/>
      <c r="F1735" s="46">
        <f t="shared" si="36"/>
        <v>965109</v>
      </c>
      <c r="G1735" s="390" t="s">
        <v>9567</v>
      </c>
    </row>
    <row r="1736" spans="4:7" x14ac:dyDescent="0.3">
      <c r="D1736" s="65"/>
      <c r="E1736" s="65"/>
      <c r="F1736" s="46">
        <f t="shared" si="36"/>
        <v>965109</v>
      </c>
      <c r="G1736" s="390" t="s">
        <v>9567</v>
      </c>
    </row>
    <row r="1737" spans="4:7" x14ac:dyDescent="0.3">
      <c r="D1737" s="65"/>
      <c r="E1737" s="65"/>
      <c r="F1737" s="46">
        <f t="shared" si="36"/>
        <v>965109</v>
      </c>
      <c r="G1737" s="390" t="s">
        <v>9567</v>
      </c>
    </row>
    <row r="1738" spans="4:7" x14ac:dyDescent="0.3">
      <c r="D1738" s="65"/>
      <c r="E1738" s="65"/>
      <c r="F1738" s="46">
        <f t="shared" ref="F1738:F1801" si="37">F1737+E1738-D1738</f>
        <v>965109</v>
      </c>
      <c r="G1738" s="390" t="s">
        <v>9567</v>
      </c>
    </row>
    <row r="1739" spans="4:7" x14ac:dyDescent="0.3">
      <c r="D1739" s="65"/>
      <c r="E1739" s="65"/>
      <c r="F1739" s="46">
        <f t="shared" si="37"/>
        <v>965109</v>
      </c>
      <c r="G1739" s="390" t="s">
        <v>9567</v>
      </c>
    </row>
    <row r="1740" spans="4:7" x14ac:dyDescent="0.3">
      <c r="D1740" s="65"/>
      <c r="E1740" s="65"/>
      <c r="F1740" s="46">
        <f t="shared" si="37"/>
        <v>965109</v>
      </c>
      <c r="G1740" s="390" t="s">
        <v>9567</v>
      </c>
    </row>
    <row r="1741" spans="4:7" x14ac:dyDescent="0.3">
      <c r="D1741" s="65"/>
      <c r="E1741" s="65"/>
      <c r="F1741" s="46">
        <f t="shared" si="37"/>
        <v>965109</v>
      </c>
      <c r="G1741" s="390" t="s">
        <v>9567</v>
      </c>
    </row>
    <row r="1742" spans="4:7" x14ac:dyDescent="0.3">
      <c r="D1742" s="65"/>
      <c r="E1742" s="65"/>
      <c r="F1742" s="46">
        <f t="shared" si="37"/>
        <v>965109</v>
      </c>
      <c r="G1742" s="390" t="s">
        <v>9567</v>
      </c>
    </row>
    <row r="1743" spans="4:7" x14ac:dyDescent="0.3">
      <c r="D1743" s="65"/>
      <c r="E1743" s="65"/>
      <c r="F1743" s="46">
        <f t="shared" si="37"/>
        <v>965109</v>
      </c>
      <c r="G1743" s="390" t="s">
        <v>9567</v>
      </c>
    </row>
    <row r="1744" spans="4:7" x14ac:dyDescent="0.3">
      <c r="D1744" s="65"/>
      <c r="E1744" s="65"/>
      <c r="F1744" s="46">
        <f t="shared" si="37"/>
        <v>965109</v>
      </c>
      <c r="G1744" s="390" t="s">
        <v>9567</v>
      </c>
    </row>
    <row r="1745" spans="4:7" x14ac:dyDescent="0.3">
      <c r="D1745" s="65"/>
      <c r="E1745" s="65"/>
      <c r="F1745" s="46">
        <f t="shared" si="37"/>
        <v>965109</v>
      </c>
      <c r="G1745" s="390" t="s">
        <v>9567</v>
      </c>
    </row>
    <row r="1746" spans="4:7" x14ac:dyDescent="0.3">
      <c r="D1746" s="65"/>
      <c r="E1746" s="65"/>
      <c r="F1746" s="46">
        <f t="shared" si="37"/>
        <v>965109</v>
      </c>
      <c r="G1746" s="390" t="s">
        <v>9567</v>
      </c>
    </row>
    <row r="1747" spans="4:7" x14ac:dyDescent="0.3">
      <c r="D1747" s="65"/>
      <c r="E1747" s="65"/>
      <c r="F1747" s="46">
        <f t="shared" si="37"/>
        <v>965109</v>
      </c>
      <c r="G1747" s="390" t="s">
        <v>9567</v>
      </c>
    </row>
    <row r="1748" spans="4:7" x14ac:dyDescent="0.3">
      <c r="D1748" s="65"/>
      <c r="E1748" s="65"/>
      <c r="F1748" s="46">
        <f t="shared" si="37"/>
        <v>965109</v>
      </c>
      <c r="G1748" s="390" t="s">
        <v>9567</v>
      </c>
    </row>
    <row r="1749" spans="4:7" x14ac:dyDescent="0.3">
      <c r="D1749" s="65"/>
      <c r="E1749" s="65"/>
      <c r="F1749" s="46">
        <f t="shared" si="37"/>
        <v>965109</v>
      </c>
      <c r="G1749" s="390" t="s">
        <v>9567</v>
      </c>
    </row>
    <row r="1750" spans="4:7" x14ac:dyDescent="0.3">
      <c r="D1750" s="65"/>
      <c r="E1750" s="65"/>
      <c r="F1750" s="46">
        <f t="shared" si="37"/>
        <v>965109</v>
      </c>
      <c r="G1750" s="390" t="s">
        <v>9567</v>
      </c>
    </row>
    <row r="1751" spans="4:7" x14ac:dyDescent="0.3">
      <c r="D1751" s="65"/>
      <c r="E1751" s="65"/>
      <c r="F1751" s="46">
        <f t="shared" si="37"/>
        <v>965109</v>
      </c>
      <c r="G1751" s="390" t="s">
        <v>9567</v>
      </c>
    </row>
    <row r="1752" spans="4:7" x14ac:dyDescent="0.3">
      <c r="D1752" s="65"/>
      <c r="E1752" s="65"/>
      <c r="F1752" s="46">
        <f t="shared" si="37"/>
        <v>965109</v>
      </c>
      <c r="G1752" s="390" t="s">
        <v>9567</v>
      </c>
    </row>
    <row r="1753" spans="4:7" x14ac:dyDescent="0.3">
      <c r="D1753" s="65"/>
      <c r="E1753" s="65"/>
      <c r="F1753" s="46">
        <f t="shared" si="37"/>
        <v>965109</v>
      </c>
      <c r="G1753" s="390" t="s">
        <v>9567</v>
      </c>
    </row>
    <row r="1754" spans="4:7" x14ac:dyDescent="0.3">
      <c r="D1754" s="65"/>
      <c r="E1754" s="65"/>
      <c r="F1754" s="46">
        <f t="shared" si="37"/>
        <v>965109</v>
      </c>
      <c r="G1754" s="390" t="s">
        <v>9567</v>
      </c>
    </row>
    <row r="1755" spans="4:7" x14ac:dyDescent="0.3">
      <c r="D1755" s="65"/>
      <c r="E1755" s="65"/>
      <c r="F1755" s="46">
        <f t="shared" si="37"/>
        <v>965109</v>
      </c>
      <c r="G1755" s="390" t="s">
        <v>9567</v>
      </c>
    </row>
    <row r="1756" spans="4:7" x14ac:dyDescent="0.3">
      <c r="D1756" s="65"/>
      <c r="E1756" s="65"/>
      <c r="F1756" s="46">
        <f t="shared" si="37"/>
        <v>965109</v>
      </c>
      <c r="G1756" s="390" t="s">
        <v>9567</v>
      </c>
    </row>
    <row r="1757" spans="4:7" x14ac:dyDescent="0.3">
      <c r="D1757" s="65"/>
      <c r="E1757" s="65"/>
      <c r="F1757" s="46">
        <f t="shared" si="37"/>
        <v>965109</v>
      </c>
      <c r="G1757" s="390" t="s">
        <v>9567</v>
      </c>
    </row>
    <row r="1758" spans="4:7" x14ac:dyDescent="0.3">
      <c r="D1758" s="65"/>
      <c r="E1758" s="65"/>
      <c r="F1758" s="46">
        <f t="shared" si="37"/>
        <v>965109</v>
      </c>
      <c r="G1758" s="390" t="s">
        <v>9567</v>
      </c>
    </row>
    <row r="1759" spans="4:7" x14ac:dyDescent="0.3">
      <c r="D1759" s="65"/>
      <c r="E1759" s="65"/>
      <c r="F1759" s="46">
        <f t="shared" si="37"/>
        <v>965109</v>
      </c>
      <c r="G1759" s="390" t="s">
        <v>9567</v>
      </c>
    </row>
    <row r="1760" spans="4:7" x14ac:dyDescent="0.3">
      <c r="D1760" s="65"/>
      <c r="E1760" s="65"/>
      <c r="F1760" s="46">
        <f t="shared" si="37"/>
        <v>965109</v>
      </c>
      <c r="G1760" s="390" t="s">
        <v>9567</v>
      </c>
    </row>
    <row r="1761" spans="4:7" x14ac:dyDescent="0.3">
      <c r="D1761" s="65"/>
      <c r="E1761" s="65"/>
      <c r="F1761" s="46">
        <f t="shared" si="37"/>
        <v>965109</v>
      </c>
      <c r="G1761" s="390" t="s">
        <v>9567</v>
      </c>
    </row>
    <row r="1762" spans="4:7" x14ac:dyDescent="0.3">
      <c r="D1762" s="65"/>
      <c r="E1762" s="65"/>
      <c r="F1762" s="46">
        <f t="shared" si="37"/>
        <v>965109</v>
      </c>
      <c r="G1762" s="390" t="s">
        <v>9567</v>
      </c>
    </row>
    <row r="1763" spans="4:7" x14ac:dyDescent="0.3">
      <c r="D1763" s="65"/>
      <c r="E1763" s="65"/>
      <c r="F1763" s="46">
        <f t="shared" si="37"/>
        <v>965109</v>
      </c>
      <c r="G1763" s="390" t="s">
        <v>9567</v>
      </c>
    </row>
    <row r="1764" spans="4:7" x14ac:dyDescent="0.3">
      <c r="D1764" s="65"/>
      <c r="E1764" s="65"/>
      <c r="F1764" s="46">
        <f t="shared" si="37"/>
        <v>965109</v>
      </c>
      <c r="G1764" s="390" t="s">
        <v>9567</v>
      </c>
    </row>
    <row r="1765" spans="4:7" x14ac:dyDescent="0.3">
      <c r="D1765" s="65"/>
      <c r="E1765" s="65"/>
      <c r="F1765" s="46">
        <f t="shared" si="37"/>
        <v>965109</v>
      </c>
      <c r="G1765" s="390" t="s">
        <v>9567</v>
      </c>
    </row>
    <row r="1766" spans="4:7" x14ac:dyDescent="0.3">
      <c r="D1766" s="65"/>
      <c r="E1766" s="65"/>
      <c r="F1766" s="46">
        <f t="shared" si="37"/>
        <v>965109</v>
      </c>
      <c r="G1766" s="390" t="s">
        <v>9567</v>
      </c>
    </row>
    <row r="1767" spans="4:7" x14ac:dyDescent="0.3">
      <c r="D1767" s="65"/>
      <c r="E1767" s="65"/>
      <c r="F1767" s="46">
        <f t="shared" si="37"/>
        <v>965109</v>
      </c>
      <c r="G1767" s="390" t="s">
        <v>9567</v>
      </c>
    </row>
    <row r="1768" spans="4:7" x14ac:dyDescent="0.3">
      <c r="D1768" s="65"/>
      <c r="E1768" s="65"/>
      <c r="F1768" s="46">
        <f t="shared" si="37"/>
        <v>965109</v>
      </c>
      <c r="G1768" s="390" t="s">
        <v>9567</v>
      </c>
    </row>
    <row r="1769" spans="4:7" x14ac:dyDescent="0.3">
      <c r="D1769" s="65"/>
      <c r="E1769" s="65"/>
      <c r="F1769" s="46">
        <f t="shared" si="37"/>
        <v>965109</v>
      </c>
      <c r="G1769" s="390" t="s">
        <v>9567</v>
      </c>
    </row>
    <row r="1770" spans="4:7" x14ac:dyDescent="0.3">
      <c r="D1770" s="65"/>
      <c r="E1770" s="65"/>
      <c r="F1770" s="46">
        <f t="shared" si="37"/>
        <v>965109</v>
      </c>
      <c r="G1770" s="390" t="s">
        <v>9567</v>
      </c>
    </row>
    <row r="1771" spans="4:7" x14ac:dyDescent="0.3">
      <c r="D1771" s="65"/>
      <c r="E1771" s="65"/>
      <c r="F1771" s="46">
        <f t="shared" si="37"/>
        <v>965109</v>
      </c>
      <c r="G1771" s="390" t="s">
        <v>9567</v>
      </c>
    </row>
    <row r="1772" spans="4:7" x14ac:dyDescent="0.3">
      <c r="D1772" s="65"/>
      <c r="E1772" s="65"/>
      <c r="F1772" s="46">
        <f t="shared" si="37"/>
        <v>965109</v>
      </c>
      <c r="G1772" s="390" t="s">
        <v>9567</v>
      </c>
    </row>
    <row r="1773" spans="4:7" x14ac:dyDescent="0.3">
      <c r="D1773" s="65"/>
      <c r="E1773" s="65"/>
      <c r="F1773" s="46">
        <f t="shared" si="37"/>
        <v>965109</v>
      </c>
      <c r="G1773" s="390" t="s">
        <v>9567</v>
      </c>
    </row>
    <row r="1774" spans="4:7" x14ac:dyDescent="0.3">
      <c r="D1774" s="65"/>
      <c r="E1774" s="65"/>
      <c r="F1774" s="46">
        <f t="shared" si="37"/>
        <v>965109</v>
      </c>
      <c r="G1774" s="390" t="s">
        <v>9567</v>
      </c>
    </row>
    <row r="1775" spans="4:7" x14ac:dyDescent="0.3">
      <c r="D1775" s="65"/>
      <c r="E1775" s="65"/>
      <c r="F1775" s="46">
        <f t="shared" si="37"/>
        <v>965109</v>
      </c>
      <c r="G1775" s="390" t="s">
        <v>9567</v>
      </c>
    </row>
    <row r="1776" spans="4:7" x14ac:dyDescent="0.3">
      <c r="D1776" s="65"/>
      <c r="E1776" s="65"/>
      <c r="F1776" s="46">
        <f t="shared" si="37"/>
        <v>965109</v>
      </c>
      <c r="G1776" s="390" t="s">
        <v>9567</v>
      </c>
    </row>
    <row r="1777" spans="4:7" x14ac:dyDescent="0.3">
      <c r="D1777" s="65"/>
      <c r="E1777" s="65"/>
      <c r="F1777" s="46">
        <f t="shared" si="37"/>
        <v>965109</v>
      </c>
      <c r="G1777" s="390" t="s">
        <v>9567</v>
      </c>
    </row>
    <row r="1778" spans="4:7" x14ac:dyDescent="0.3">
      <c r="D1778" s="65"/>
      <c r="E1778" s="65"/>
      <c r="F1778" s="46">
        <f t="shared" si="37"/>
        <v>965109</v>
      </c>
      <c r="G1778" s="390" t="s">
        <v>9567</v>
      </c>
    </row>
    <row r="1779" spans="4:7" x14ac:dyDescent="0.3">
      <c r="D1779" s="65"/>
      <c r="E1779" s="65"/>
      <c r="F1779" s="46">
        <f t="shared" si="37"/>
        <v>965109</v>
      </c>
      <c r="G1779" s="390" t="s">
        <v>9567</v>
      </c>
    </row>
    <row r="1780" spans="4:7" x14ac:dyDescent="0.3">
      <c r="D1780" s="65"/>
      <c r="E1780" s="65"/>
      <c r="F1780" s="46">
        <f t="shared" si="37"/>
        <v>965109</v>
      </c>
      <c r="G1780" s="390" t="s">
        <v>9567</v>
      </c>
    </row>
    <row r="1781" spans="4:7" x14ac:dyDescent="0.3">
      <c r="D1781" s="65"/>
      <c r="E1781" s="65"/>
      <c r="F1781" s="46">
        <f t="shared" si="37"/>
        <v>965109</v>
      </c>
      <c r="G1781" s="390" t="s">
        <v>9567</v>
      </c>
    </row>
    <row r="1782" spans="4:7" x14ac:dyDescent="0.3">
      <c r="D1782" s="65"/>
      <c r="E1782" s="65"/>
      <c r="F1782" s="46">
        <f t="shared" si="37"/>
        <v>965109</v>
      </c>
      <c r="G1782" s="390" t="s">
        <v>9567</v>
      </c>
    </row>
    <row r="1783" spans="4:7" x14ac:dyDescent="0.3">
      <c r="D1783" s="65"/>
      <c r="E1783" s="65"/>
      <c r="F1783" s="46">
        <f t="shared" si="37"/>
        <v>965109</v>
      </c>
      <c r="G1783" s="390" t="s">
        <v>9567</v>
      </c>
    </row>
    <row r="1784" spans="4:7" x14ac:dyDescent="0.3">
      <c r="D1784" s="65"/>
      <c r="E1784" s="65"/>
      <c r="F1784" s="46">
        <f t="shared" si="37"/>
        <v>965109</v>
      </c>
      <c r="G1784" s="390" t="s">
        <v>9567</v>
      </c>
    </row>
    <row r="1785" spans="4:7" x14ac:dyDescent="0.3">
      <c r="D1785" s="65"/>
      <c r="E1785" s="65"/>
      <c r="F1785" s="46">
        <f t="shared" si="37"/>
        <v>965109</v>
      </c>
      <c r="G1785" s="390" t="s">
        <v>9567</v>
      </c>
    </row>
    <row r="1786" spans="4:7" x14ac:dyDescent="0.3">
      <c r="D1786" s="65"/>
      <c r="E1786" s="65"/>
      <c r="F1786" s="46">
        <f t="shared" si="37"/>
        <v>965109</v>
      </c>
      <c r="G1786" s="390" t="s">
        <v>9567</v>
      </c>
    </row>
    <row r="1787" spans="4:7" x14ac:dyDescent="0.3">
      <c r="D1787" s="65"/>
      <c r="E1787" s="65"/>
      <c r="F1787" s="46">
        <f t="shared" si="37"/>
        <v>965109</v>
      </c>
      <c r="G1787" s="390" t="s">
        <v>9567</v>
      </c>
    </row>
    <row r="1788" spans="4:7" x14ac:dyDescent="0.3">
      <c r="D1788" s="65"/>
      <c r="E1788" s="65"/>
      <c r="F1788" s="46">
        <f t="shared" si="37"/>
        <v>965109</v>
      </c>
      <c r="G1788" s="390" t="s">
        <v>9567</v>
      </c>
    </row>
    <row r="1789" spans="4:7" x14ac:dyDescent="0.3">
      <c r="D1789" s="65"/>
      <c r="E1789" s="65"/>
      <c r="F1789" s="46">
        <f t="shared" si="37"/>
        <v>965109</v>
      </c>
      <c r="G1789" s="390" t="s">
        <v>9567</v>
      </c>
    </row>
    <row r="1790" spans="4:7" x14ac:dyDescent="0.3">
      <c r="D1790" s="65"/>
      <c r="E1790" s="65"/>
      <c r="F1790" s="46">
        <f t="shared" si="37"/>
        <v>965109</v>
      </c>
      <c r="G1790" s="390" t="s">
        <v>9567</v>
      </c>
    </row>
    <row r="1791" spans="4:7" x14ac:dyDescent="0.3">
      <c r="D1791" s="65"/>
      <c r="E1791" s="65"/>
      <c r="F1791" s="46">
        <f t="shared" si="37"/>
        <v>965109</v>
      </c>
      <c r="G1791" s="390" t="s">
        <v>9567</v>
      </c>
    </row>
    <row r="1792" spans="4:7" x14ac:dyDescent="0.3">
      <c r="D1792" s="65"/>
      <c r="E1792" s="65"/>
      <c r="F1792" s="46">
        <f t="shared" si="37"/>
        <v>965109</v>
      </c>
      <c r="G1792" s="390" t="s">
        <v>9567</v>
      </c>
    </row>
    <row r="1793" spans="4:7" x14ac:dyDescent="0.3">
      <c r="D1793" s="65"/>
      <c r="E1793" s="65"/>
      <c r="F1793" s="46">
        <f t="shared" si="37"/>
        <v>965109</v>
      </c>
      <c r="G1793" s="390" t="s">
        <v>9567</v>
      </c>
    </row>
    <row r="1794" spans="4:7" x14ac:dyDescent="0.3">
      <c r="D1794" s="65"/>
      <c r="E1794" s="65"/>
      <c r="F1794" s="46">
        <f t="shared" si="37"/>
        <v>965109</v>
      </c>
      <c r="G1794" s="390" t="s">
        <v>9567</v>
      </c>
    </row>
    <row r="1795" spans="4:7" x14ac:dyDescent="0.3">
      <c r="D1795" s="65"/>
      <c r="E1795" s="65"/>
      <c r="F1795" s="46">
        <f t="shared" si="37"/>
        <v>965109</v>
      </c>
      <c r="G1795" s="390" t="s">
        <v>9567</v>
      </c>
    </row>
    <row r="1796" spans="4:7" x14ac:dyDescent="0.3">
      <c r="D1796" s="65"/>
      <c r="E1796" s="65"/>
      <c r="F1796" s="46">
        <f t="shared" si="37"/>
        <v>965109</v>
      </c>
      <c r="G1796" s="390" t="s">
        <v>9567</v>
      </c>
    </row>
    <row r="1797" spans="4:7" x14ac:dyDescent="0.3">
      <c r="D1797" s="65"/>
      <c r="E1797" s="65"/>
      <c r="F1797" s="46">
        <f t="shared" si="37"/>
        <v>965109</v>
      </c>
      <c r="G1797" s="390" t="s">
        <v>9567</v>
      </c>
    </row>
    <row r="1798" spans="4:7" x14ac:dyDescent="0.3">
      <c r="D1798" s="65"/>
      <c r="E1798" s="65"/>
      <c r="F1798" s="46">
        <f t="shared" si="37"/>
        <v>965109</v>
      </c>
      <c r="G1798" s="390" t="s">
        <v>9567</v>
      </c>
    </row>
    <row r="1799" spans="4:7" x14ac:dyDescent="0.3">
      <c r="D1799" s="65"/>
      <c r="E1799" s="65"/>
      <c r="F1799" s="46">
        <f t="shared" si="37"/>
        <v>965109</v>
      </c>
      <c r="G1799" s="390" t="s">
        <v>9567</v>
      </c>
    </row>
    <row r="1800" spans="4:7" x14ac:dyDescent="0.3">
      <c r="D1800" s="65"/>
      <c r="E1800" s="65"/>
      <c r="F1800" s="46">
        <f t="shared" si="37"/>
        <v>965109</v>
      </c>
      <c r="G1800" s="390" t="s">
        <v>9567</v>
      </c>
    </row>
    <row r="1801" spans="4:7" x14ac:dyDescent="0.3">
      <c r="D1801" s="65"/>
      <c r="E1801" s="65"/>
      <c r="F1801" s="46">
        <f t="shared" si="37"/>
        <v>965109</v>
      </c>
      <c r="G1801" s="390" t="s">
        <v>9567</v>
      </c>
    </row>
    <row r="1802" spans="4:7" x14ac:dyDescent="0.3">
      <c r="D1802" s="65"/>
      <c r="E1802" s="65"/>
      <c r="F1802" s="46">
        <f t="shared" ref="F1802:F1865" si="38">F1801+E1802-D1802</f>
        <v>965109</v>
      </c>
      <c r="G1802" s="390" t="s">
        <v>9567</v>
      </c>
    </row>
    <row r="1803" spans="4:7" x14ac:dyDescent="0.3">
      <c r="D1803" s="65"/>
      <c r="E1803" s="65"/>
      <c r="F1803" s="46">
        <f t="shared" si="38"/>
        <v>965109</v>
      </c>
      <c r="G1803" s="390" t="s">
        <v>9567</v>
      </c>
    </row>
    <row r="1804" spans="4:7" x14ac:dyDescent="0.3">
      <c r="D1804" s="65"/>
      <c r="E1804" s="65"/>
      <c r="F1804" s="46">
        <f t="shared" si="38"/>
        <v>965109</v>
      </c>
      <c r="G1804" s="390" t="s">
        <v>9567</v>
      </c>
    </row>
    <row r="1805" spans="4:7" x14ac:dyDescent="0.3">
      <c r="D1805" s="65"/>
      <c r="E1805" s="65"/>
      <c r="F1805" s="46">
        <f t="shared" si="38"/>
        <v>965109</v>
      </c>
      <c r="G1805" s="390" t="s">
        <v>9567</v>
      </c>
    </row>
    <row r="1806" spans="4:7" x14ac:dyDescent="0.3">
      <c r="D1806" s="65"/>
      <c r="E1806" s="65"/>
      <c r="F1806" s="46">
        <f t="shared" si="38"/>
        <v>965109</v>
      </c>
      <c r="G1806" s="390" t="s">
        <v>9567</v>
      </c>
    </row>
    <row r="1807" spans="4:7" x14ac:dyDescent="0.3">
      <c r="D1807" s="65"/>
      <c r="E1807" s="65"/>
      <c r="F1807" s="46">
        <f t="shared" si="38"/>
        <v>965109</v>
      </c>
      <c r="G1807" s="390" t="s">
        <v>9567</v>
      </c>
    </row>
    <row r="1808" spans="4:7" x14ac:dyDescent="0.3">
      <c r="D1808" s="65"/>
      <c r="E1808" s="65"/>
      <c r="F1808" s="46">
        <f t="shared" si="38"/>
        <v>965109</v>
      </c>
      <c r="G1808" s="390" t="s">
        <v>9567</v>
      </c>
    </row>
    <row r="1809" spans="4:7" x14ac:dyDescent="0.3">
      <c r="D1809" s="65"/>
      <c r="E1809" s="65"/>
      <c r="F1809" s="46">
        <f t="shared" si="38"/>
        <v>965109</v>
      </c>
      <c r="G1809" s="390" t="s">
        <v>9567</v>
      </c>
    </row>
    <row r="1810" spans="4:7" x14ac:dyDescent="0.3">
      <c r="D1810" s="65"/>
      <c r="E1810" s="65"/>
      <c r="F1810" s="46">
        <f t="shared" si="38"/>
        <v>965109</v>
      </c>
      <c r="G1810" s="390" t="s">
        <v>9567</v>
      </c>
    </row>
    <row r="1811" spans="4:7" x14ac:dyDescent="0.3">
      <c r="D1811" s="65"/>
      <c r="E1811" s="65"/>
      <c r="F1811" s="46">
        <f t="shared" si="38"/>
        <v>965109</v>
      </c>
      <c r="G1811" s="390" t="s">
        <v>9567</v>
      </c>
    </row>
    <row r="1812" spans="4:7" x14ac:dyDescent="0.3">
      <c r="D1812" s="65"/>
      <c r="E1812" s="65"/>
      <c r="F1812" s="46">
        <f t="shared" si="38"/>
        <v>965109</v>
      </c>
      <c r="G1812" s="390" t="s">
        <v>9567</v>
      </c>
    </row>
    <row r="1813" spans="4:7" x14ac:dyDescent="0.3">
      <c r="D1813" s="65"/>
      <c r="E1813" s="65"/>
      <c r="F1813" s="46">
        <f t="shared" si="38"/>
        <v>965109</v>
      </c>
      <c r="G1813" s="390" t="s">
        <v>9567</v>
      </c>
    </row>
    <row r="1814" spans="4:7" x14ac:dyDescent="0.3">
      <c r="D1814" s="65"/>
      <c r="E1814" s="65"/>
      <c r="F1814" s="46">
        <f t="shared" si="38"/>
        <v>965109</v>
      </c>
      <c r="G1814" s="390" t="s">
        <v>9567</v>
      </c>
    </row>
    <row r="1815" spans="4:7" x14ac:dyDescent="0.3">
      <c r="D1815" s="65"/>
      <c r="E1815" s="65"/>
      <c r="F1815" s="46">
        <f t="shared" si="38"/>
        <v>965109</v>
      </c>
      <c r="G1815" s="390" t="s">
        <v>9567</v>
      </c>
    </row>
    <row r="1816" spans="4:7" x14ac:dyDescent="0.3">
      <c r="D1816" s="65"/>
      <c r="E1816" s="65"/>
      <c r="F1816" s="46">
        <f t="shared" si="38"/>
        <v>965109</v>
      </c>
      <c r="G1816" s="390" t="s">
        <v>9567</v>
      </c>
    </row>
    <row r="1817" spans="4:7" x14ac:dyDescent="0.3">
      <c r="D1817" s="65"/>
      <c r="E1817" s="65"/>
      <c r="F1817" s="46">
        <f t="shared" si="38"/>
        <v>965109</v>
      </c>
      <c r="G1817" s="390" t="s">
        <v>9567</v>
      </c>
    </row>
    <row r="1818" spans="4:7" x14ac:dyDescent="0.3">
      <c r="D1818" s="65"/>
      <c r="E1818" s="65"/>
      <c r="F1818" s="46">
        <f t="shared" si="38"/>
        <v>965109</v>
      </c>
      <c r="G1818" s="390" t="s">
        <v>9567</v>
      </c>
    </row>
    <row r="1819" spans="4:7" x14ac:dyDescent="0.3">
      <c r="D1819" s="65"/>
      <c r="E1819" s="65"/>
      <c r="F1819" s="46">
        <f t="shared" si="38"/>
        <v>965109</v>
      </c>
      <c r="G1819" s="390" t="s">
        <v>9567</v>
      </c>
    </row>
    <row r="1820" spans="4:7" x14ac:dyDescent="0.3">
      <c r="D1820" s="65"/>
      <c r="E1820" s="65"/>
      <c r="F1820" s="46">
        <f t="shared" si="38"/>
        <v>965109</v>
      </c>
      <c r="G1820" s="390" t="s">
        <v>9567</v>
      </c>
    </row>
    <row r="1821" spans="4:7" x14ac:dyDescent="0.3">
      <c r="D1821" s="65"/>
      <c r="E1821" s="65"/>
      <c r="F1821" s="46">
        <f t="shared" si="38"/>
        <v>965109</v>
      </c>
      <c r="G1821" s="390" t="s">
        <v>9567</v>
      </c>
    </row>
    <row r="1822" spans="4:7" x14ac:dyDescent="0.3">
      <c r="D1822" s="65"/>
      <c r="E1822" s="65"/>
      <c r="F1822" s="46">
        <f t="shared" si="38"/>
        <v>965109</v>
      </c>
      <c r="G1822" s="390" t="s">
        <v>9567</v>
      </c>
    </row>
    <row r="1823" spans="4:7" x14ac:dyDescent="0.3">
      <c r="D1823" s="65"/>
      <c r="E1823" s="65"/>
      <c r="F1823" s="46">
        <f t="shared" si="38"/>
        <v>965109</v>
      </c>
      <c r="G1823" s="390" t="s">
        <v>9567</v>
      </c>
    </row>
    <row r="1824" spans="4:7" x14ac:dyDescent="0.3">
      <c r="D1824" s="65"/>
      <c r="E1824" s="65"/>
      <c r="F1824" s="46">
        <f t="shared" si="38"/>
        <v>965109</v>
      </c>
      <c r="G1824" s="390" t="s">
        <v>9567</v>
      </c>
    </row>
    <row r="1825" spans="4:7" x14ac:dyDescent="0.3">
      <c r="D1825" s="65"/>
      <c r="E1825" s="65"/>
      <c r="F1825" s="46">
        <f t="shared" si="38"/>
        <v>965109</v>
      </c>
      <c r="G1825" s="390" t="s">
        <v>9567</v>
      </c>
    </row>
    <row r="1826" spans="4:7" x14ac:dyDescent="0.3">
      <c r="D1826" s="65"/>
      <c r="E1826" s="65"/>
      <c r="F1826" s="46">
        <f t="shared" si="38"/>
        <v>965109</v>
      </c>
      <c r="G1826" s="390" t="s">
        <v>9567</v>
      </c>
    </row>
    <row r="1827" spans="4:7" x14ac:dyDescent="0.3">
      <c r="D1827" s="65"/>
      <c r="E1827" s="65"/>
      <c r="F1827" s="46">
        <f t="shared" si="38"/>
        <v>965109</v>
      </c>
      <c r="G1827" s="390" t="s">
        <v>9567</v>
      </c>
    </row>
    <row r="1828" spans="4:7" x14ac:dyDescent="0.3">
      <c r="D1828" s="65"/>
      <c r="E1828" s="65"/>
      <c r="F1828" s="46">
        <f t="shared" si="38"/>
        <v>965109</v>
      </c>
      <c r="G1828" s="390" t="s">
        <v>9567</v>
      </c>
    </row>
    <row r="1829" spans="4:7" x14ac:dyDescent="0.3">
      <c r="D1829" s="65"/>
      <c r="E1829" s="65"/>
      <c r="F1829" s="46">
        <f t="shared" si="38"/>
        <v>965109</v>
      </c>
      <c r="G1829" s="390" t="s">
        <v>9567</v>
      </c>
    </row>
    <row r="1830" spans="4:7" x14ac:dyDescent="0.3">
      <c r="D1830" s="65"/>
      <c r="E1830" s="65"/>
      <c r="F1830" s="46">
        <f t="shared" si="38"/>
        <v>965109</v>
      </c>
      <c r="G1830" s="390" t="s">
        <v>9567</v>
      </c>
    </row>
    <row r="1831" spans="4:7" x14ac:dyDescent="0.3">
      <c r="D1831" s="65"/>
      <c r="E1831" s="65"/>
      <c r="F1831" s="46">
        <f t="shared" si="38"/>
        <v>965109</v>
      </c>
      <c r="G1831" s="390" t="s">
        <v>9567</v>
      </c>
    </row>
    <row r="1832" spans="4:7" x14ac:dyDescent="0.3">
      <c r="D1832" s="65"/>
      <c r="E1832" s="65"/>
      <c r="F1832" s="46">
        <f t="shared" si="38"/>
        <v>965109</v>
      </c>
      <c r="G1832" s="390" t="s">
        <v>9567</v>
      </c>
    </row>
    <row r="1833" spans="4:7" x14ac:dyDescent="0.3">
      <c r="D1833" s="65"/>
      <c r="E1833" s="65"/>
      <c r="F1833" s="46">
        <f t="shared" si="38"/>
        <v>965109</v>
      </c>
      <c r="G1833" s="390" t="s">
        <v>9567</v>
      </c>
    </row>
    <row r="1834" spans="4:7" x14ac:dyDescent="0.3">
      <c r="D1834" s="65"/>
      <c r="E1834" s="65"/>
      <c r="F1834" s="46">
        <f t="shared" si="38"/>
        <v>965109</v>
      </c>
      <c r="G1834" s="390" t="s">
        <v>9567</v>
      </c>
    </row>
    <row r="1835" spans="4:7" x14ac:dyDescent="0.3">
      <c r="D1835" s="65"/>
      <c r="E1835" s="65"/>
      <c r="F1835" s="46">
        <f t="shared" si="38"/>
        <v>965109</v>
      </c>
      <c r="G1835" s="390" t="s">
        <v>9567</v>
      </c>
    </row>
    <row r="1836" spans="4:7" x14ac:dyDescent="0.3">
      <c r="D1836" s="65"/>
      <c r="E1836" s="65"/>
      <c r="F1836" s="46">
        <f t="shared" si="38"/>
        <v>965109</v>
      </c>
      <c r="G1836" s="390" t="s">
        <v>9567</v>
      </c>
    </row>
    <row r="1837" spans="4:7" x14ac:dyDescent="0.3">
      <c r="D1837" s="65"/>
      <c r="E1837" s="65"/>
      <c r="F1837" s="46">
        <f t="shared" si="38"/>
        <v>965109</v>
      </c>
      <c r="G1837" s="390" t="s">
        <v>9567</v>
      </c>
    </row>
    <row r="1838" spans="4:7" x14ac:dyDescent="0.3">
      <c r="D1838" s="65"/>
      <c r="E1838" s="65"/>
      <c r="F1838" s="46">
        <f t="shared" si="38"/>
        <v>965109</v>
      </c>
      <c r="G1838" s="390" t="s">
        <v>9567</v>
      </c>
    </row>
    <row r="1839" spans="4:7" x14ac:dyDescent="0.3">
      <c r="D1839" s="65"/>
      <c r="E1839" s="65"/>
      <c r="F1839" s="46">
        <f t="shared" si="38"/>
        <v>965109</v>
      </c>
      <c r="G1839" s="390" t="s">
        <v>9567</v>
      </c>
    </row>
    <row r="1840" spans="4:7" x14ac:dyDescent="0.3">
      <c r="D1840" s="65"/>
      <c r="E1840" s="65"/>
      <c r="F1840" s="46">
        <f t="shared" si="38"/>
        <v>965109</v>
      </c>
      <c r="G1840" s="390" t="s">
        <v>9567</v>
      </c>
    </row>
    <row r="1841" spans="4:7" x14ac:dyDescent="0.3">
      <c r="D1841" s="65"/>
      <c r="E1841" s="65"/>
      <c r="F1841" s="46">
        <f t="shared" si="38"/>
        <v>965109</v>
      </c>
      <c r="G1841" s="390" t="s">
        <v>9567</v>
      </c>
    </row>
    <row r="1842" spans="4:7" x14ac:dyDescent="0.3">
      <c r="D1842" s="65"/>
      <c r="E1842" s="65"/>
      <c r="F1842" s="46">
        <f t="shared" si="38"/>
        <v>965109</v>
      </c>
      <c r="G1842" s="390" t="s">
        <v>9567</v>
      </c>
    </row>
    <row r="1843" spans="4:7" x14ac:dyDescent="0.3">
      <c r="D1843" s="65"/>
      <c r="E1843" s="65"/>
      <c r="F1843" s="46">
        <f t="shared" si="38"/>
        <v>965109</v>
      </c>
      <c r="G1843" s="390" t="s">
        <v>9567</v>
      </c>
    </row>
    <row r="1844" spans="4:7" x14ac:dyDescent="0.3">
      <c r="D1844" s="65"/>
      <c r="E1844" s="65"/>
      <c r="F1844" s="46">
        <f t="shared" si="38"/>
        <v>965109</v>
      </c>
      <c r="G1844" s="390" t="s">
        <v>9567</v>
      </c>
    </row>
    <row r="1845" spans="4:7" x14ac:dyDescent="0.3">
      <c r="D1845" s="65"/>
      <c r="E1845" s="65"/>
      <c r="F1845" s="46">
        <f t="shared" si="38"/>
        <v>965109</v>
      </c>
      <c r="G1845" s="390" t="s">
        <v>9567</v>
      </c>
    </row>
    <row r="1846" spans="4:7" x14ac:dyDescent="0.3">
      <c r="D1846" s="65"/>
      <c r="E1846" s="65"/>
      <c r="F1846" s="46">
        <f t="shared" si="38"/>
        <v>965109</v>
      </c>
      <c r="G1846" s="390" t="s">
        <v>9567</v>
      </c>
    </row>
    <row r="1847" spans="4:7" x14ac:dyDescent="0.3">
      <c r="D1847" s="65"/>
      <c r="E1847" s="65"/>
      <c r="F1847" s="46">
        <f t="shared" si="38"/>
        <v>965109</v>
      </c>
      <c r="G1847" s="390" t="s">
        <v>9567</v>
      </c>
    </row>
    <row r="1848" spans="4:7" x14ac:dyDescent="0.3">
      <c r="D1848" s="65"/>
      <c r="E1848" s="65"/>
      <c r="F1848" s="46">
        <f t="shared" si="38"/>
        <v>965109</v>
      </c>
      <c r="G1848" s="390" t="s">
        <v>9567</v>
      </c>
    </row>
    <row r="1849" spans="4:7" x14ac:dyDescent="0.3">
      <c r="D1849" s="65"/>
      <c r="E1849" s="65"/>
      <c r="F1849" s="46">
        <f t="shared" si="38"/>
        <v>965109</v>
      </c>
      <c r="G1849" s="390" t="s">
        <v>9567</v>
      </c>
    </row>
    <row r="1850" spans="4:7" x14ac:dyDescent="0.3">
      <c r="F1850" s="46">
        <f t="shared" si="38"/>
        <v>965109</v>
      </c>
      <c r="G1850" s="390" t="s">
        <v>9567</v>
      </c>
    </row>
    <row r="1851" spans="4:7" x14ac:dyDescent="0.3">
      <c r="F1851" s="46">
        <f t="shared" si="38"/>
        <v>965109</v>
      </c>
      <c r="G1851" s="390" t="s">
        <v>9567</v>
      </c>
    </row>
    <row r="1852" spans="4:7" x14ac:dyDescent="0.3">
      <c r="F1852" s="46">
        <f t="shared" si="38"/>
        <v>965109</v>
      </c>
      <c r="G1852" s="390" t="s">
        <v>9567</v>
      </c>
    </row>
    <row r="1853" spans="4:7" x14ac:dyDescent="0.3">
      <c r="F1853" s="46">
        <f t="shared" si="38"/>
        <v>965109</v>
      </c>
      <c r="G1853" s="390" t="s">
        <v>9567</v>
      </c>
    </row>
    <row r="1854" spans="4:7" x14ac:dyDescent="0.3">
      <c r="F1854" s="46">
        <f t="shared" si="38"/>
        <v>965109</v>
      </c>
      <c r="G1854" s="390" t="s">
        <v>9567</v>
      </c>
    </row>
    <row r="1855" spans="4:7" x14ac:dyDescent="0.3">
      <c r="F1855" s="46">
        <f t="shared" si="38"/>
        <v>965109</v>
      </c>
      <c r="G1855" s="390" t="s">
        <v>9567</v>
      </c>
    </row>
    <row r="1856" spans="4:7" x14ac:dyDescent="0.3">
      <c r="F1856" s="46">
        <f t="shared" si="38"/>
        <v>965109</v>
      </c>
      <c r="G1856" s="390" t="s">
        <v>9567</v>
      </c>
    </row>
    <row r="1857" spans="6:7" x14ac:dyDescent="0.3">
      <c r="F1857" s="46">
        <f t="shared" si="38"/>
        <v>965109</v>
      </c>
      <c r="G1857" s="390" t="s">
        <v>9567</v>
      </c>
    </row>
    <row r="1858" spans="6:7" x14ac:dyDescent="0.3">
      <c r="F1858" s="46">
        <f t="shared" si="38"/>
        <v>965109</v>
      </c>
      <c r="G1858" s="390" t="s">
        <v>9567</v>
      </c>
    </row>
    <row r="1859" spans="6:7" x14ac:dyDescent="0.3">
      <c r="F1859" s="46">
        <f t="shared" si="38"/>
        <v>965109</v>
      </c>
      <c r="G1859" s="390" t="s">
        <v>9567</v>
      </c>
    </row>
    <row r="1860" spans="6:7" x14ac:dyDescent="0.3">
      <c r="F1860" s="46">
        <f t="shared" si="38"/>
        <v>965109</v>
      </c>
      <c r="G1860" s="390" t="s">
        <v>9567</v>
      </c>
    </row>
    <row r="1861" spans="6:7" x14ac:dyDescent="0.3">
      <c r="F1861" s="46">
        <f t="shared" si="38"/>
        <v>965109</v>
      </c>
      <c r="G1861" s="390" t="s">
        <v>9567</v>
      </c>
    </row>
    <row r="1862" spans="6:7" x14ac:dyDescent="0.3">
      <c r="F1862" s="46">
        <f t="shared" si="38"/>
        <v>965109</v>
      </c>
      <c r="G1862" s="390" t="s">
        <v>9567</v>
      </c>
    </row>
    <row r="1863" spans="6:7" x14ac:dyDescent="0.3">
      <c r="F1863" s="46">
        <f t="shared" si="38"/>
        <v>965109</v>
      </c>
      <c r="G1863" s="390" t="s">
        <v>9567</v>
      </c>
    </row>
    <row r="1864" spans="6:7" x14ac:dyDescent="0.3">
      <c r="F1864" s="46">
        <f t="shared" si="38"/>
        <v>965109</v>
      </c>
      <c r="G1864" s="390" t="s">
        <v>9567</v>
      </c>
    </row>
    <row r="1865" spans="6:7" x14ac:dyDescent="0.3">
      <c r="F1865" s="46">
        <f t="shared" si="38"/>
        <v>965109</v>
      </c>
      <c r="G1865" s="390" t="s">
        <v>9567</v>
      </c>
    </row>
    <row r="1866" spans="6:7" x14ac:dyDescent="0.3">
      <c r="F1866" s="46">
        <f t="shared" ref="F1866:F1929" si="39">F1865+E1866-D1866</f>
        <v>965109</v>
      </c>
      <c r="G1866" s="390" t="s">
        <v>9567</v>
      </c>
    </row>
    <row r="1867" spans="6:7" x14ac:dyDescent="0.3">
      <c r="F1867" s="46">
        <f t="shared" si="39"/>
        <v>965109</v>
      </c>
      <c r="G1867" s="390" t="s">
        <v>9567</v>
      </c>
    </row>
    <row r="1868" spans="6:7" x14ac:dyDescent="0.3">
      <c r="F1868" s="46">
        <f t="shared" si="39"/>
        <v>965109</v>
      </c>
      <c r="G1868" s="390" t="s">
        <v>9567</v>
      </c>
    </row>
    <row r="1869" spans="6:7" x14ac:dyDescent="0.3">
      <c r="F1869" s="46">
        <f t="shared" si="39"/>
        <v>965109</v>
      </c>
      <c r="G1869" s="390" t="s">
        <v>9567</v>
      </c>
    </row>
    <row r="1870" spans="6:7" x14ac:dyDescent="0.3">
      <c r="F1870" s="46">
        <f t="shared" si="39"/>
        <v>965109</v>
      </c>
      <c r="G1870" s="390" t="s">
        <v>9567</v>
      </c>
    </row>
    <row r="1871" spans="6:7" x14ac:dyDescent="0.3">
      <c r="F1871" s="46">
        <f t="shared" si="39"/>
        <v>965109</v>
      </c>
      <c r="G1871" s="390" t="s">
        <v>9567</v>
      </c>
    </row>
    <row r="1872" spans="6:7" x14ac:dyDescent="0.3">
      <c r="F1872" s="46">
        <f t="shared" si="39"/>
        <v>965109</v>
      </c>
      <c r="G1872" s="390" t="s">
        <v>9567</v>
      </c>
    </row>
    <row r="1873" spans="6:7" x14ac:dyDescent="0.3">
      <c r="F1873" s="46">
        <f t="shared" si="39"/>
        <v>965109</v>
      </c>
      <c r="G1873" s="390" t="s">
        <v>9567</v>
      </c>
    </row>
    <row r="1874" spans="6:7" x14ac:dyDescent="0.3">
      <c r="F1874" s="46">
        <f t="shared" si="39"/>
        <v>965109</v>
      </c>
      <c r="G1874" s="390" t="s">
        <v>9567</v>
      </c>
    </row>
    <row r="1875" spans="6:7" x14ac:dyDescent="0.3">
      <c r="F1875" s="46">
        <f t="shared" si="39"/>
        <v>965109</v>
      </c>
      <c r="G1875" s="390" t="s">
        <v>9567</v>
      </c>
    </row>
    <row r="1876" spans="6:7" x14ac:dyDescent="0.3">
      <c r="F1876" s="46">
        <f t="shared" si="39"/>
        <v>965109</v>
      </c>
      <c r="G1876" s="390" t="s">
        <v>9567</v>
      </c>
    </row>
    <row r="1877" spans="6:7" x14ac:dyDescent="0.3">
      <c r="F1877" s="46">
        <f t="shared" si="39"/>
        <v>965109</v>
      </c>
      <c r="G1877" s="390" t="s">
        <v>9567</v>
      </c>
    </row>
    <row r="1878" spans="6:7" x14ac:dyDescent="0.3">
      <c r="F1878" s="46">
        <f t="shared" si="39"/>
        <v>965109</v>
      </c>
      <c r="G1878" s="390" t="s">
        <v>9567</v>
      </c>
    </row>
    <row r="1879" spans="6:7" x14ac:dyDescent="0.3">
      <c r="F1879" s="46">
        <f t="shared" si="39"/>
        <v>965109</v>
      </c>
      <c r="G1879" s="390" t="s">
        <v>9567</v>
      </c>
    </row>
    <row r="1880" spans="6:7" x14ac:dyDescent="0.3">
      <c r="F1880" s="46">
        <f t="shared" si="39"/>
        <v>965109</v>
      </c>
      <c r="G1880" s="390" t="s">
        <v>9567</v>
      </c>
    </row>
    <row r="1881" spans="6:7" x14ac:dyDescent="0.3">
      <c r="F1881" s="46">
        <f t="shared" si="39"/>
        <v>965109</v>
      </c>
      <c r="G1881" s="390" t="s">
        <v>9567</v>
      </c>
    </row>
    <row r="1882" spans="6:7" x14ac:dyDescent="0.3">
      <c r="F1882" s="46">
        <f t="shared" si="39"/>
        <v>965109</v>
      </c>
      <c r="G1882" s="390" t="s">
        <v>9567</v>
      </c>
    </row>
    <row r="1883" spans="6:7" x14ac:dyDescent="0.3">
      <c r="F1883" s="46">
        <f t="shared" si="39"/>
        <v>965109</v>
      </c>
      <c r="G1883" s="390" t="s">
        <v>9567</v>
      </c>
    </row>
    <row r="1884" spans="6:7" x14ac:dyDescent="0.3">
      <c r="F1884" s="46">
        <f t="shared" si="39"/>
        <v>965109</v>
      </c>
      <c r="G1884" s="390" t="s">
        <v>9567</v>
      </c>
    </row>
    <row r="1885" spans="6:7" x14ac:dyDescent="0.3">
      <c r="F1885" s="46">
        <f t="shared" si="39"/>
        <v>965109</v>
      </c>
      <c r="G1885" s="390" t="s">
        <v>9567</v>
      </c>
    </row>
    <row r="1886" spans="6:7" x14ac:dyDescent="0.3">
      <c r="F1886" s="46">
        <f t="shared" si="39"/>
        <v>965109</v>
      </c>
      <c r="G1886" s="390" t="s">
        <v>9567</v>
      </c>
    </row>
    <row r="1887" spans="6:7" x14ac:dyDescent="0.3">
      <c r="F1887" s="46">
        <f t="shared" si="39"/>
        <v>965109</v>
      </c>
      <c r="G1887" s="390" t="s">
        <v>9567</v>
      </c>
    </row>
    <row r="1888" spans="6:7" x14ac:dyDescent="0.3">
      <c r="F1888" s="46">
        <f t="shared" si="39"/>
        <v>965109</v>
      </c>
      <c r="G1888" s="390" t="s">
        <v>9567</v>
      </c>
    </row>
    <row r="1889" spans="6:7" x14ac:dyDescent="0.3">
      <c r="F1889" s="46">
        <f t="shared" si="39"/>
        <v>965109</v>
      </c>
      <c r="G1889" s="390" t="s">
        <v>9567</v>
      </c>
    </row>
    <row r="1890" spans="6:7" x14ac:dyDescent="0.3">
      <c r="F1890" s="46">
        <f t="shared" si="39"/>
        <v>965109</v>
      </c>
      <c r="G1890" s="390" t="s">
        <v>9567</v>
      </c>
    </row>
    <row r="1891" spans="6:7" x14ac:dyDescent="0.3">
      <c r="F1891" s="46">
        <f t="shared" si="39"/>
        <v>965109</v>
      </c>
      <c r="G1891" s="390" t="s">
        <v>9567</v>
      </c>
    </row>
    <row r="1892" spans="6:7" x14ac:dyDescent="0.3">
      <c r="F1892" s="46">
        <f t="shared" si="39"/>
        <v>965109</v>
      </c>
      <c r="G1892" s="390" t="s">
        <v>9567</v>
      </c>
    </row>
    <row r="1893" spans="6:7" x14ac:dyDescent="0.3">
      <c r="F1893" s="46">
        <f t="shared" si="39"/>
        <v>965109</v>
      </c>
      <c r="G1893" s="390" t="s">
        <v>9567</v>
      </c>
    </row>
    <row r="1894" spans="6:7" x14ac:dyDescent="0.3">
      <c r="F1894" s="46">
        <f t="shared" si="39"/>
        <v>965109</v>
      </c>
      <c r="G1894" s="390" t="s">
        <v>9567</v>
      </c>
    </row>
    <row r="1895" spans="6:7" x14ac:dyDescent="0.3">
      <c r="F1895" s="46">
        <f t="shared" si="39"/>
        <v>965109</v>
      </c>
      <c r="G1895" s="390" t="s">
        <v>9567</v>
      </c>
    </row>
    <row r="1896" spans="6:7" x14ac:dyDescent="0.3">
      <c r="F1896" s="46">
        <f t="shared" si="39"/>
        <v>965109</v>
      </c>
      <c r="G1896" s="390" t="s">
        <v>9567</v>
      </c>
    </row>
    <row r="1897" spans="6:7" x14ac:dyDescent="0.3">
      <c r="F1897" s="46">
        <f t="shared" si="39"/>
        <v>965109</v>
      </c>
      <c r="G1897" s="390" t="s">
        <v>9567</v>
      </c>
    </row>
    <row r="1898" spans="6:7" x14ac:dyDescent="0.3">
      <c r="F1898" s="46">
        <f t="shared" si="39"/>
        <v>965109</v>
      </c>
      <c r="G1898" s="390" t="s">
        <v>9567</v>
      </c>
    </row>
    <row r="1899" spans="6:7" x14ac:dyDescent="0.3">
      <c r="F1899" s="46">
        <f t="shared" si="39"/>
        <v>965109</v>
      </c>
      <c r="G1899" s="390" t="s">
        <v>9567</v>
      </c>
    </row>
    <row r="1900" spans="6:7" x14ac:dyDescent="0.3">
      <c r="F1900" s="46">
        <f t="shared" si="39"/>
        <v>965109</v>
      </c>
      <c r="G1900" s="390" t="s">
        <v>9567</v>
      </c>
    </row>
    <row r="1901" spans="6:7" x14ac:dyDescent="0.3">
      <c r="F1901" s="46">
        <f t="shared" si="39"/>
        <v>965109</v>
      </c>
      <c r="G1901" s="390" t="s">
        <v>9567</v>
      </c>
    </row>
    <row r="1902" spans="6:7" x14ac:dyDescent="0.3">
      <c r="F1902" s="46">
        <f t="shared" si="39"/>
        <v>965109</v>
      </c>
      <c r="G1902" s="390" t="s">
        <v>9567</v>
      </c>
    </row>
    <row r="1903" spans="6:7" x14ac:dyDescent="0.3">
      <c r="F1903" s="46">
        <f t="shared" si="39"/>
        <v>965109</v>
      </c>
      <c r="G1903" s="390" t="s">
        <v>9567</v>
      </c>
    </row>
    <row r="1904" spans="6:7" x14ac:dyDescent="0.3">
      <c r="F1904" s="46">
        <f t="shared" si="39"/>
        <v>965109</v>
      </c>
      <c r="G1904" s="390" t="s">
        <v>9567</v>
      </c>
    </row>
    <row r="1905" spans="6:7" x14ac:dyDescent="0.3">
      <c r="F1905" s="46">
        <f t="shared" si="39"/>
        <v>965109</v>
      </c>
      <c r="G1905" s="390" t="s">
        <v>9567</v>
      </c>
    </row>
    <row r="1906" spans="6:7" x14ac:dyDescent="0.3">
      <c r="F1906" s="46">
        <f t="shared" si="39"/>
        <v>965109</v>
      </c>
      <c r="G1906" s="390" t="s">
        <v>9567</v>
      </c>
    </row>
    <row r="1907" spans="6:7" x14ac:dyDescent="0.3">
      <c r="F1907" s="46">
        <f t="shared" si="39"/>
        <v>965109</v>
      </c>
      <c r="G1907" s="390" t="s">
        <v>9567</v>
      </c>
    </row>
    <row r="1908" spans="6:7" x14ac:dyDescent="0.3">
      <c r="F1908" s="46">
        <f t="shared" si="39"/>
        <v>965109</v>
      </c>
      <c r="G1908" s="390" t="s">
        <v>9567</v>
      </c>
    </row>
    <row r="1909" spans="6:7" x14ac:dyDescent="0.3">
      <c r="F1909" s="46">
        <f t="shared" si="39"/>
        <v>965109</v>
      </c>
      <c r="G1909" s="390" t="s">
        <v>9567</v>
      </c>
    </row>
    <row r="1910" spans="6:7" x14ac:dyDescent="0.3">
      <c r="F1910" s="46">
        <f t="shared" si="39"/>
        <v>965109</v>
      </c>
      <c r="G1910" s="390" t="s">
        <v>9567</v>
      </c>
    </row>
    <row r="1911" spans="6:7" x14ac:dyDescent="0.3">
      <c r="F1911" s="46">
        <f t="shared" si="39"/>
        <v>965109</v>
      </c>
      <c r="G1911" s="390" t="s">
        <v>9567</v>
      </c>
    </row>
    <row r="1912" spans="6:7" x14ac:dyDescent="0.3">
      <c r="F1912" s="46">
        <f t="shared" si="39"/>
        <v>965109</v>
      </c>
      <c r="G1912" s="390" t="s">
        <v>9567</v>
      </c>
    </row>
    <row r="1913" spans="6:7" x14ac:dyDescent="0.3">
      <c r="F1913" s="46">
        <f t="shared" si="39"/>
        <v>965109</v>
      </c>
      <c r="G1913" s="390" t="s">
        <v>9567</v>
      </c>
    </row>
    <row r="1914" spans="6:7" x14ac:dyDescent="0.3">
      <c r="F1914" s="46">
        <f t="shared" si="39"/>
        <v>965109</v>
      </c>
      <c r="G1914" s="390" t="s">
        <v>9567</v>
      </c>
    </row>
    <row r="1915" spans="6:7" x14ac:dyDescent="0.3">
      <c r="F1915" s="46">
        <f t="shared" si="39"/>
        <v>965109</v>
      </c>
      <c r="G1915" s="390" t="s">
        <v>9567</v>
      </c>
    </row>
    <row r="1916" spans="6:7" x14ac:dyDescent="0.3">
      <c r="F1916" s="46">
        <f t="shared" si="39"/>
        <v>965109</v>
      </c>
      <c r="G1916" s="390" t="s">
        <v>9567</v>
      </c>
    </row>
    <row r="1917" spans="6:7" x14ac:dyDescent="0.3">
      <c r="F1917" s="46">
        <f t="shared" si="39"/>
        <v>965109</v>
      </c>
      <c r="G1917" s="390" t="s">
        <v>9567</v>
      </c>
    </row>
    <row r="1918" spans="6:7" x14ac:dyDescent="0.3">
      <c r="F1918" s="46">
        <f t="shared" si="39"/>
        <v>965109</v>
      </c>
      <c r="G1918" s="390" t="s">
        <v>9567</v>
      </c>
    </row>
    <row r="1919" spans="6:7" x14ac:dyDescent="0.3">
      <c r="F1919" s="46">
        <f t="shared" si="39"/>
        <v>965109</v>
      </c>
      <c r="G1919" s="390" t="s">
        <v>9567</v>
      </c>
    </row>
    <row r="1920" spans="6:7" x14ac:dyDescent="0.3">
      <c r="F1920" s="46">
        <f t="shared" si="39"/>
        <v>965109</v>
      </c>
      <c r="G1920" s="390" t="s">
        <v>9567</v>
      </c>
    </row>
    <row r="1921" spans="6:7" x14ac:dyDescent="0.3">
      <c r="F1921" s="46">
        <f t="shared" si="39"/>
        <v>965109</v>
      </c>
      <c r="G1921" s="390" t="s">
        <v>9567</v>
      </c>
    </row>
    <row r="1922" spans="6:7" x14ac:dyDescent="0.3">
      <c r="F1922" s="46">
        <f t="shared" si="39"/>
        <v>965109</v>
      </c>
      <c r="G1922" s="390" t="s">
        <v>9567</v>
      </c>
    </row>
    <row r="1923" spans="6:7" x14ac:dyDescent="0.3">
      <c r="F1923" s="46">
        <f t="shared" si="39"/>
        <v>965109</v>
      </c>
      <c r="G1923" s="390" t="s">
        <v>9567</v>
      </c>
    </row>
    <row r="1924" spans="6:7" x14ac:dyDescent="0.3">
      <c r="F1924" s="46">
        <f t="shared" si="39"/>
        <v>965109</v>
      </c>
      <c r="G1924" s="390" t="s">
        <v>9567</v>
      </c>
    </row>
    <row r="1925" spans="6:7" x14ac:dyDescent="0.3">
      <c r="F1925" s="46">
        <f t="shared" si="39"/>
        <v>965109</v>
      </c>
      <c r="G1925" s="390" t="s">
        <v>9567</v>
      </c>
    </row>
    <row r="1926" spans="6:7" x14ac:dyDescent="0.3">
      <c r="F1926" s="46">
        <f t="shared" si="39"/>
        <v>965109</v>
      </c>
      <c r="G1926" s="390" t="s">
        <v>9567</v>
      </c>
    </row>
    <row r="1927" spans="6:7" x14ac:dyDescent="0.3">
      <c r="F1927" s="46">
        <f t="shared" si="39"/>
        <v>965109</v>
      </c>
      <c r="G1927" s="390" t="s">
        <v>9567</v>
      </c>
    </row>
    <row r="1928" spans="6:7" x14ac:dyDescent="0.3">
      <c r="F1928" s="46">
        <f t="shared" si="39"/>
        <v>965109</v>
      </c>
      <c r="G1928" s="390" t="s">
        <v>9567</v>
      </c>
    </row>
    <row r="1929" spans="6:7" x14ac:dyDescent="0.3">
      <c r="F1929" s="46">
        <f t="shared" si="39"/>
        <v>965109</v>
      </c>
      <c r="G1929" s="390" t="s">
        <v>9567</v>
      </c>
    </row>
    <row r="1930" spans="6:7" x14ac:dyDescent="0.3">
      <c r="F1930" s="46">
        <f t="shared" ref="F1930:F1993" si="40">F1929+E1930-D1930</f>
        <v>965109</v>
      </c>
      <c r="G1930" s="390" t="s">
        <v>9567</v>
      </c>
    </row>
    <row r="1931" spans="6:7" x14ac:dyDescent="0.3">
      <c r="F1931" s="46">
        <f t="shared" si="40"/>
        <v>965109</v>
      </c>
      <c r="G1931" s="390" t="s">
        <v>9567</v>
      </c>
    </row>
    <row r="1932" spans="6:7" x14ac:dyDescent="0.3">
      <c r="F1932" s="46">
        <f t="shared" si="40"/>
        <v>965109</v>
      </c>
      <c r="G1932" s="390" t="s">
        <v>9567</v>
      </c>
    </row>
    <row r="1933" spans="6:7" x14ac:dyDescent="0.3">
      <c r="F1933" s="46">
        <f t="shared" si="40"/>
        <v>965109</v>
      </c>
      <c r="G1933" s="390" t="s">
        <v>9567</v>
      </c>
    </row>
    <row r="1934" spans="6:7" x14ac:dyDescent="0.3">
      <c r="F1934" s="46">
        <f t="shared" si="40"/>
        <v>965109</v>
      </c>
      <c r="G1934" s="390" t="s">
        <v>9567</v>
      </c>
    </row>
    <row r="1935" spans="6:7" x14ac:dyDescent="0.3">
      <c r="F1935" s="46">
        <f t="shared" si="40"/>
        <v>965109</v>
      </c>
      <c r="G1935" s="390" t="s">
        <v>9567</v>
      </c>
    </row>
    <row r="1936" spans="6:7" x14ac:dyDescent="0.3">
      <c r="F1936" s="46">
        <f t="shared" si="40"/>
        <v>965109</v>
      </c>
      <c r="G1936" s="390" t="s">
        <v>9567</v>
      </c>
    </row>
    <row r="1937" spans="6:7" x14ac:dyDescent="0.3">
      <c r="F1937" s="46">
        <f t="shared" si="40"/>
        <v>965109</v>
      </c>
      <c r="G1937" s="390" t="s">
        <v>9567</v>
      </c>
    </row>
    <row r="1938" spans="6:7" x14ac:dyDescent="0.3">
      <c r="F1938" s="46">
        <f t="shared" si="40"/>
        <v>965109</v>
      </c>
      <c r="G1938" s="390" t="s">
        <v>9567</v>
      </c>
    </row>
    <row r="1939" spans="6:7" x14ac:dyDescent="0.3">
      <c r="F1939" s="46">
        <f t="shared" si="40"/>
        <v>965109</v>
      </c>
      <c r="G1939" s="390" t="s">
        <v>9567</v>
      </c>
    </row>
    <row r="1940" spans="6:7" x14ac:dyDescent="0.3">
      <c r="F1940" s="46">
        <f t="shared" si="40"/>
        <v>965109</v>
      </c>
      <c r="G1940" s="390" t="s">
        <v>9567</v>
      </c>
    </row>
    <row r="1941" spans="6:7" x14ac:dyDescent="0.3">
      <c r="F1941" s="46">
        <f t="shared" si="40"/>
        <v>965109</v>
      </c>
      <c r="G1941" s="390" t="s">
        <v>9567</v>
      </c>
    </row>
    <row r="1942" spans="6:7" x14ac:dyDescent="0.3">
      <c r="F1942" s="46">
        <f t="shared" si="40"/>
        <v>965109</v>
      </c>
      <c r="G1942" s="390" t="s">
        <v>9567</v>
      </c>
    </row>
    <row r="1943" spans="6:7" x14ac:dyDescent="0.3">
      <c r="F1943" s="46">
        <f t="shared" si="40"/>
        <v>965109</v>
      </c>
      <c r="G1943" s="390" t="s">
        <v>9567</v>
      </c>
    </row>
    <row r="1944" spans="6:7" x14ac:dyDescent="0.3">
      <c r="F1944" s="46">
        <f t="shared" si="40"/>
        <v>965109</v>
      </c>
      <c r="G1944" s="390" t="s">
        <v>9567</v>
      </c>
    </row>
    <row r="1945" spans="6:7" x14ac:dyDescent="0.3">
      <c r="F1945" s="46">
        <f t="shared" si="40"/>
        <v>965109</v>
      </c>
      <c r="G1945" s="390" t="s">
        <v>9567</v>
      </c>
    </row>
    <row r="1946" spans="6:7" x14ac:dyDescent="0.3">
      <c r="F1946" s="46">
        <f t="shared" si="40"/>
        <v>965109</v>
      </c>
      <c r="G1946" s="390" t="s">
        <v>9567</v>
      </c>
    </row>
    <row r="1947" spans="6:7" x14ac:dyDescent="0.3">
      <c r="F1947" s="46">
        <f t="shared" si="40"/>
        <v>965109</v>
      </c>
      <c r="G1947" s="390" t="s">
        <v>9567</v>
      </c>
    </row>
    <row r="1948" spans="6:7" x14ac:dyDescent="0.3">
      <c r="F1948" s="46">
        <f t="shared" si="40"/>
        <v>965109</v>
      </c>
      <c r="G1948" s="390" t="s">
        <v>9567</v>
      </c>
    </row>
    <row r="1949" spans="6:7" x14ac:dyDescent="0.3">
      <c r="F1949" s="46">
        <f t="shared" si="40"/>
        <v>965109</v>
      </c>
      <c r="G1949" s="390" t="s">
        <v>9567</v>
      </c>
    </row>
    <row r="1950" spans="6:7" x14ac:dyDescent="0.3">
      <c r="F1950" s="46">
        <f t="shared" si="40"/>
        <v>965109</v>
      </c>
      <c r="G1950" s="390" t="s">
        <v>9567</v>
      </c>
    </row>
    <row r="1951" spans="6:7" x14ac:dyDescent="0.3">
      <c r="F1951" s="46">
        <f t="shared" si="40"/>
        <v>965109</v>
      </c>
      <c r="G1951" s="390" t="s">
        <v>9567</v>
      </c>
    </row>
    <row r="1952" spans="6:7" x14ac:dyDescent="0.3">
      <c r="F1952" s="46">
        <f t="shared" si="40"/>
        <v>965109</v>
      </c>
      <c r="G1952" s="390" t="s">
        <v>9567</v>
      </c>
    </row>
    <row r="1953" spans="6:7" x14ac:dyDescent="0.3">
      <c r="F1953" s="46">
        <f t="shared" si="40"/>
        <v>965109</v>
      </c>
      <c r="G1953" s="390" t="s">
        <v>9567</v>
      </c>
    </row>
    <row r="1954" spans="6:7" x14ac:dyDescent="0.3">
      <c r="F1954" s="46">
        <f t="shared" si="40"/>
        <v>965109</v>
      </c>
      <c r="G1954" s="390" t="s">
        <v>9567</v>
      </c>
    </row>
    <row r="1955" spans="6:7" x14ac:dyDescent="0.3">
      <c r="F1955" s="46">
        <f t="shared" si="40"/>
        <v>965109</v>
      </c>
      <c r="G1955" s="390" t="s">
        <v>9567</v>
      </c>
    </row>
    <row r="1956" spans="6:7" x14ac:dyDescent="0.3">
      <c r="F1956" s="46">
        <f t="shared" si="40"/>
        <v>965109</v>
      </c>
      <c r="G1956" s="390" t="s">
        <v>9567</v>
      </c>
    </row>
    <row r="1957" spans="6:7" x14ac:dyDescent="0.3">
      <c r="F1957" s="46">
        <f t="shared" si="40"/>
        <v>965109</v>
      </c>
      <c r="G1957" s="390" t="s">
        <v>9567</v>
      </c>
    </row>
    <row r="1958" spans="6:7" x14ac:dyDescent="0.3">
      <c r="F1958" s="46">
        <f t="shared" si="40"/>
        <v>965109</v>
      </c>
      <c r="G1958" s="390" t="s">
        <v>9567</v>
      </c>
    </row>
    <row r="1959" spans="6:7" x14ac:dyDescent="0.3">
      <c r="F1959" s="46">
        <f t="shared" si="40"/>
        <v>965109</v>
      </c>
      <c r="G1959" s="390" t="s">
        <v>9567</v>
      </c>
    </row>
    <row r="1960" spans="6:7" x14ac:dyDescent="0.3">
      <c r="F1960" s="46">
        <f t="shared" si="40"/>
        <v>965109</v>
      </c>
      <c r="G1960" s="390" t="s">
        <v>9567</v>
      </c>
    </row>
    <row r="1961" spans="6:7" x14ac:dyDescent="0.3">
      <c r="F1961" s="46">
        <f t="shared" si="40"/>
        <v>965109</v>
      </c>
      <c r="G1961" s="390" t="s">
        <v>9567</v>
      </c>
    </row>
    <row r="1962" spans="6:7" x14ac:dyDescent="0.3">
      <c r="F1962" s="46">
        <f t="shared" si="40"/>
        <v>965109</v>
      </c>
      <c r="G1962" s="390" t="s">
        <v>9567</v>
      </c>
    </row>
    <row r="1963" spans="6:7" x14ac:dyDescent="0.3">
      <c r="F1963" s="46">
        <f t="shared" si="40"/>
        <v>965109</v>
      </c>
      <c r="G1963" s="390" t="s">
        <v>9567</v>
      </c>
    </row>
    <row r="1964" spans="6:7" x14ac:dyDescent="0.3">
      <c r="F1964" s="46">
        <f t="shared" si="40"/>
        <v>965109</v>
      </c>
      <c r="G1964" s="390" t="s">
        <v>9567</v>
      </c>
    </row>
    <row r="1965" spans="6:7" x14ac:dyDescent="0.3">
      <c r="F1965" s="46">
        <f t="shared" si="40"/>
        <v>965109</v>
      </c>
      <c r="G1965" s="390" t="s">
        <v>9567</v>
      </c>
    </row>
    <row r="1966" spans="6:7" x14ac:dyDescent="0.3">
      <c r="F1966" s="46">
        <f t="shared" si="40"/>
        <v>965109</v>
      </c>
      <c r="G1966" s="390" t="s">
        <v>9567</v>
      </c>
    </row>
    <row r="1967" spans="6:7" x14ac:dyDescent="0.3">
      <c r="F1967" s="46">
        <f t="shared" si="40"/>
        <v>965109</v>
      </c>
      <c r="G1967" s="390" t="s">
        <v>9567</v>
      </c>
    </row>
    <row r="1968" spans="6:7" x14ac:dyDescent="0.3">
      <c r="F1968" s="46">
        <f t="shared" si="40"/>
        <v>965109</v>
      </c>
      <c r="G1968" s="390" t="s">
        <v>9567</v>
      </c>
    </row>
    <row r="1969" spans="6:7" x14ac:dyDescent="0.3">
      <c r="F1969" s="46">
        <f t="shared" si="40"/>
        <v>965109</v>
      </c>
      <c r="G1969" s="390" t="s">
        <v>9567</v>
      </c>
    </row>
    <row r="1970" spans="6:7" x14ac:dyDescent="0.3">
      <c r="F1970" s="46">
        <f t="shared" si="40"/>
        <v>965109</v>
      </c>
      <c r="G1970" s="390" t="s">
        <v>9567</v>
      </c>
    </row>
    <row r="1971" spans="6:7" x14ac:dyDescent="0.3">
      <c r="F1971" s="46">
        <f t="shared" si="40"/>
        <v>965109</v>
      </c>
      <c r="G1971" s="390" t="s">
        <v>9567</v>
      </c>
    </row>
    <row r="1972" spans="6:7" x14ac:dyDescent="0.3">
      <c r="F1972" s="46">
        <f t="shared" si="40"/>
        <v>965109</v>
      </c>
      <c r="G1972" s="390" t="s">
        <v>9567</v>
      </c>
    </row>
    <row r="1973" spans="6:7" x14ac:dyDescent="0.3">
      <c r="F1973" s="46">
        <f t="shared" si="40"/>
        <v>965109</v>
      </c>
      <c r="G1973" s="390" t="s">
        <v>9567</v>
      </c>
    </row>
    <row r="1974" spans="6:7" x14ac:dyDescent="0.3">
      <c r="F1974" s="46">
        <f t="shared" si="40"/>
        <v>965109</v>
      </c>
      <c r="G1974" s="390" t="s">
        <v>9567</v>
      </c>
    </row>
    <row r="1975" spans="6:7" x14ac:dyDescent="0.3">
      <c r="F1975" s="46">
        <f t="shared" si="40"/>
        <v>965109</v>
      </c>
      <c r="G1975" s="390" t="s">
        <v>9567</v>
      </c>
    </row>
    <row r="1976" spans="6:7" x14ac:dyDescent="0.3">
      <c r="F1976" s="46">
        <f t="shared" si="40"/>
        <v>965109</v>
      </c>
      <c r="G1976" s="390" t="s">
        <v>9567</v>
      </c>
    </row>
    <row r="1977" spans="6:7" x14ac:dyDescent="0.3">
      <c r="F1977" s="46">
        <f t="shared" si="40"/>
        <v>965109</v>
      </c>
      <c r="G1977" s="390" t="s">
        <v>9567</v>
      </c>
    </row>
    <row r="1978" spans="6:7" x14ac:dyDescent="0.3">
      <c r="F1978" s="46">
        <f t="shared" si="40"/>
        <v>965109</v>
      </c>
      <c r="G1978" s="390" t="s">
        <v>9567</v>
      </c>
    </row>
    <row r="1979" spans="6:7" x14ac:dyDescent="0.3">
      <c r="F1979" s="46">
        <f t="shared" si="40"/>
        <v>965109</v>
      </c>
      <c r="G1979" s="390" t="s">
        <v>9567</v>
      </c>
    </row>
    <row r="1980" spans="6:7" x14ac:dyDescent="0.3">
      <c r="F1980" s="46">
        <f t="shared" si="40"/>
        <v>965109</v>
      </c>
      <c r="G1980" s="390" t="s">
        <v>9567</v>
      </c>
    </row>
    <row r="1981" spans="6:7" x14ac:dyDescent="0.3">
      <c r="F1981" s="46">
        <f t="shared" si="40"/>
        <v>965109</v>
      </c>
      <c r="G1981" s="390" t="s">
        <v>9567</v>
      </c>
    </row>
    <row r="1982" spans="6:7" x14ac:dyDescent="0.3">
      <c r="F1982" s="46">
        <f t="shared" si="40"/>
        <v>965109</v>
      </c>
      <c r="G1982" s="390" t="s">
        <v>9567</v>
      </c>
    </row>
    <row r="1983" spans="6:7" x14ac:dyDescent="0.3">
      <c r="F1983" s="46">
        <f t="shared" si="40"/>
        <v>965109</v>
      </c>
      <c r="G1983" s="390" t="s">
        <v>9567</v>
      </c>
    </row>
    <row r="1984" spans="6:7" x14ac:dyDescent="0.3">
      <c r="F1984" s="46">
        <f t="shared" si="40"/>
        <v>965109</v>
      </c>
      <c r="G1984" s="390" t="s">
        <v>9567</v>
      </c>
    </row>
    <row r="1985" spans="6:7" x14ac:dyDescent="0.3">
      <c r="F1985" s="46">
        <f t="shared" si="40"/>
        <v>965109</v>
      </c>
      <c r="G1985" s="390" t="s">
        <v>9567</v>
      </c>
    </row>
    <row r="1986" spans="6:7" x14ac:dyDescent="0.3">
      <c r="F1986" s="46">
        <f t="shared" si="40"/>
        <v>965109</v>
      </c>
      <c r="G1986" s="390" t="s">
        <v>9567</v>
      </c>
    </row>
    <row r="1987" spans="6:7" x14ac:dyDescent="0.3">
      <c r="F1987" s="46">
        <f t="shared" si="40"/>
        <v>965109</v>
      </c>
      <c r="G1987" s="390" t="s">
        <v>9567</v>
      </c>
    </row>
    <row r="1988" spans="6:7" x14ac:dyDescent="0.3">
      <c r="F1988" s="46">
        <f t="shared" si="40"/>
        <v>965109</v>
      </c>
      <c r="G1988" s="390" t="s">
        <v>9567</v>
      </c>
    </row>
    <row r="1989" spans="6:7" x14ac:dyDescent="0.3">
      <c r="F1989" s="46">
        <f t="shared" si="40"/>
        <v>965109</v>
      </c>
      <c r="G1989" s="390" t="s">
        <v>9567</v>
      </c>
    </row>
    <row r="1990" spans="6:7" x14ac:dyDescent="0.3">
      <c r="F1990" s="46">
        <f t="shared" si="40"/>
        <v>965109</v>
      </c>
      <c r="G1990" s="390" t="s">
        <v>9567</v>
      </c>
    </row>
    <row r="1991" spans="6:7" x14ac:dyDescent="0.3">
      <c r="F1991" s="46">
        <f t="shared" si="40"/>
        <v>965109</v>
      </c>
      <c r="G1991" s="390" t="s">
        <v>9567</v>
      </c>
    </row>
    <row r="1992" spans="6:7" x14ac:dyDescent="0.3">
      <c r="F1992" s="46">
        <f t="shared" si="40"/>
        <v>965109</v>
      </c>
      <c r="G1992" s="390" t="s">
        <v>9567</v>
      </c>
    </row>
    <row r="1993" spans="6:7" x14ac:dyDescent="0.3">
      <c r="F1993" s="46">
        <f t="shared" si="40"/>
        <v>965109</v>
      </c>
      <c r="G1993" s="390" t="s">
        <v>9567</v>
      </c>
    </row>
    <row r="1994" spans="6:7" x14ac:dyDescent="0.3">
      <c r="F1994" s="46">
        <f t="shared" ref="F1994:F2006" si="41">F1993+E1994-D1994</f>
        <v>965109</v>
      </c>
      <c r="G1994" s="390" t="s">
        <v>9567</v>
      </c>
    </row>
    <row r="1995" spans="6:7" x14ac:dyDescent="0.3">
      <c r="F1995" s="46">
        <f t="shared" si="41"/>
        <v>965109</v>
      </c>
      <c r="G1995" s="390" t="s">
        <v>9567</v>
      </c>
    </row>
    <row r="1996" spans="6:7" x14ac:dyDescent="0.3">
      <c r="F1996" s="46">
        <f t="shared" si="41"/>
        <v>965109</v>
      </c>
      <c r="G1996" s="390" t="s">
        <v>9567</v>
      </c>
    </row>
    <row r="1997" spans="6:7" x14ac:dyDescent="0.3">
      <c r="F1997" s="46">
        <f t="shared" si="41"/>
        <v>965109</v>
      </c>
      <c r="G1997" s="390" t="s">
        <v>9567</v>
      </c>
    </row>
    <row r="1998" spans="6:7" x14ac:dyDescent="0.3">
      <c r="F1998" s="46">
        <f t="shared" si="41"/>
        <v>965109</v>
      </c>
      <c r="G1998" s="390" t="s">
        <v>9567</v>
      </c>
    </row>
    <row r="1999" spans="6:7" x14ac:dyDescent="0.3">
      <c r="F1999" s="46">
        <f t="shared" si="41"/>
        <v>965109</v>
      </c>
      <c r="G1999" s="390" t="s">
        <v>9567</v>
      </c>
    </row>
    <row r="2000" spans="6:7" x14ac:dyDescent="0.3">
      <c r="F2000" s="46">
        <f t="shared" si="41"/>
        <v>965109</v>
      </c>
      <c r="G2000" s="390" t="s">
        <v>9567</v>
      </c>
    </row>
    <row r="2001" spans="6:7" x14ac:dyDescent="0.3">
      <c r="F2001" s="46">
        <f t="shared" si="41"/>
        <v>965109</v>
      </c>
      <c r="G2001" s="390" t="s">
        <v>9567</v>
      </c>
    </row>
    <row r="2002" spans="6:7" x14ac:dyDescent="0.3">
      <c r="F2002" s="46">
        <f t="shared" si="41"/>
        <v>965109</v>
      </c>
      <c r="G2002" s="390" t="s">
        <v>9567</v>
      </c>
    </row>
    <row r="2003" spans="6:7" x14ac:dyDescent="0.3">
      <c r="F2003" s="46">
        <f t="shared" si="41"/>
        <v>965109</v>
      </c>
      <c r="G2003" s="390" t="s">
        <v>9567</v>
      </c>
    </row>
    <row r="2004" spans="6:7" x14ac:dyDescent="0.3">
      <c r="F2004" s="46">
        <f t="shared" si="41"/>
        <v>965109</v>
      </c>
      <c r="G2004" s="390" t="s">
        <v>9567</v>
      </c>
    </row>
    <row r="2005" spans="6:7" x14ac:dyDescent="0.3">
      <c r="F2005" s="46">
        <f t="shared" si="41"/>
        <v>965109</v>
      </c>
      <c r="G2005" s="390" t="s">
        <v>9567</v>
      </c>
    </row>
    <row r="2006" spans="6:7" x14ac:dyDescent="0.3">
      <c r="F2006" s="46">
        <f t="shared" si="41"/>
        <v>965109</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55" activePane="bottomLeft" state="frozen"/>
      <selection activeCell="D6707" sqref="D6707"/>
      <selection pane="bottomLeft" activeCell="C1071" sqref="C1071"/>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52"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11828</v>
      </c>
      <c r="D722" s="304">
        <v>30000</v>
      </c>
      <c r="E722" s="304"/>
      <c r="F722" s="48">
        <f t="shared" ref="F722:F783" si="23">F721+E722-D722</f>
        <v>9301411</v>
      </c>
      <c r="G722" s="399" t="s">
        <v>9568</v>
      </c>
    </row>
    <row r="723" spans="1:11" s="356" customFormat="1" ht="30" x14ac:dyDescent="0.25">
      <c r="A723" s="445">
        <v>45136</v>
      </c>
      <c r="B723" s="459"/>
      <c r="C723" s="309" t="s">
        <v>11830</v>
      </c>
      <c r="D723" s="306">
        <v>100000</v>
      </c>
      <c r="E723" s="306"/>
      <c r="F723" s="48">
        <f t="shared" si="23"/>
        <v>9201411</v>
      </c>
      <c r="G723" s="399" t="s">
        <v>9568</v>
      </c>
      <c r="K723" s="378"/>
    </row>
    <row r="724" spans="1:11" x14ac:dyDescent="0.25">
      <c r="A724" s="445">
        <v>45137</v>
      </c>
      <c r="B724" s="393"/>
      <c r="C724" s="309" t="s">
        <v>11828</v>
      </c>
      <c r="D724" s="304">
        <v>10000</v>
      </c>
      <c r="E724" s="304"/>
      <c r="F724" s="48">
        <f t="shared" si="23"/>
        <v>9191411</v>
      </c>
      <c r="G724" s="399" t="s">
        <v>9568</v>
      </c>
    </row>
    <row r="725" spans="1:11" x14ac:dyDescent="0.25">
      <c r="A725" s="445">
        <v>45138</v>
      </c>
      <c r="B725" s="393"/>
      <c r="C725" s="309" t="s">
        <v>11837</v>
      </c>
      <c r="D725" s="306">
        <v>57000</v>
      </c>
      <c r="E725" s="306"/>
      <c r="F725" s="48">
        <f t="shared" si="23"/>
        <v>9134411</v>
      </c>
      <c r="G725" s="399" t="s">
        <v>9568</v>
      </c>
    </row>
    <row r="726" spans="1:11" x14ac:dyDescent="0.25">
      <c r="A726" s="445">
        <v>45139</v>
      </c>
      <c r="B726" s="393"/>
      <c r="C726" s="309" t="s">
        <v>11841</v>
      </c>
      <c r="D726" s="304">
        <v>250000</v>
      </c>
      <c r="E726" s="304"/>
      <c r="F726" s="48">
        <f t="shared" si="23"/>
        <v>8884411</v>
      </c>
      <c r="G726" s="399" t="s">
        <v>9568</v>
      </c>
    </row>
    <row r="727" spans="1:11" x14ac:dyDescent="0.25">
      <c r="A727" s="445">
        <v>45139</v>
      </c>
      <c r="B727" s="393"/>
      <c r="C727" s="309" t="s">
        <v>11841</v>
      </c>
      <c r="D727" s="304">
        <v>250000</v>
      </c>
      <c r="E727" s="304"/>
      <c r="F727" s="48">
        <f t="shared" si="23"/>
        <v>8634411</v>
      </c>
      <c r="G727" s="399" t="s">
        <v>9568</v>
      </c>
    </row>
    <row r="728" spans="1:11" x14ac:dyDescent="0.25">
      <c r="A728" s="445">
        <v>45139</v>
      </c>
      <c r="B728" s="393"/>
      <c r="C728" s="309" t="s">
        <v>11841</v>
      </c>
      <c r="D728" s="304">
        <v>250000</v>
      </c>
      <c r="E728" s="304"/>
      <c r="F728" s="48">
        <f t="shared" si="23"/>
        <v>8384411</v>
      </c>
      <c r="G728" s="399" t="s">
        <v>9568</v>
      </c>
    </row>
    <row r="729" spans="1:11" x14ac:dyDescent="0.25">
      <c r="A729" s="445">
        <v>45139</v>
      </c>
      <c r="B729" s="393"/>
      <c r="C729" s="309" t="s">
        <v>11841</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11846</v>
      </c>
      <c r="D731" s="306">
        <v>100000</v>
      </c>
      <c r="E731" s="306"/>
      <c r="F731" s="48">
        <f t="shared" si="23"/>
        <v>8134411</v>
      </c>
      <c r="G731" s="399" t="s">
        <v>9568</v>
      </c>
    </row>
    <row r="732" spans="1:11" ht="30" x14ac:dyDescent="0.25">
      <c r="A732" s="445">
        <v>45142</v>
      </c>
      <c r="B732" s="393"/>
      <c r="C732" s="305" t="s">
        <v>11859</v>
      </c>
      <c r="D732" s="306">
        <v>250000</v>
      </c>
      <c r="E732" s="306"/>
      <c r="F732" s="48">
        <f t="shared" si="23"/>
        <v>7884411</v>
      </c>
      <c r="G732" s="399" t="s">
        <v>9568</v>
      </c>
    </row>
    <row r="733" spans="1:11" ht="30" x14ac:dyDescent="0.25">
      <c r="A733" s="445">
        <v>45142</v>
      </c>
      <c r="B733" s="393"/>
      <c r="C733" s="305" t="s">
        <v>11859</v>
      </c>
      <c r="D733" s="306">
        <v>50000</v>
      </c>
      <c r="E733" s="306"/>
      <c r="F733" s="48">
        <f t="shared" si="23"/>
        <v>7834411</v>
      </c>
      <c r="G733" s="399" t="s">
        <v>9568</v>
      </c>
    </row>
    <row r="734" spans="1:11" ht="30" x14ac:dyDescent="0.25">
      <c r="A734" s="445">
        <v>45143</v>
      </c>
      <c r="B734" s="393"/>
      <c r="C734" s="309" t="s">
        <v>11870</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11889</v>
      </c>
      <c r="D736" s="304">
        <v>88000</v>
      </c>
      <c r="E736" s="304"/>
      <c r="F736" s="48">
        <f t="shared" si="23"/>
        <v>7495411</v>
      </c>
      <c r="G736" s="399" t="s">
        <v>9568</v>
      </c>
    </row>
    <row r="737" spans="1:11" ht="30" x14ac:dyDescent="0.25">
      <c r="A737" s="445">
        <v>45146</v>
      </c>
      <c r="B737" s="393"/>
      <c r="C737" s="309" t="s">
        <v>11901</v>
      </c>
      <c r="D737" s="304">
        <v>50000</v>
      </c>
      <c r="E737" s="304"/>
      <c r="F737" s="48">
        <f t="shared" si="23"/>
        <v>7445411</v>
      </c>
      <c r="G737" s="399" t="s">
        <v>9568</v>
      </c>
    </row>
    <row r="738" spans="1:11" ht="30" x14ac:dyDescent="0.25">
      <c r="A738" s="445">
        <v>45146</v>
      </c>
      <c r="B738" s="393"/>
      <c r="C738" s="309" t="s">
        <v>11902</v>
      </c>
      <c r="D738" s="304">
        <v>27000</v>
      </c>
      <c r="E738" s="304"/>
      <c r="F738" s="48">
        <f t="shared" si="23"/>
        <v>7418411</v>
      </c>
      <c r="G738" s="399" t="s">
        <v>9568</v>
      </c>
    </row>
    <row r="739" spans="1:11" ht="30" x14ac:dyDescent="0.25">
      <c r="A739" s="445">
        <v>45147</v>
      </c>
      <c r="B739" s="393"/>
      <c r="C739" s="309" t="s">
        <v>11910</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11932</v>
      </c>
      <c r="D741" s="304">
        <v>250000</v>
      </c>
      <c r="E741" s="304"/>
      <c r="F741" s="48">
        <f t="shared" si="23"/>
        <v>6868411</v>
      </c>
      <c r="G741" s="399" t="s">
        <v>9568</v>
      </c>
    </row>
    <row r="742" spans="1:11" x14ac:dyDescent="0.25">
      <c r="A742" s="445">
        <v>45147</v>
      </c>
      <c r="B742" s="393"/>
      <c r="C742" s="308" t="s">
        <v>11951</v>
      </c>
      <c r="D742" s="306">
        <v>80000</v>
      </c>
      <c r="E742" s="306"/>
      <c r="F742" s="48">
        <f t="shared" si="23"/>
        <v>6788411</v>
      </c>
      <c r="G742" s="399" t="s">
        <v>9568</v>
      </c>
    </row>
    <row r="743" spans="1:11" x14ac:dyDescent="0.25">
      <c r="A743" s="445">
        <v>45147</v>
      </c>
      <c r="B743" s="393"/>
      <c r="C743" s="309" t="s">
        <v>11968</v>
      </c>
      <c r="D743" s="306">
        <v>100000</v>
      </c>
      <c r="E743" s="306"/>
      <c r="F743" s="48">
        <f t="shared" si="23"/>
        <v>6688411</v>
      </c>
      <c r="G743" s="399" t="s">
        <v>9568</v>
      </c>
    </row>
    <row r="744" spans="1:11" x14ac:dyDescent="0.25">
      <c r="A744" s="445">
        <v>45150</v>
      </c>
      <c r="B744" s="459"/>
      <c r="C744" s="550" t="s">
        <v>11954</v>
      </c>
      <c r="D744" s="551">
        <v>30000</v>
      </c>
      <c r="E744" s="551"/>
      <c r="F744" s="48">
        <f t="shared" si="23"/>
        <v>6658411</v>
      </c>
      <c r="G744" s="399" t="s">
        <v>9568</v>
      </c>
    </row>
    <row r="745" spans="1:11" x14ac:dyDescent="0.25">
      <c r="A745" s="445">
        <v>45153</v>
      </c>
      <c r="B745" s="459"/>
      <c r="C745" s="308" t="s">
        <v>11958</v>
      </c>
      <c r="D745" s="306"/>
      <c r="E745" s="306">
        <v>35000</v>
      </c>
      <c r="F745" s="48">
        <f t="shared" si="23"/>
        <v>6693411</v>
      </c>
      <c r="G745" s="399" t="s">
        <v>9568</v>
      </c>
    </row>
    <row r="746" spans="1:11" x14ac:dyDescent="0.25">
      <c r="A746" s="445">
        <v>45153</v>
      </c>
      <c r="B746" s="459"/>
      <c r="C746" s="309" t="s">
        <v>11962</v>
      </c>
      <c r="D746" s="306">
        <v>205000</v>
      </c>
      <c r="E746" s="306"/>
      <c r="F746" s="48">
        <f t="shared" si="23"/>
        <v>6488411</v>
      </c>
      <c r="G746" s="399" t="s">
        <v>9568</v>
      </c>
    </row>
    <row r="747" spans="1:11" ht="30" x14ac:dyDescent="0.25">
      <c r="A747" s="445">
        <v>45153</v>
      </c>
      <c r="B747" s="459"/>
      <c r="C747" s="309" t="s">
        <v>11967</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12000</v>
      </c>
      <c r="D749" s="306">
        <v>139500</v>
      </c>
      <c r="E749" s="306"/>
      <c r="F749" s="48">
        <f t="shared" si="23"/>
        <v>6109911</v>
      </c>
      <c r="G749" s="399" t="s">
        <v>9568</v>
      </c>
    </row>
    <row r="750" spans="1:11" x14ac:dyDescent="0.25">
      <c r="A750" s="445">
        <v>45161</v>
      </c>
      <c r="B750" s="459"/>
      <c r="C750" s="308" t="s">
        <v>12023</v>
      </c>
      <c r="D750" s="306"/>
      <c r="E750" s="306">
        <v>343000</v>
      </c>
      <c r="F750" s="48">
        <f t="shared" si="23"/>
        <v>6452911</v>
      </c>
      <c r="G750" s="399" t="s">
        <v>9568</v>
      </c>
    </row>
    <row r="751" spans="1:11" x14ac:dyDescent="0.25">
      <c r="A751" s="445">
        <v>45161</v>
      </c>
      <c r="B751" s="459"/>
      <c r="C751" s="308" t="s">
        <v>12024</v>
      </c>
      <c r="D751" s="306">
        <v>200000</v>
      </c>
      <c r="E751" s="306"/>
      <c r="F751" s="48">
        <f t="shared" si="23"/>
        <v>6252911</v>
      </c>
      <c r="G751" s="399" t="s">
        <v>9568</v>
      </c>
    </row>
    <row r="752" spans="1:11" ht="30" x14ac:dyDescent="0.25">
      <c r="A752" s="445">
        <v>45161</v>
      </c>
      <c r="B752" s="459"/>
      <c r="C752" s="309" t="s">
        <v>12027</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12024</v>
      </c>
      <c r="D754" s="306">
        <v>398500</v>
      </c>
      <c r="E754" s="306"/>
      <c r="F754" s="48">
        <f t="shared" si="23"/>
        <v>5451411</v>
      </c>
      <c r="G754" s="399" t="s">
        <v>9568</v>
      </c>
    </row>
    <row r="755" spans="1:9" x14ac:dyDescent="0.25">
      <c r="A755" s="445">
        <v>45164</v>
      </c>
      <c r="B755" s="459"/>
      <c r="C755" s="308" t="s">
        <v>12047</v>
      </c>
      <c r="D755" s="306"/>
      <c r="E755" s="306">
        <v>4000</v>
      </c>
      <c r="F755" s="48">
        <f t="shared" si="23"/>
        <v>5455411</v>
      </c>
      <c r="G755" s="399" t="s">
        <v>9568</v>
      </c>
    </row>
    <row r="756" spans="1:9" x14ac:dyDescent="0.25">
      <c r="A756" s="445">
        <v>45164</v>
      </c>
      <c r="B756" s="459"/>
      <c r="C756" s="308" t="s">
        <v>12048</v>
      </c>
      <c r="D756" s="306">
        <v>153000</v>
      </c>
      <c r="E756" s="306"/>
      <c r="F756" s="48">
        <f t="shared" si="23"/>
        <v>5302411</v>
      </c>
      <c r="G756" s="399" t="s">
        <v>9568</v>
      </c>
    </row>
    <row r="757" spans="1:9" ht="30" x14ac:dyDescent="0.25">
      <c r="A757" s="445">
        <v>45164</v>
      </c>
      <c r="B757" s="459"/>
      <c r="C757" s="309" t="s">
        <v>12050</v>
      </c>
      <c r="D757" s="306">
        <v>53000</v>
      </c>
      <c r="E757" s="306"/>
      <c r="F757" s="48">
        <f t="shared" si="23"/>
        <v>5249411</v>
      </c>
      <c r="G757" s="399" t="s">
        <v>9568</v>
      </c>
    </row>
    <row r="758" spans="1:9" ht="30" x14ac:dyDescent="0.25">
      <c r="A758" s="445">
        <v>45164</v>
      </c>
      <c r="B758" s="459"/>
      <c r="C758" s="309" t="s">
        <v>12049</v>
      </c>
      <c r="D758" s="306">
        <v>30000</v>
      </c>
      <c r="E758" s="306"/>
      <c r="F758" s="48">
        <f t="shared" si="23"/>
        <v>5219411</v>
      </c>
      <c r="G758" s="399" t="s">
        <v>9568</v>
      </c>
    </row>
    <row r="759" spans="1:9" x14ac:dyDescent="0.25">
      <c r="A759" s="445">
        <v>45164</v>
      </c>
      <c r="B759" s="393"/>
      <c r="C759" s="294" t="s">
        <v>12056</v>
      </c>
      <c r="D759" s="306">
        <v>30000</v>
      </c>
      <c r="E759" s="306"/>
      <c r="F759" s="48">
        <f t="shared" si="23"/>
        <v>5189411</v>
      </c>
      <c r="G759" s="399" t="s">
        <v>9568</v>
      </c>
    </row>
    <row r="760" spans="1:9" x14ac:dyDescent="0.25">
      <c r="A760" s="445">
        <v>45167</v>
      </c>
      <c r="B760" s="393"/>
      <c r="C760" s="294" t="s">
        <v>12060</v>
      </c>
      <c r="D760" s="306">
        <v>200000</v>
      </c>
      <c r="E760" s="306"/>
      <c r="F760" s="48">
        <f t="shared" si="23"/>
        <v>4989411</v>
      </c>
      <c r="G760" s="399" t="s">
        <v>9568</v>
      </c>
    </row>
    <row r="761" spans="1:9" ht="30" x14ac:dyDescent="0.25">
      <c r="A761" s="445">
        <v>45167</v>
      </c>
      <c r="B761" s="393"/>
      <c r="C761" s="305" t="s">
        <v>12062</v>
      </c>
      <c r="D761" s="304"/>
      <c r="E761" s="304">
        <v>2000000</v>
      </c>
      <c r="F761" s="48">
        <f t="shared" si="23"/>
        <v>6989411</v>
      </c>
      <c r="G761" s="399" t="s">
        <v>9568</v>
      </c>
    </row>
    <row r="762" spans="1:9" x14ac:dyDescent="0.25">
      <c r="A762" s="445">
        <v>45167</v>
      </c>
      <c r="B762" s="393"/>
      <c r="C762" s="305" t="s">
        <v>12061</v>
      </c>
      <c r="D762" s="304"/>
      <c r="E762" s="304">
        <v>3500000</v>
      </c>
      <c r="F762" s="48">
        <f t="shared" si="23"/>
        <v>10489411</v>
      </c>
      <c r="G762" s="399" t="s">
        <v>9568</v>
      </c>
    </row>
    <row r="763" spans="1:9" x14ac:dyDescent="0.25">
      <c r="A763" s="445">
        <v>45167</v>
      </c>
      <c r="B763" s="393"/>
      <c r="C763" s="294" t="s">
        <v>12063</v>
      </c>
      <c r="D763" s="304">
        <v>3500000</v>
      </c>
      <c r="E763" s="304"/>
      <c r="F763" s="48">
        <f t="shared" si="23"/>
        <v>6989411</v>
      </c>
      <c r="G763" s="399" t="s">
        <v>9568</v>
      </c>
    </row>
    <row r="764" spans="1:9" x14ac:dyDescent="0.25">
      <c r="A764" s="445">
        <v>45167</v>
      </c>
      <c r="B764" s="393"/>
      <c r="C764" s="308" t="s">
        <v>12024</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12074</v>
      </c>
      <c r="D769" s="306">
        <v>20000</v>
      </c>
      <c r="E769" s="306"/>
      <c r="F769" s="48">
        <f t="shared" si="23"/>
        <v>6193611</v>
      </c>
      <c r="G769" s="399" t="s">
        <v>9568</v>
      </c>
      <c r="I769" s="277"/>
    </row>
    <row r="770" spans="1:11" ht="30" x14ac:dyDescent="0.25">
      <c r="A770" s="445">
        <v>45168</v>
      </c>
      <c r="B770" s="393"/>
      <c r="C770" s="309" t="s">
        <v>12076</v>
      </c>
      <c r="D770" s="306">
        <v>250000</v>
      </c>
      <c r="E770" s="306"/>
      <c r="F770" s="48">
        <f t="shared" si="23"/>
        <v>5943611</v>
      </c>
      <c r="G770" s="399" t="s">
        <v>9568</v>
      </c>
    </row>
    <row r="771" spans="1:11" ht="30" x14ac:dyDescent="0.25">
      <c r="A771" s="445">
        <v>45168</v>
      </c>
      <c r="B771" s="393"/>
      <c r="C771" s="309" t="s">
        <v>12076</v>
      </c>
      <c r="D771" s="306">
        <v>150000</v>
      </c>
      <c r="E771" s="306"/>
      <c r="F771" s="48">
        <f t="shared" si="23"/>
        <v>5793611</v>
      </c>
      <c r="G771" s="399" t="s">
        <v>9568</v>
      </c>
    </row>
    <row r="772" spans="1:11" ht="30" x14ac:dyDescent="0.25">
      <c r="A772" s="445">
        <v>45168</v>
      </c>
      <c r="B772" s="393"/>
      <c r="C772" s="309" t="s">
        <v>12076</v>
      </c>
      <c r="D772" s="306">
        <v>250000</v>
      </c>
      <c r="E772" s="306"/>
      <c r="F772" s="48">
        <f t="shared" si="23"/>
        <v>5543611</v>
      </c>
      <c r="G772" s="399" t="s">
        <v>9568</v>
      </c>
    </row>
    <row r="773" spans="1:11" ht="30" x14ac:dyDescent="0.25">
      <c r="A773" s="445">
        <v>45168</v>
      </c>
      <c r="B773" s="393"/>
      <c r="C773" s="309" t="s">
        <v>12076</v>
      </c>
      <c r="D773" s="306">
        <v>150000</v>
      </c>
      <c r="E773" s="306"/>
      <c r="F773" s="48">
        <f t="shared" si="23"/>
        <v>5393611</v>
      </c>
      <c r="G773" s="399" t="s">
        <v>9568</v>
      </c>
    </row>
    <row r="774" spans="1:11" x14ac:dyDescent="0.25">
      <c r="A774" s="445">
        <v>45168</v>
      </c>
      <c r="B774" s="393"/>
      <c r="C774" s="309" t="s">
        <v>12077</v>
      </c>
      <c r="D774" s="306">
        <v>100000</v>
      </c>
      <c r="E774" s="306"/>
      <c r="F774" s="48">
        <f t="shared" si="23"/>
        <v>5293611</v>
      </c>
      <c r="G774" s="399" t="s">
        <v>9568</v>
      </c>
    </row>
    <row r="775" spans="1:11" ht="30" x14ac:dyDescent="0.25">
      <c r="A775" s="445">
        <v>45169</v>
      </c>
      <c r="B775" s="459"/>
      <c r="C775" s="309" t="s">
        <v>12081</v>
      </c>
      <c r="D775" s="306">
        <v>228400</v>
      </c>
      <c r="E775" s="306"/>
      <c r="F775" s="48">
        <f t="shared" si="23"/>
        <v>5065211</v>
      </c>
      <c r="G775" s="399" t="s">
        <v>9568</v>
      </c>
      <c r="I775" s="277"/>
    </row>
    <row r="776" spans="1:11" ht="30" x14ac:dyDescent="0.25">
      <c r="A776" s="445">
        <v>45174</v>
      </c>
      <c r="B776" s="393"/>
      <c r="C776" s="305" t="s">
        <v>12116</v>
      </c>
      <c r="D776" s="304"/>
      <c r="E776" s="304">
        <v>2000000</v>
      </c>
      <c r="F776" s="48">
        <f t="shared" si="23"/>
        <v>7065211</v>
      </c>
      <c r="G776" s="399" t="s">
        <v>9568</v>
      </c>
    </row>
    <row r="777" spans="1:11" s="356" customFormat="1" ht="30" x14ac:dyDescent="0.25">
      <c r="A777" s="445">
        <v>45174</v>
      </c>
      <c r="B777" s="459"/>
      <c r="C777" s="309" t="s">
        <v>12117</v>
      </c>
      <c r="D777" s="306">
        <v>250000</v>
      </c>
      <c r="E777" s="306"/>
      <c r="F777" s="48">
        <f t="shared" si="23"/>
        <v>6815211</v>
      </c>
      <c r="G777" s="399" t="s">
        <v>9568</v>
      </c>
      <c r="K777" s="378"/>
    </row>
    <row r="778" spans="1:11" s="356" customFormat="1" ht="30" x14ac:dyDescent="0.25">
      <c r="A778" s="445">
        <v>45174</v>
      </c>
      <c r="B778" s="459"/>
      <c r="C778" s="309" t="s">
        <v>12117</v>
      </c>
      <c r="D778" s="306">
        <v>70000</v>
      </c>
      <c r="E778" s="306"/>
      <c r="F778" s="48">
        <f t="shared" si="23"/>
        <v>6745211</v>
      </c>
      <c r="G778" s="399" t="s">
        <v>9568</v>
      </c>
      <c r="K778" s="378"/>
    </row>
    <row r="779" spans="1:11" x14ac:dyDescent="0.25">
      <c r="A779" s="445">
        <v>45174</v>
      </c>
      <c r="B779" s="393"/>
      <c r="C779" s="294" t="s">
        <v>12118</v>
      </c>
      <c r="D779" s="304">
        <v>100000</v>
      </c>
      <c r="E779" s="304"/>
      <c r="F779" s="48">
        <f t="shared" si="23"/>
        <v>6645211</v>
      </c>
      <c r="G779" s="399" t="s">
        <v>9568</v>
      </c>
    </row>
    <row r="780" spans="1:11" x14ac:dyDescent="0.25">
      <c r="A780" s="445">
        <v>45174</v>
      </c>
      <c r="B780" s="393"/>
      <c r="C780" s="315" t="s">
        <v>12121</v>
      </c>
      <c r="D780" s="312">
        <v>40000</v>
      </c>
      <c r="E780" s="312"/>
      <c r="F780" s="48">
        <f t="shared" si="23"/>
        <v>6605211</v>
      </c>
      <c r="G780" s="399" t="s">
        <v>9568</v>
      </c>
    </row>
    <row r="781" spans="1:11" x14ac:dyDescent="0.25">
      <c r="A781" s="445">
        <v>45175</v>
      </c>
      <c r="B781" s="393"/>
      <c r="C781" s="294" t="s">
        <v>12122</v>
      </c>
      <c r="D781" s="304">
        <v>1300000</v>
      </c>
      <c r="E781" s="304"/>
      <c r="F781" s="48">
        <f t="shared" si="23"/>
        <v>5305211</v>
      </c>
      <c r="G781" s="399" t="s">
        <v>9568</v>
      </c>
    </row>
    <row r="782" spans="1:11" x14ac:dyDescent="0.25">
      <c r="A782" s="445">
        <v>45175</v>
      </c>
      <c r="B782" s="393"/>
      <c r="C782" s="308" t="s">
        <v>12123</v>
      </c>
      <c r="D782" s="306">
        <v>80000</v>
      </c>
      <c r="E782" s="306"/>
      <c r="F782" s="48">
        <f t="shared" si="23"/>
        <v>5225211</v>
      </c>
      <c r="G782" s="399" t="s">
        <v>9568</v>
      </c>
    </row>
    <row r="783" spans="1:11" ht="30" x14ac:dyDescent="0.25">
      <c r="A783" s="445">
        <v>45175</v>
      </c>
      <c r="B783" s="393"/>
      <c r="C783" s="305" t="s">
        <v>12141</v>
      </c>
      <c r="D783" s="304"/>
      <c r="E783" s="304">
        <v>1000000</v>
      </c>
      <c r="F783" s="48">
        <f t="shared" si="23"/>
        <v>6225211</v>
      </c>
      <c r="G783" s="399" t="s">
        <v>9568</v>
      </c>
    </row>
    <row r="784" spans="1:11" ht="30" x14ac:dyDescent="0.25">
      <c r="A784" s="445">
        <v>45175</v>
      </c>
      <c r="B784" s="393"/>
      <c r="C784" s="305" t="s">
        <v>12142</v>
      </c>
      <c r="D784" s="304"/>
      <c r="E784" s="304">
        <v>1000000</v>
      </c>
      <c r="F784" s="48">
        <f t="shared" ref="F784:F845" si="24">F783+E784-D784</f>
        <v>7225211</v>
      </c>
      <c r="G784" s="399" t="s">
        <v>9568</v>
      </c>
    </row>
    <row r="785" spans="1:11" ht="30" x14ac:dyDescent="0.25">
      <c r="A785" s="445">
        <v>45176</v>
      </c>
      <c r="B785" s="393"/>
      <c r="C785" s="309" t="s">
        <v>12148</v>
      </c>
      <c r="D785" s="306">
        <v>250000</v>
      </c>
      <c r="E785" s="306"/>
      <c r="F785" s="48">
        <f t="shared" si="24"/>
        <v>6975211</v>
      </c>
      <c r="G785" s="399" t="s">
        <v>9568</v>
      </c>
    </row>
    <row r="786" spans="1:11" ht="30" x14ac:dyDescent="0.25">
      <c r="A786" s="445">
        <v>45176</v>
      </c>
      <c r="B786" s="393"/>
      <c r="C786" s="309" t="s">
        <v>12148</v>
      </c>
      <c r="D786" s="306">
        <v>250000</v>
      </c>
      <c r="E786" s="306"/>
      <c r="F786" s="48">
        <f t="shared" si="24"/>
        <v>6725211</v>
      </c>
      <c r="G786" s="399" t="s">
        <v>9568</v>
      </c>
    </row>
    <row r="787" spans="1:11" ht="30" x14ac:dyDescent="0.25">
      <c r="A787" s="445">
        <v>45176</v>
      </c>
      <c r="B787" s="393"/>
      <c r="C787" s="309" t="s">
        <v>12148</v>
      </c>
      <c r="D787" s="306">
        <v>3600</v>
      </c>
      <c r="E787" s="306"/>
      <c r="F787" s="48">
        <f t="shared" si="24"/>
        <v>6721611</v>
      </c>
      <c r="G787" s="399" t="s">
        <v>9568</v>
      </c>
    </row>
    <row r="788" spans="1:11" ht="30" x14ac:dyDescent="0.25">
      <c r="A788" s="445">
        <v>45176</v>
      </c>
      <c r="B788" s="393"/>
      <c r="C788" s="309" t="s">
        <v>12149</v>
      </c>
      <c r="D788" s="306">
        <v>40000</v>
      </c>
      <c r="E788" s="306"/>
      <c r="F788" s="48">
        <f t="shared" si="24"/>
        <v>6681611</v>
      </c>
      <c r="G788" s="399" t="s">
        <v>9568</v>
      </c>
    </row>
    <row r="789" spans="1:11" x14ac:dyDescent="0.25">
      <c r="A789" s="445">
        <v>45178</v>
      </c>
      <c r="B789" s="393"/>
      <c r="C789" s="294" t="s">
        <v>12122</v>
      </c>
      <c r="D789" s="304">
        <v>500000</v>
      </c>
      <c r="E789" s="304"/>
      <c r="F789" s="48">
        <f t="shared" si="24"/>
        <v>6181611</v>
      </c>
      <c r="G789" s="399" t="s">
        <v>9568</v>
      </c>
    </row>
    <row r="790" spans="1:11" x14ac:dyDescent="0.25">
      <c r="A790" s="445">
        <v>45178</v>
      </c>
      <c r="B790" s="393"/>
      <c r="C790" s="309" t="s">
        <v>11837</v>
      </c>
      <c r="D790" s="306">
        <v>174000</v>
      </c>
      <c r="E790" s="306"/>
      <c r="F790" s="48">
        <f t="shared" si="24"/>
        <v>6007611</v>
      </c>
      <c r="G790" s="399" t="s">
        <v>9568</v>
      </c>
    </row>
    <row r="791" spans="1:11" x14ac:dyDescent="0.25">
      <c r="A791" s="445">
        <v>45178</v>
      </c>
      <c r="B791" s="393"/>
      <c r="C791" s="309" t="s">
        <v>12159</v>
      </c>
      <c r="D791" s="304">
        <v>100000</v>
      </c>
      <c r="E791" s="304"/>
      <c r="F791" s="48">
        <f t="shared" si="24"/>
        <v>5907611</v>
      </c>
      <c r="G791" s="399" t="s">
        <v>9568</v>
      </c>
    </row>
    <row r="792" spans="1:11" x14ac:dyDescent="0.25">
      <c r="A792" s="445">
        <v>45178</v>
      </c>
      <c r="B792" s="393"/>
      <c r="C792" s="294" t="s">
        <v>12166</v>
      </c>
      <c r="D792" s="304">
        <v>5000</v>
      </c>
      <c r="E792" s="304"/>
      <c r="F792" s="48">
        <f t="shared" si="24"/>
        <v>5902611</v>
      </c>
      <c r="G792" s="399" t="s">
        <v>9568</v>
      </c>
    </row>
    <row r="793" spans="1:11" x14ac:dyDescent="0.25">
      <c r="A793" s="445">
        <v>45178</v>
      </c>
      <c r="B793" s="393"/>
      <c r="C793" s="294" t="s">
        <v>12166</v>
      </c>
      <c r="D793" s="304">
        <v>5000</v>
      </c>
      <c r="E793" s="304"/>
      <c r="F793" s="48">
        <f t="shared" si="24"/>
        <v>5897611</v>
      </c>
      <c r="G793" s="399" t="s">
        <v>9568</v>
      </c>
    </row>
    <row r="794" spans="1:11" ht="30" x14ac:dyDescent="0.25">
      <c r="A794" s="445">
        <v>45180</v>
      </c>
      <c r="B794" s="393"/>
      <c r="C794" s="305" t="s">
        <v>12169</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12175</v>
      </c>
      <c r="D796" s="304">
        <v>200000</v>
      </c>
      <c r="E796" s="304"/>
      <c r="F796" s="48">
        <f t="shared" si="24"/>
        <v>5459611</v>
      </c>
      <c r="G796" s="399" t="s">
        <v>9568</v>
      </c>
    </row>
    <row r="797" spans="1:11" ht="30" x14ac:dyDescent="0.25">
      <c r="A797" s="445">
        <v>45181</v>
      </c>
      <c r="B797" s="393"/>
      <c r="C797" s="305" t="s">
        <v>12176</v>
      </c>
      <c r="D797" s="304">
        <v>85250</v>
      </c>
      <c r="E797" s="304"/>
      <c r="F797" s="48">
        <f t="shared" si="24"/>
        <v>5374361</v>
      </c>
      <c r="G797" s="399" t="s">
        <v>9568</v>
      </c>
    </row>
    <row r="798" spans="1:11" s="356" customFormat="1" x14ac:dyDescent="0.25">
      <c r="A798" s="445">
        <v>45181</v>
      </c>
      <c r="B798" s="459"/>
      <c r="C798" s="308" t="s">
        <v>12024</v>
      </c>
      <c r="D798" s="306">
        <v>1500000</v>
      </c>
      <c r="E798" s="306"/>
      <c r="F798" s="48">
        <f t="shared" si="24"/>
        <v>3874361</v>
      </c>
      <c r="G798" s="399" t="s">
        <v>9568</v>
      </c>
      <c r="K798" s="378"/>
    </row>
    <row r="799" spans="1:11" s="356" customFormat="1" ht="30" x14ac:dyDescent="0.25">
      <c r="A799" s="445">
        <v>45182</v>
      </c>
      <c r="B799" s="459"/>
      <c r="C799" s="309" t="s">
        <v>12180</v>
      </c>
      <c r="D799" s="306">
        <v>50000</v>
      </c>
      <c r="E799" s="306"/>
      <c r="F799" s="48">
        <f t="shared" si="24"/>
        <v>3824361</v>
      </c>
      <c r="G799" s="399" t="s">
        <v>9568</v>
      </c>
      <c r="K799" s="378"/>
    </row>
    <row r="800" spans="1:11" s="356" customFormat="1" x14ac:dyDescent="0.25">
      <c r="A800" s="445">
        <v>45182</v>
      </c>
      <c r="B800" s="459"/>
      <c r="C800" s="309" t="s">
        <v>12198</v>
      </c>
      <c r="D800" s="306">
        <v>50000</v>
      </c>
      <c r="E800" s="306"/>
      <c r="F800" s="48">
        <f t="shared" si="24"/>
        <v>3774361</v>
      </c>
      <c r="G800" s="399" t="s">
        <v>9568</v>
      </c>
      <c r="K800" s="378"/>
    </row>
    <row r="801" spans="1:11" s="356" customFormat="1" ht="30" x14ac:dyDescent="0.25">
      <c r="A801" s="445">
        <v>45184</v>
      </c>
      <c r="B801" s="459"/>
      <c r="C801" s="309" t="s">
        <v>12199</v>
      </c>
      <c r="D801" s="306">
        <v>80000</v>
      </c>
      <c r="E801" s="306"/>
      <c r="F801" s="48">
        <f t="shared" si="24"/>
        <v>3694361</v>
      </c>
      <c r="G801" s="399" t="s">
        <v>9568</v>
      </c>
      <c r="K801" s="378"/>
    </row>
    <row r="802" spans="1:11" s="356" customFormat="1" ht="30" x14ac:dyDescent="0.25">
      <c r="A802" s="445">
        <v>45184</v>
      </c>
      <c r="B802" s="459"/>
      <c r="C802" s="309" t="s">
        <v>12206</v>
      </c>
      <c r="D802" s="306"/>
      <c r="E802" s="306">
        <v>3426842</v>
      </c>
      <c r="F802" s="48">
        <f t="shared" si="24"/>
        <v>7121203</v>
      </c>
      <c r="G802" s="399" t="s">
        <v>9568</v>
      </c>
      <c r="K802" s="378"/>
    </row>
    <row r="803" spans="1:11" s="356" customFormat="1" x14ac:dyDescent="0.25">
      <c r="A803" s="445">
        <v>45184</v>
      </c>
      <c r="B803" s="459"/>
      <c r="C803" s="308" t="s">
        <v>12208</v>
      </c>
      <c r="D803" s="306">
        <v>20000</v>
      </c>
      <c r="E803" s="306"/>
      <c r="F803" s="48">
        <f t="shared" si="24"/>
        <v>7101203</v>
      </c>
      <c r="G803" s="399" t="s">
        <v>9568</v>
      </c>
      <c r="K803" s="378"/>
    </row>
    <row r="804" spans="1:11" s="356" customFormat="1" ht="30" x14ac:dyDescent="0.25">
      <c r="A804" s="445">
        <v>45184</v>
      </c>
      <c r="B804" s="459"/>
      <c r="C804" s="309" t="s">
        <v>12216</v>
      </c>
      <c r="D804" s="306">
        <v>35000</v>
      </c>
      <c r="E804" s="306"/>
      <c r="F804" s="48">
        <f t="shared" si="24"/>
        <v>7066203</v>
      </c>
      <c r="G804" s="399" t="s">
        <v>9568</v>
      </c>
      <c r="K804" s="378"/>
    </row>
    <row r="805" spans="1:11" s="356" customFormat="1" ht="30" x14ac:dyDescent="0.25">
      <c r="A805" s="445">
        <v>45184</v>
      </c>
      <c r="B805" s="459"/>
      <c r="C805" s="309" t="s">
        <v>12215</v>
      </c>
      <c r="D805" s="306">
        <v>100000</v>
      </c>
      <c r="E805" s="306"/>
      <c r="F805" s="48">
        <f t="shared" si="24"/>
        <v>6966203</v>
      </c>
      <c r="G805" s="399" t="s">
        <v>9568</v>
      </c>
      <c r="K805" s="378"/>
    </row>
    <row r="806" spans="1:11" s="356" customFormat="1" x14ac:dyDescent="0.25">
      <c r="A806" s="445">
        <v>45188</v>
      </c>
      <c r="B806" s="459"/>
      <c r="C806" s="308" t="s">
        <v>12232</v>
      </c>
      <c r="D806" s="306"/>
      <c r="E806" s="306">
        <v>60000</v>
      </c>
      <c r="F806" s="48">
        <f t="shared" si="24"/>
        <v>7026203</v>
      </c>
      <c r="G806" s="399" t="s">
        <v>9568</v>
      </c>
      <c r="K806" s="378"/>
    </row>
    <row r="807" spans="1:11" s="356" customFormat="1" x14ac:dyDescent="0.25">
      <c r="A807" s="445">
        <v>45188</v>
      </c>
      <c r="B807" s="459"/>
      <c r="C807" s="308" t="s">
        <v>12234</v>
      </c>
      <c r="D807" s="306"/>
      <c r="E807" s="306">
        <v>250000</v>
      </c>
      <c r="F807" s="48">
        <f t="shared" si="24"/>
        <v>7276203</v>
      </c>
      <c r="G807" s="399" t="s">
        <v>9568</v>
      </c>
      <c r="K807" s="378"/>
    </row>
    <row r="808" spans="1:11" s="356" customFormat="1" x14ac:dyDescent="0.25">
      <c r="A808" s="445">
        <v>45188</v>
      </c>
      <c r="B808" s="459"/>
      <c r="C808" s="308" t="s">
        <v>12235</v>
      </c>
      <c r="D808" s="306">
        <v>500000</v>
      </c>
      <c r="E808" s="306"/>
      <c r="F808" s="48">
        <f t="shared" si="24"/>
        <v>6776203</v>
      </c>
      <c r="G808" s="399" t="s">
        <v>9568</v>
      </c>
      <c r="K808" s="378"/>
    </row>
    <row r="809" spans="1:11" s="356" customFormat="1" x14ac:dyDescent="0.25">
      <c r="A809" s="445">
        <v>45188</v>
      </c>
      <c r="B809" s="459"/>
      <c r="C809" s="308" t="s">
        <v>12237</v>
      </c>
      <c r="D809" s="306">
        <v>50000</v>
      </c>
      <c r="E809" s="306"/>
      <c r="F809" s="48">
        <f t="shared" si="24"/>
        <v>6726203</v>
      </c>
      <c r="G809" s="399" t="s">
        <v>9568</v>
      </c>
      <c r="K809" s="378"/>
    </row>
    <row r="810" spans="1:11" s="356" customFormat="1" x14ac:dyDescent="0.25">
      <c r="A810" s="445">
        <v>45191</v>
      </c>
      <c r="B810" s="459"/>
      <c r="C810" s="308" t="s">
        <v>12024</v>
      </c>
      <c r="D810" s="306">
        <v>100000</v>
      </c>
      <c r="E810" s="306"/>
      <c r="F810" s="48">
        <f t="shared" si="24"/>
        <v>6626203</v>
      </c>
      <c r="G810" s="399" t="s">
        <v>9568</v>
      </c>
      <c r="K810" s="378"/>
    </row>
    <row r="811" spans="1:11" s="356" customFormat="1" x14ac:dyDescent="0.25">
      <c r="A811" s="445">
        <v>45191</v>
      </c>
      <c r="B811" s="459"/>
      <c r="C811" s="308" t="s">
        <v>12270</v>
      </c>
      <c r="D811" s="306">
        <v>69000</v>
      </c>
      <c r="E811" s="306"/>
      <c r="F811" s="48">
        <f t="shared" si="24"/>
        <v>6557203</v>
      </c>
      <c r="G811" s="399" t="s">
        <v>9568</v>
      </c>
      <c r="K811" s="378"/>
    </row>
    <row r="812" spans="1:11" s="356" customFormat="1" x14ac:dyDescent="0.25">
      <c r="A812" s="445">
        <v>45192</v>
      </c>
      <c r="B812" s="459"/>
      <c r="C812" s="308" t="s">
        <v>12024</v>
      </c>
      <c r="D812" s="306">
        <v>50000</v>
      </c>
      <c r="E812" s="306"/>
      <c r="F812" s="48">
        <f t="shared" si="24"/>
        <v>6507203</v>
      </c>
      <c r="G812" s="399" t="s">
        <v>9568</v>
      </c>
      <c r="K812" s="378"/>
    </row>
    <row r="813" spans="1:11" s="356" customFormat="1" ht="30" x14ac:dyDescent="0.25">
      <c r="A813" s="445">
        <v>45195</v>
      </c>
      <c r="B813" s="459"/>
      <c r="C813" s="309" t="s">
        <v>12275</v>
      </c>
      <c r="D813" s="306">
        <v>37000</v>
      </c>
      <c r="E813" s="306"/>
      <c r="F813" s="48">
        <f t="shared" si="24"/>
        <v>6470203</v>
      </c>
      <c r="G813" s="399" t="s">
        <v>9568</v>
      </c>
      <c r="K813" s="378"/>
    </row>
    <row r="814" spans="1:11" s="356" customFormat="1" ht="30" x14ac:dyDescent="0.25">
      <c r="A814" s="445">
        <v>45195</v>
      </c>
      <c r="B814" s="459"/>
      <c r="C814" s="309" t="s">
        <v>12276</v>
      </c>
      <c r="D814" s="306">
        <v>143450</v>
      </c>
      <c r="E814" s="306"/>
      <c r="F814" s="48">
        <f t="shared" si="24"/>
        <v>6326753</v>
      </c>
      <c r="G814" s="399" t="s">
        <v>9568</v>
      </c>
      <c r="K814" s="378"/>
    </row>
    <row r="815" spans="1:11" s="356" customFormat="1" x14ac:dyDescent="0.25">
      <c r="A815" s="445">
        <v>45197</v>
      </c>
      <c r="B815" s="459"/>
      <c r="C815" s="308" t="s">
        <v>12024</v>
      </c>
      <c r="D815" s="306">
        <v>100000</v>
      </c>
      <c r="E815" s="306"/>
      <c r="F815" s="48">
        <f t="shared" si="24"/>
        <v>6226753</v>
      </c>
      <c r="G815" s="399" t="s">
        <v>9568</v>
      </c>
      <c r="K815" s="378"/>
    </row>
    <row r="816" spans="1:11" s="356" customFormat="1" x14ac:dyDescent="0.25">
      <c r="A816" s="445">
        <v>45198</v>
      </c>
      <c r="B816" s="459"/>
      <c r="C816" s="308" t="s">
        <v>12316</v>
      </c>
      <c r="D816" s="306">
        <v>132000</v>
      </c>
      <c r="E816" s="306"/>
      <c r="F816" s="48">
        <f t="shared" si="24"/>
        <v>6094753</v>
      </c>
      <c r="G816" s="399" t="s">
        <v>9568</v>
      </c>
      <c r="K816" s="378"/>
    </row>
    <row r="817" spans="1:11" s="356" customFormat="1" x14ac:dyDescent="0.25">
      <c r="A817" s="445">
        <v>45201</v>
      </c>
      <c r="B817" s="459"/>
      <c r="C817" s="308" t="s">
        <v>12024</v>
      </c>
      <c r="D817" s="306">
        <v>100000</v>
      </c>
      <c r="E817" s="306"/>
      <c r="F817" s="48">
        <f t="shared" si="24"/>
        <v>5994753</v>
      </c>
      <c r="G817" s="399" t="s">
        <v>9568</v>
      </c>
      <c r="K817" s="378"/>
    </row>
    <row r="818" spans="1:11" s="356" customFormat="1" x14ac:dyDescent="0.25">
      <c r="A818" s="445">
        <v>45201</v>
      </c>
      <c r="B818" s="459"/>
      <c r="C818" s="308" t="s">
        <v>12338</v>
      </c>
      <c r="D818" s="306"/>
      <c r="E818" s="306">
        <v>25000</v>
      </c>
      <c r="F818" s="48">
        <f t="shared" si="24"/>
        <v>6019753</v>
      </c>
      <c r="G818" s="399" t="s">
        <v>9568</v>
      </c>
      <c r="K818" s="378"/>
    </row>
    <row r="819" spans="1:11" s="356" customFormat="1" x14ac:dyDescent="0.25">
      <c r="A819" s="445">
        <v>45202</v>
      </c>
      <c r="B819" s="459"/>
      <c r="C819" s="308" t="s">
        <v>12024</v>
      </c>
      <c r="D819" s="306">
        <v>100000</v>
      </c>
      <c r="E819" s="306"/>
      <c r="F819" s="48">
        <f t="shared" si="24"/>
        <v>5919753</v>
      </c>
      <c r="G819" s="399" t="s">
        <v>9568</v>
      </c>
      <c r="K819" s="378"/>
    </row>
    <row r="820" spans="1:11" x14ac:dyDescent="0.25">
      <c r="A820" s="445">
        <v>45203</v>
      </c>
      <c r="B820" s="393"/>
      <c r="C820" s="294" t="s">
        <v>12339</v>
      </c>
      <c r="D820" s="304">
        <v>5000</v>
      </c>
      <c r="E820" s="304"/>
      <c r="F820" s="48">
        <f t="shared" si="24"/>
        <v>5914753</v>
      </c>
      <c r="G820" s="399" t="s">
        <v>9568</v>
      </c>
    </row>
    <row r="821" spans="1:11" x14ac:dyDescent="0.25">
      <c r="A821" s="445">
        <v>45203</v>
      </c>
      <c r="B821" s="393"/>
      <c r="C821" s="294" t="s">
        <v>12340</v>
      </c>
      <c r="D821" s="304">
        <v>10000</v>
      </c>
      <c r="E821" s="304"/>
      <c r="F821" s="48">
        <f t="shared" si="24"/>
        <v>5904753</v>
      </c>
      <c r="G821" s="399" t="s">
        <v>9568</v>
      </c>
    </row>
    <row r="822" spans="1:11" x14ac:dyDescent="0.25">
      <c r="A822" s="445">
        <v>45208</v>
      </c>
      <c r="B822" s="393"/>
      <c r="C822" s="294" t="s">
        <v>12362</v>
      </c>
      <c r="D822" s="304">
        <v>72000</v>
      </c>
      <c r="E822" s="304"/>
      <c r="F822" s="48">
        <f t="shared" si="24"/>
        <v>5832753</v>
      </c>
      <c r="G822" s="399" t="s">
        <v>9568</v>
      </c>
    </row>
    <row r="823" spans="1:11" x14ac:dyDescent="0.25">
      <c r="A823" s="445">
        <v>45208</v>
      </c>
      <c r="B823" s="393"/>
      <c r="C823" s="308" t="s">
        <v>12376</v>
      </c>
      <c r="D823" s="442">
        <v>105000</v>
      </c>
      <c r="E823" s="442"/>
      <c r="F823" s="48">
        <f t="shared" si="24"/>
        <v>5727753</v>
      </c>
      <c r="G823" s="399" t="s">
        <v>9568</v>
      </c>
    </row>
    <row r="824" spans="1:11" x14ac:dyDescent="0.25">
      <c r="A824" s="445">
        <v>45208</v>
      </c>
      <c r="B824" s="393"/>
      <c r="C824" s="294" t="s">
        <v>12380</v>
      </c>
      <c r="D824" s="304">
        <v>50000</v>
      </c>
      <c r="E824" s="304"/>
      <c r="F824" s="48">
        <f t="shared" si="24"/>
        <v>5677753</v>
      </c>
      <c r="G824" s="399" t="s">
        <v>9568</v>
      </c>
    </row>
    <row r="825" spans="1:11" ht="30" x14ac:dyDescent="0.25">
      <c r="A825" s="445">
        <v>45210</v>
      </c>
      <c r="B825" s="393"/>
      <c r="C825" s="309" t="s">
        <v>12215</v>
      </c>
      <c r="D825" s="306">
        <v>300000</v>
      </c>
      <c r="E825" s="306"/>
      <c r="F825" s="48">
        <f t="shared" si="24"/>
        <v>5377753</v>
      </c>
      <c r="G825" s="399" t="s">
        <v>9568</v>
      </c>
    </row>
    <row r="826" spans="1:11" x14ac:dyDescent="0.25">
      <c r="A826" s="445">
        <v>45212</v>
      </c>
      <c r="B826" s="393"/>
      <c r="C826" s="294" t="s">
        <v>12399</v>
      </c>
      <c r="D826" s="304">
        <v>100000</v>
      </c>
      <c r="E826" s="304"/>
      <c r="F826" s="48">
        <f t="shared" si="24"/>
        <v>5277753</v>
      </c>
      <c r="G826" s="399" t="s">
        <v>9568</v>
      </c>
    </row>
    <row r="827" spans="1:11" x14ac:dyDescent="0.25">
      <c r="A827" s="445">
        <v>45212</v>
      </c>
      <c r="B827" s="459"/>
      <c r="C827" s="308" t="s">
        <v>12400</v>
      </c>
      <c r="D827" s="306">
        <v>100000</v>
      </c>
      <c r="E827" s="306"/>
      <c r="F827" s="48">
        <f t="shared" si="24"/>
        <v>5177753</v>
      </c>
      <c r="G827" s="399" t="s">
        <v>9568</v>
      </c>
    </row>
    <row r="828" spans="1:11" x14ac:dyDescent="0.25">
      <c r="A828" s="445">
        <v>45213</v>
      </c>
      <c r="B828" s="459"/>
      <c r="C828" s="308" t="s">
        <v>12400</v>
      </c>
      <c r="D828" s="306">
        <v>100000</v>
      </c>
      <c r="E828" s="306"/>
      <c r="F828" s="48">
        <f t="shared" si="24"/>
        <v>5077753</v>
      </c>
      <c r="G828" s="399" t="s">
        <v>9568</v>
      </c>
    </row>
    <row r="829" spans="1:11" x14ac:dyDescent="0.25">
      <c r="A829" s="445">
        <v>45213</v>
      </c>
      <c r="B829" s="459"/>
      <c r="C829" s="308" t="s">
        <v>12420</v>
      </c>
      <c r="D829" s="306">
        <v>15000</v>
      </c>
      <c r="E829" s="306"/>
      <c r="F829" s="48">
        <f t="shared" si="24"/>
        <v>5062753</v>
      </c>
      <c r="G829" s="399" t="s">
        <v>9568</v>
      </c>
    </row>
    <row r="830" spans="1:11" x14ac:dyDescent="0.25">
      <c r="A830" s="445">
        <v>45217</v>
      </c>
      <c r="B830" s="459"/>
      <c r="C830" s="308" t="s">
        <v>12430</v>
      </c>
      <c r="D830" s="306">
        <v>150000</v>
      </c>
      <c r="E830" s="306"/>
      <c r="F830" s="48">
        <f t="shared" si="24"/>
        <v>4912753</v>
      </c>
      <c r="G830" s="399" t="s">
        <v>9568</v>
      </c>
    </row>
    <row r="831" spans="1:11" x14ac:dyDescent="0.25">
      <c r="A831" s="445">
        <v>45217</v>
      </c>
      <c r="B831" s="459"/>
      <c r="C831" s="308" t="s">
        <v>12443</v>
      </c>
      <c r="D831" s="306">
        <v>69120</v>
      </c>
      <c r="E831" s="306"/>
      <c r="F831" s="48">
        <f t="shared" si="24"/>
        <v>4843633</v>
      </c>
      <c r="G831" s="399" t="s">
        <v>9568</v>
      </c>
    </row>
    <row r="832" spans="1:11" ht="18" customHeight="1" x14ac:dyDescent="0.25">
      <c r="A832" s="445">
        <v>45218</v>
      </c>
      <c r="B832" s="459"/>
      <c r="C832" s="309" t="s">
        <v>12460</v>
      </c>
      <c r="D832" s="306">
        <v>25000</v>
      </c>
      <c r="E832" s="306"/>
      <c r="F832" s="48">
        <f t="shared" si="24"/>
        <v>4818633</v>
      </c>
      <c r="G832" s="399" t="s">
        <v>9568</v>
      </c>
    </row>
    <row r="833" spans="1:11" ht="18" customHeight="1" x14ac:dyDescent="0.25">
      <c r="A833" s="445">
        <v>45218</v>
      </c>
      <c r="B833" s="459"/>
      <c r="C833" s="309" t="s">
        <v>12515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12488</v>
      </c>
      <c r="D836" s="306">
        <v>254000</v>
      </c>
      <c r="E836" s="306"/>
      <c r="F836" s="48">
        <f t="shared" si="24"/>
        <v>4614633</v>
      </c>
      <c r="G836" s="399" t="s">
        <v>9568</v>
      </c>
      <c r="K836" s="378"/>
    </row>
    <row r="837" spans="1:11" x14ac:dyDescent="0.25">
      <c r="A837" s="445">
        <v>45224</v>
      </c>
      <c r="B837" s="459"/>
      <c r="C837" s="309" t="s">
        <v>12074</v>
      </c>
      <c r="D837" s="306">
        <v>30000</v>
      </c>
      <c r="E837" s="306"/>
      <c r="F837" s="48">
        <f t="shared" si="24"/>
        <v>4584633</v>
      </c>
      <c r="G837" s="399" t="s">
        <v>9568</v>
      </c>
    </row>
    <row r="838" spans="1:11" x14ac:dyDescent="0.25">
      <c r="A838" s="445">
        <v>45225</v>
      </c>
      <c r="B838" s="459"/>
      <c r="C838" s="309" t="s">
        <v>12512</v>
      </c>
      <c r="D838" s="306">
        <v>120000</v>
      </c>
      <c r="E838" s="306"/>
      <c r="F838" s="48">
        <f t="shared" si="24"/>
        <v>4464633</v>
      </c>
      <c r="G838" s="399" t="s">
        <v>9568</v>
      </c>
    </row>
    <row r="839" spans="1:11" x14ac:dyDescent="0.25">
      <c r="A839" s="445">
        <v>45226</v>
      </c>
      <c r="B839" s="459"/>
      <c r="C839" s="308" t="s">
        <v>12527</v>
      </c>
      <c r="D839" s="306">
        <v>100000</v>
      </c>
      <c r="E839" s="306"/>
      <c r="F839" s="48">
        <f t="shared" si="24"/>
        <v>4364633</v>
      </c>
      <c r="G839" s="399" t="s">
        <v>9568</v>
      </c>
    </row>
    <row r="840" spans="1:11" x14ac:dyDescent="0.25">
      <c r="A840" s="445">
        <v>45227</v>
      </c>
      <c r="B840" s="459"/>
      <c r="C840" s="309" t="s">
        <v>12528</v>
      </c>
      <c r="D840" s="306">
        <v>200000</v>
      </c>
      <c r="E840" s="306"/>
      <c r="F840" s="48">
        <f t="shared" si="24"/>
        <v>4164633</v>
      </c>
      <c r="G840" s="399" t="s">
        <v>9568</v>
      </c>
    </row>
    <row r="841" spans="1:11" x14ac:dyDescent="0.25">
      <c r="A841" s="445">
        <v>45231</v>
      </c>
      <c r="B841" s="459"/>
      <c r="C841" s="308" t="s">
        <v>12554</v>
      </c>
      <c r="D841" s="306"/>
      <c r="E841" s="306">
        <v>2000000</v>
      </c>
      <c r="F841" s="48">
        <f t="shared" si="24"/>
        <v>6164633</v>
      </c>
      <c r="G841" s="399" t="s">
        <v>9568</v>
      </c>
    </row>
    <row r="842" spans="1:11" x14ac:dyDescent="0.25">
      <c r="A842" s="445">
        <v>45232</v>
      </c>
      <c r="B842" s="459"/>
      <c r="C842" s="309" t="s">
        <v>12558</v>
      </c>
      <c r="D842" s="306">
        <v>199000</v>
      </c>
      <c r="E842" s="306"/>
      <c r="F842" s="48">
        <f t="shared" si="24"/>
        <v>5965633</v>
      </c>
      <c r="G842" s="399" t="s">
        <v>9568</v>
      </c>
    </row>
    <row r="843" spans="1:11" ht="30" x14ac:dyDescent="0.25">
      <c r="A843" s="445">
        <v>45232</v>
      </c>
      <c r="B843" s="459"/>
      <c r="C843" s="309" t="s">
        <v>12559</v>
      </c>
      <c r="D843" s="306">
        <v>147310</v>
      </c>
      <c r="E843" s="306"/>
      <c r="F843" s="48">
        <f t="shared" si="24"/>
        <v>5818323</v>
      </c>
      <c r="G843" s="399" t="s">
        <v>9568</v>
      </c>
    </row>
    <row r="844" spans="1:11" ht="30" x14ac:dyDescent="0.25">
      <c r="A844" s="445">
        <v>45232</v>
      </c>
      <c r="B844" s="459"/>
      <c r="C844" s="309" t="s">
        <v>12560</v>
      </c>
      <c r="D844" s="306">
        <v>100000</v>
      </c>
      <c r="E844" s="306"/>
      <c r="F844" s="48">
        <f t="shared" si="24"/>
        <v>5718323</v>
      </c>
      <c r="G844" s="399" t="s">
        <v>9568</v>
      </c>
    </row>
    <row r="845" spans="1:11" x14ac:dyDescent="0.25">
      <c r="A845" s="445">
        <v>45236</v>
      </c>
      <c r="B845" s="393"/>
      <c r="C845" s="308" t="s">
        <v>12601</v>
      </c>
      <c r="D845" s="442">
        <v>105000</v>
      </c>
      <c r="E845" s="442"/>
      <c r="F845" s="48">
        <f t="shared" si="24"/>
        <v>5613323</v>
      </c>
      <c r="G845" s="399" t="s">
        <v>9568</v>
      </c>
    </row>
    <row r="846" spans="1:11" x14ac:dyDescent="0.25">
      <c r="A846" s="445">
        <v>45237</v>
      </c>
      <c r="B846" s="393"/>
      <c r="C846" s="294" t="s">
        <v>12610</v>
      </c>
      <c r="D846" s="304"/>
      <c r="E846" s="304">
        <v>5000</v>
      </c>
      <c r="F846" s="48">
        <f t="shared" ref="F846:F864" si="25">F845+E846-D846</f>
        <v>5618323</v>
      </c>
      <c r="G846" s="399" t="s">
        <v>9568</v>
      </c>
    </row>
    <row r="847" spans="1:11" x14ac:dyDescent="0.25">
      <c r="A847" s="445">
        <v>45239</v>
      </c>
      <c r="B847" s="393"/>
      <c r="C847" s="294" t="s">
        <v>12621</v>
      </c>
      <c r="D847" s="304">
        <v>170000</v>
      </c>
      <c r="E847" s="304"/>
      <c r="F847" s="48">
        <f t="shared" si="25"/>
        <v>5448323</v>
      </c>
      <c r="G847" s="399" t="s">
        <v>9568</v>
      </c>
    </row>
    <row r="848" spans="1:11" x14ac:dyDescent="0.25">
      <c r="A848" s="445">
        <v>45240</v>
      </c>
      <c r="B848" s="393"/>
      <c r="C848" s="294" t="s">
        <v>12622</v>
      </c>
      <c r="D848" s="304">
        <v>100000</v>
      </c>
      <c r="E848" s="304"/>
      <c r="F848" s="48">
        <f t="shared" si="25"/>
        <v>5348323</v>
      </c>
      <c r="G848" s="399" t="s">
        <v>9568</v>
      </c>
    </row>
    <row r="849" spans="1:11" x14ac:dyDescent="0.25">
      <c r="A849" s="445">
        <v>45241</v>
      </c>
      <c r="B849" s="393"/>
      <c r="C849" s="294" t="s">
        <v>12672</v>
      </c>
      <c r="D849" s="304">
        <v>100000</v>
      </c>
      <c r="E849" s="304"/>
      <c r="F849" s="48">
        <f t="shared" si="25"/>
        <v>5248323</v>
      </c>
      <c r="G849" s="399" t="s">
        <v>9568</v>
      </c>
    </row>
    <row r="850" spans="1:11" x14ac:dyDescent="0.25">
      <c r="A850" s="445">
        <v>45243</v>
      </c>
      <c r="B850" s="393"/>
      <c r="C850" s="294" t="s">
        <v>12664</v>
      </c>
      <c r="D850" s="304">
        <v>25000</v>
      </c>
      <c r="E850" s="304"/>
      <c r="F850" s="48">
        <f t="shared" si="25"/>
        <v>5223323</v>
      </c>
      <c r="G850" s="399" t="s">
        <v>9568</v>
      </c>
    </row>
    <row r="851" spans="1:11" x14ac:dyDescent="0.25">
      <c r="A851" s="445">
        <v>45243</v>
      </c>
      <c r="B851" s="393"/>
      <c r="C851" s="294" t="s">
        <v>12658</v>
      </c>
      <c r="D851" s="304">
        <v>80000</v>
      </c>
      <c r="E851" s="304"/>
      <c r="F851" s="48">
        <f t="shared" si="25"/>
        <v>5143323</v>
      </c>
      <c r="G851" s="399" t="s">
        <v>9568</v>
      </c>
    </row>
    <row r="852" spans="1:11" ht="30" x14ac:dyDescent="0.25">
      <c r="A852" s="445">
        <v>45244</v>
      </c>
      <c r="B852" s="393"/>
      <c r="C852" s="305" t="s">
        <v>12662</v>
      </c>
      <c r="D852" s="306">
        <v>100000</v>
      </c>
      <c r="E852" s="306"/>
      <c r="F852" s="48">
        <f t="shared" si="25"/>
        <v>5043323</v>
      </c>
      <c r="G852" s="399" t="s">
        <v>9568</v>
      </c>
    </row>
    <row r="853" spans="1:11" x14ac:dyDescent="0.25">
      <c r="A853" s="445">
        <v>45244</v>
      </c>
      <c r="B853" s="393"/>
      <c r="C853" s="294" t="s">
        <v>12672</v>
      </c>
      <c r="D853" s="304">
        <v>100000</v>
      </c>
      <c r="E853" s="304"/>
      <c r="F853" s="48">
        <f t="shared" si="25"/>
        <v>4943323</v>
      </c>
      <c r="G853" s="399" t="s">
        <v>9568</v>
      </c>
    </row>
    <row r="854" spans="1:11" x14ac:dyDescent="0.25">
      <c r="A854" s="445">
        <v>45245</v>
      </c>
      <c r="B854" s="393"/>
      <c r="C854" s="294" t="s">
        <v>12678</v>
      </c>
      <c r="D854" s="304">
        <v>150000</v>
      </c>
      <c r="E854" s="304"/>
      <c r="F854" s="48">
        <f t="shared" si="25"/>
        <v>4793323</v>
      </c>
      <c r="G854" s="399" t="s">
        <v>9568</v>
      </c>
    </row>
    <row r="855" spans="1:11" ht="45" x14ac:dyDescent="0.25">
      <c r="A855" s="445">
        <v>45245</v>
      </c>
      <c r="B855" s="393"/>
      <c r="C855" s="305" t="s">
        <v>12687</v>
      </c>
      <c r="D855" s="306">
        <v>288788</v>
      </c>
      <c r="E855" s="306"/>
      <c r="F855" s="48">
        <f t="shared" si="25"/>
        <v>4504535</v>
      </c>
      <c r="G855" s="399" t="s">
        <v>9568</v>
      </c>
    </row>
    <row r="856" spans="1:11" ht="45" x14ac:dyDescent="0.25">
      <c r="A856" s="445">
        <v>45245</v>
      </c>
      <c r="B856" s="393"/>
      <c r="C856" s="305" t="s">
        <v>12687</v>
      </c>
      <c r="D856" s="306">
        <v>203128</v>
      </c>
      <c r="E856" s="306"/>
      <c r="F856" s="48">
        <f t="shared" si="25"/>
        <v>4301407</v>
      </c>
      <c r="G856" s="399" t="s">
        <v>9568</v>
      </c>
    </row>
    <row r="857" spans="1:11" x14ac:dyDescent="0.25">
      <c r="A857" s="445">
        <v>45245</v>
      </c>
      <c r="B857" s="393"/>
      <c r="C857" s="294" t="s">
        <v>12672</v>
      </c>
      <c r="D857" s="304">
        <v>100000</v>
      </c>
      <c r="E857" s="304"/>
      <c r="F857" s="48">
        <f t="shared" si="25"/>
        <v>4201407</v>
      </c>
      <c r="G857" s="399" t="s">
        <v>9568</v>
      </c>
      <c r="I857" s="277"/>
    </row>
    <row r="858" spans="1:11" x14ac:dyDescent="0.25">
      <c r="A858" s="445">
        <v>45246</v>
      </c>
      <c r="B858" s="393"/>
      <c r="C858" s="294" t="s">
        <v>12672</v>
      </c>
      <c r="D858" s="304">
        <v>100000</v>
      </c>
      <c r="E858" s="304"/>
      <c r="F858" s="48">
        <f t="shared" si="25"/>
        <v>4101407</v>
      </c>
      <c r="G858" s="399" t="s">
        <v>9568</v>
      </c>
    </row>
    <row r="859" spans="1:11" x14ac:dyDescent="0.25">
      <c r="A859" s="445">
        <v>45247</v>
      </c>
      <c r="B859" s="393"/>
      <c r="C859" s="294" t="s">
        <v>12672</v>
      </c>
      <c r="D859" s="304">
        <v>200000</v>
      </c>
      <c r="E859" s="304"/>
      <c r="F859" s="48">
        <f t="shared" si="25"/>
        <v>3901407</v>
      </c>
      <c r="G859" s="399" t="s">
        <v>9568</v>
      </c>
    </row>
    <row r="860" spans="1:11" s="356" customFormat="1" ht="30" x14ac:dyDescent="0.25">
      <c r="A860" s="445">
        <v>45247</v>
      </c>
      <c r="B860" s="459"/>
      <c r="C860" s="309" t="s">
        <v>12688</v>
      </c>
      <c r="D860" s="306">
        <v>200000</v>
      </c>
      <c r="E860" s="306"/>
      <c r="F860" s="48">
        <f t="shared" si="25"/>
        <v>3701407</v>
      </c>
      <c r="G860" s="399" t="s">
        <v>9568</v>
      </c>
      <c r="K860" s="378"/>
    </row>
    <row r="861" spans="1:11" x14ac:dyDescent="0.25">
      <c r="A861" s="445">
        <v>45248</v>
      </c>
      <c r="B861" s="393"/>
      <c r="C861" s="294" t="s">
        <v>12713</v>
      </c>
      <c r="D861" s="304"/>
      <c r="E861" s="304">
        <v>3800000</v>
      </c>
      <c r="F861" s="48">
        <f t="shared" si="25"/>
        <v>7501407</v>
      </c>
      <c r="G861" s="399" t="s">
        <v>9568</v>
      </c>
    </row>
    <row r="862" spans="1:11" x14ac:dyDescent="0.25">
      <c r="A862" s="445">
        <v>45248</v>
      </c>
      <c r="B862" s="393"/>
      <c r="C862" s="294" t="s">
        <v>12714</v>
      </c>
      <c r="D862" s="304">
        <v>735690</v>
      </c>
      <c r="E862" s="304"/>
      <c r="F862" s="48">
        <f t="shared" si="25"/>
        <v>6765717</v>
      </c>
      <c r="G862" s="399" t="s">
        <v>9568</v>
      </c>
    </row>
    <row r="863" spans="1:11" x14ac:dyDescent="0.25">
      <c r="A863" s="445">
        <v>45248</v>
      </c>
      <c r="B863" s="393"/>
      <c r="C863" s="294" t="s">
        <v>12715</v>
      </c>
      <c r="D863" s="304">
        <v>249000</v>
      </c>
      <c r="E863" s="304"/>
      <c r="F863" s="48">
        <f t="shared" si="25"/>
        <v>6516717</v>
      </c>
      <c r="G863" s="399" t="s">
        <v>9568</v>
      </c>
    </row>
    <row r="864" spans="1:11" x14ac:dyDescent="0.25">
      <c r="A864" s="445">
        <v>45248</v>
      </c>
      <c r="B864" s="393"/>
      <c r="C864" s="294" t="s">
        <v>12716</v>
      </c>
      <c r="D864" s="304">
        <v>16000</v>
      </c>
      <c r="E864" s="304"/>
      <c r="F864" s="48">
        <f t="shared" si="25"/>
        <v>6500717</v>
      </c>
      <c r="G864" s="399" t="s">
        <v>9568</v>
      </c>
    </row>
    <row r="865" spans="1:12" x14ac:dyDescent="0.25">
      <c r="A865" s="445">
        <v>45248</v>
      </c>
      <c r="B865" s="393"/>
      <c r="C865" s="294" t="s">
        <v>12717</v>
      </c>
      <c r="D865" s="304">
        <v>184000</v>
      </c>
      <c r="E865" s="304"/>
      <c r="F865" s="48">
        <f t="shared" ref="F865:F928" si="26">F864+E865-D865</f>
        <v>6316717</v>
      </c>
      <c r="G865" s="399" t="s">
        <v>9568</v>
      </c>
    </row>
    <row r="866" spans="1:12" x14ac:dyDescent="0.25">
      <c r="A866" s="445">
        <v>45248</v>
      </c>
      <c r="B866" s="393"/>
      <c r="C866" s="294" t="s">
        <v>12718</v>
      </c>
      <c r="D866" s="304">
        <v>6000</v>
      </c>
      <c r="E866" s="304"/>
      <c r="F866" s="48">
        <f t="shared" si="26"/>
        <v>6310717</v>
      </c>
      <c r="G866" s="399" t="s">
        <v>9568</v>
      </c>
    </row>
    <row r="867" spans="1:12" x14ac:dyDescent="0.25">
      <c r="A867" s="445">
        <v>45248</v>
      </c>
      <c r="B867" s="393"/>
      <c r="C867" s="294" t="s">
        <v>12719</v>
      </c>
      <c r="D867" s="304">
        <v>59000</v>
      </c>
      <c r="E867" s="304"/>
      <c r="F867" s="48">
        <f t="shared" si="26"/>
        <v>6251717</v>
      </c>
      <c r="G867" s="399" t="s">
        <v>9568</v>
      </c>
    </row>
    <row r="868" spans="1:12" x14ac:dyDescent="0.25">
      <c r="A868" s="445">
        <v>45248</v>
      </c>
      <c r="B868" s="393"/>
      <c r="C868" s="294" t="s">
        <v>12720</v>
      </c>
      <c r="D868" s="304">
        <v>1000000</v>
      </c>
      <c r="E868" s="304"/>
      <c r="F868" s="48">
        <f t="shared" si="26"/>
        <v>5251717</v>
      </c>
      <c r="G868" s="399" t="s">
        <v>9568</v>
      </c>
      <c r="I868">
        <v>237616</v>
      </c>
      <c r="J868">
        <v>941759</v>
      </c>
      <c r="L868" s="2"/>
    </row>
    <row r="869" spans="1:12" s="356" customFormat="1" x14ac:dyDescent="0.25">
      <c r="A869" s="445">
        <v>45250</v>
      </c>
      <c r="B869" s="459"/>
      <c r="C869" s="308" t="s">
        <v>12730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12731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12734</v>
      </c>
      <c r="D871" s="306">
        <v>50000</v>
      </c>
      <c r="E871" s="306"/>
      <c r="F871" s="48">
        <f t="shared" si="26"/>
        <v>4051717</v>
      </c>
      <c r="G871" s="399" t="s">
        <v>9568</v>
      </c>
      <c r="K871" s="378"/>
      <c r="L871" s="378"/>
    </row>
    <row r="872" spans="1:12" s="356" customFormat="1" x14ac:dyDescent="0.25">
      <c r="A872" s="445">
        <v>45250</v>
      </c>
      <c r="B872" s="459"/>
      <c r="C872" s="308" t="s">
        <v>12736</v>
      </c>
      <c r="D872" s="306">
        <v>50000</v>
      </c>
      <c r="E872" s="306"/>
      <c r="F872" s="48">
        <f t="shared" si="26"/>
        <v>4001717</v>
      </c>
      <c r="G872" s="399" t="s">
        <v>9568</v>
      </c>
      <c r="K872" s="378"/>
      <c r="L872" s="378"/>
    </row>
    <row r="873" spans="1:12" s="356" customFormat="1" x14ac:dyDescent="0.25">
      <c r="A873" s="445">
        <v>45250</v>
      </c>
      <c r="B873" s="459"/>
      <c r="C873" s="308" t="s">
        <v>12737</v>
      </c>
      <c r="D873" s="306">
        <v>50000</v>
      </c>
      <c r="E873" s="306"/>
      <c r="F873" s="48">
        <f t="shared" si="26"/>
        <v>3951717</v>
      </c>
      <c r="G873" s="399" t="s">
        <v>9568</v>
      </c>
      <c r="K873" s="378"/>
    </row>
    <row r="874" spans="1:12" s="356" customFormat="1" x14ac:dyDescent="0.25">
      <c r="A874" s="445">
        <v>45251</v>
      </c>
      <c r="B874" s="459"/>
      <c r="C874" s="308" t="s">
        <v>12738</v>
      </c>
      <c r="D874" s="306">
        <v>50000</v>
      </c>
      <c r="E874" s="306"/>
      <c r="F874" s="48">
        <f t="shared" si="26"/>
        <v>3901717</v>
      </c>
      <c r="G874" s="399" t="s">
        <v>9568</v>
      </c>
      <c r="K874" s="378"/>
    </row>
    <row r="875" spans="1:12" s="356" customFormat="1" x14ac:dyDescent="0.25">
      <c r="A875" s="445">
        <v>45251</v>
      </c>
      <c r="B875" s="459"/>
      <c r="C875" s="308" t="s">
        <v>12739</v>
      </c>
      <c r="D875" s="306">
        <v>45000</v>
      </c>
      <c r="E875" s="306"/>
      <c r="F875" s="48">
        <f t="shared" si="26"/>
        <v>3856717</v>
      </c>
      <c r="G875" s="399" t="s">
        <v>9568</v>
      </c>
      <c r="K875" s="378"/>
    </row>
    <row r="876" spans="1:12" s="356" customFormat="1" x14ac:dyDescent="0.25">
      <c r="A876" s="445">
        <v>45251</v>
      </c>
      <c r="B876" s="459"/>
      <c r="C876" s="308" t="s">
        <v>12740</v>
      </c>
      <c r="D876" s="306">
        <v>15000</v>
      </c>
      <c r="E876" s="306"/>
      <c r="F876" s="48">
        <f t="shared" si="26"/>
        <v>3841717</v>
      </c>
      <c r="G876" s="399" t="s">
        <v>9568</v>
      </c>
      <c r="K876" s="378"/>
    </row>
    <row r="877" spans="1:12" s="356" customFormat="1" x14ac:dyDescent="0.25">
      <c r="A877" s="445">
        <v>45251</v>
      </c>
      <c r="B877" s="459"/>
      <c r="C877" s="308" t="s">
        <v>12713</v>
      </c>
      <c r="D877" s="306"/>
      <c r="E877" s="306">
        <v>800000</v>
      </c>
      <c r="F877" s="48">
        <f t="shared" si="26"/>
        <v>4641717</v>
      </c>
      <c r="G877" s="399" t="s">
        <v>9568</v>
      </c>
      <c r="J877" s="356" t="s">
        <v>12795</v>
      </c>
      <c r="K877" s="378"/>
    </row>
    <row r="878" spans="1:12" s="356" customFormat="1" x14ac:dyDescent="0.25">
      <c r="A878" s="445">
        <v>45251</v>
      </c>
      <c r="B878" s="459"/>
      <c r="C878" s="308" t="s">
        <v>12713</v>
      </c>
      <c r="D878" s="306"/>
      <c r="E878" s="306">
        <v>260000</v>
      </c>
      <c r="F878" s="48">
        <f t="shared" si="26"/>
        <v>4901717</v>
      </c>
      <c r="G878" s="399" t="s">
        <v>9568</v>
      </c>
      <c r="K878" s="378"/>
    </row>
    <row r="879" spans="1:12" s="356" customFormat="1" x14ac:dyDescent="0.25">
      <c r="A879" s="445">
        <v>45252</v>
      </c>
      <c r="B879" s="459"/>
      <c r="C879" s="308" t="s">
        <v>12757</v>
      </c>
      <c r="D879" s="306">
        <v>20000</v>
      </c>
      <c r="E879" s="306"/>
      <c r="F879" s="48">
        <f t="shared" si="26"/>
        <v>4881717</v>
      </c>
      <c r="G879" s="399" t="s">
        <v>9568</v>
      </c>
      <c r="J879" s="378">
        <v>800000</v>
      </c>
      <c r="K879" s="378">
        <v>267000</v>
      </c>
    </row>
    <row r="880" spans="1:12" s="356" customFormat="1" x14ac:dyDescent="0.25">
      <c r="A880" s="445">
        <v>45252</v>
      </c>
      <c r="B880" s="459"/>
      <c r="C880" s="308" t="s">
        <v>12758</v>
      </c>
      <c r="D880" s="306">
        <v>21000</v>
      </c>
      <c r="E880" s="306"/>
      <c r="F880" s="48">
        <f t="shared" si="26"/>
        <v>4860717</v>
      </c>
      <c r="G880" s="399" t="s">
        <v>9568</v>
      </c>
      <c r="J880" s="378">
        <v>260000</v>
      </c>
      <c r="K880" s="378">
        <v>50000</v>
      </c>
    </row>
    <row r="881" spans="1:18" s="356" customFormat="1" x14ac:dyDescent="0.25">
      <c r="A881" s="445">
        <v>45253</v>
      </c>
      <c r="B881" s="459"/>
      <c r="C881" s="308" t="s">
        <v>12672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12768</v>
      </c>
      <c r="D882" s="306">
        <v>267000</v>
      </c>
      <c r="E882" s="306"/>
      <c r="F882" s="48">
        <f t="shared" si="26"/>
        <v>4573717</v>
      </c>
      <c r="G882" s="399" t="s">
        <v>9568</v>
      </c>
      <c r="J882" s="378"/>
      <c r="K882" s="378">
        <v>397000</v>
      </c>
    </row>
    <row r="883" spans="1:18" s="356" customFormat="1" x14ac:dyDescent="0.25">
      <c r="A883" s="445">
        <v>45254</v>
      </c>
      <c r="B883" s="459"/>
      <c r="C883" s="308" t="s">
        <v>12672</v>
      </c>
      <c r="D883" s="306">
        <v>80000</v>
      </c>
      <c r="E883" s="306"/>
      <c r="F883" s="48">
        <f t="shared" si="26"/>
        <v>4493717</v>
      </c>
      <c r="G883" s="399" t="s">
        <v>9568</v>
      </c>
      <c r="J883" s="378"/>
      <c r="K883" s="378">
        <v>68000</v>
      </c>
    </row>
    <row r="884" spans="1:18" s="356" customFormat="1" x14ac:dyDescent="0.25">
      <c r="A884" s="445">
        <v>45254</v>
      </c>
      <c r="B884" s="459"/>
      <c r="C884" s="308" t="s">
        <v>12769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12560</v>
      </c>
      <c r="D887" s="304">
        <v>50000</v>
      </c>
      <c r="E887" s="304"/>
      <c r="F887" s="48">
        <f t="shared" si="26"/>
        <v>323717</v>
      </c>
      <c r="G887" s="399" t="s">
        <v>9568</v>
      </c>
    </row>
    <row r="888" spans="1:18" x14ac:dyDescent="0.25">
      <c r="A888" s="445">
        <v>45261</v>
      </c>
      <c r="B888" s="393"/>
      <c r="C888" s="294" t="s">
        <v>12802</v>
      </c>
      <c r="D888" s="304">
        <v>50000</v>
      </c>
      <c r="E888" s="304"/>
      <c r="F888" s="48">
        <f t="shared" si="26"/>
        <v>273717</v>
      </c>
      <c r="G888" s="399" t="s">
        <v>9568</v>
      </c>
    </row>
    <row r="889" spans="1:18" x14ac:dyDescent="0.25">
      <c r="A889" s="445">
        <v>45261</v>
      </c>
      <c r="B889" s="393"/>
      <c r="C889" s="294" t="s">
        <v>12803</v>
      </c>
      <c r="D889" s="304">
        <v>50000</v>
      </c>
      <c r="E889" s="304"/>
      <c r="F889" s="48">
        <f t="shared" si="26"/>
        <v>223717</v>
      </c>
      <c r="G889" s="399" t="s">
        <v>9568</v>
      </c>
    </row>
    <row r="890" spans="1:18" x14ac:dyDescent="0.25">
      <c r="A890" s="445">
        <v>45263</v>
      </c>
      <c r="B890" s="393"/>
      <c r="C890" s="294" t="s">
        <v>12804</v>
      </c>
      <c r="D890" s="304">
        <v>100000</v>
      </c>
      <c r="E890" s="304"/>
      <c r="F890" s="48">
        <f t="shared" si="26"/>
        <v>123717</v>
      </c>
      <c r="G890" s="399" t="s">
        <v>9568</v>
      </c>
    </row>
    <row r="891" spans="1:18" x14ac:dyDescent="0.25">
      <c r="A891" s="445">
        <v>45264</v>
      </c>
      <c r="B891" s="393"/>
      <c r="C891" s="294" t="s">
        <v>12804</v>
      </c>
      <c r="D891" s="304">
        <v>30000</v>
      </c>
      <c r="E891" s="304"/>
      <c r="F891" s="48">
        <f t="shared" si="26"/>
        <v>93717</v>
      </c>
      <c r="G891" s="399" t="s">
        <v>9568</v>
      </c>
    </row>
    <row r="892" spans="1:18" s="356" customFormat="1" x14ac:dyDescent="0.25">
      <c r="A892" s="445">
        <v>45266</v>
      </c>
      <c r="B892" s="459"/>
      <c r="C892" s="308" t="s">
        <v>12810</v>
      </c>
      <c r="D892" s="442">
        <v>105000</v>
      </c>
      <c r="E892" s="442"/>
      <c r="F892" s="48">
        <f t="shared" si="26"/>
        <v>-11283</v>
      </c>
      <c r="G892" s="399" t="s">
        <v>9568</v>
      </c>
      <c r="K892" s="378"/>
    </row>
    <row r="893" spans="1:18" s="356" customFormat="1" ht="30" x14ac:dyDescent="0.25">
      <c r="A893" s="445">
        <v>45266</v>
      </c>
      <c r="B893" s="459"/>
      <c r="C893" s="309" t="s">
        <v>12813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12820</v>
      </c>
      <c r="D894" s="306"/>
      <c r="E894" s="306">
        <v>1000000</v>
      </c>
      <c r="F894" s="48">
        <f t="shared" si="26"/>
        <v>888717</v>
      </c>
      <c r="G894" s="399" t="s">
        <v>9568</v>
      </c>
      <c r="K894" s="378" t="s">
        <v>12759</v>
      </c>
      <c r="L894" s="378">
        <v>18039638</v>
      </c>
      <c r="M894" s="378">
        <f>L894*13%</f>
        <v>2345152.94</v>
      </c>
      <c r="N894" s="378">
        <f>M894+L894</f>
        <v>20384790.940000001</v>
      </c>
    </row>
    <row r="895" spans="1:18" s="356" customFormat="1" x14ac:dyDescent="0.25">
      <c r="A895" s="445">
        <v>45267</v>
      </c>
      <c r="B895" s="459"/>
      <c r="C895" s="308" t="s">
        <v>12814</v>
      </c>
      <c r="D895" s="306">
        <v>850000</v>
      </c>
      <c r="E895" s="306"/>
      <c r="F895" s="48">
        <f t="shared" si="26"/>
        <v>38717</v>
      </c>
      <c r="G895" s="399" t="s">
        <v>9568</v>
      </c>
      <c r="K895" s="378" t="s">
        <v>12760</v>
      </c>
      <c r="L895" s="378">
        <v>1459032</v>
      </c>
      <c r="M895" s="378">
        <f>L895*13%</f>
        <v>189674.16</v>
      </c>
      <c r="N895" s="378">
        <f>M895+L895</f>
        <v>1648706.16</v>
      </c>
    </row>
    <row r="896" spans="1:18" s="356" customFormat="1" ht="45" x14ac:dyDescent="0.25">
      <c r="A896" s="445">
        <v>45267</v>
      </c>
      <c r="B896" s="459"/>
      <c r="C896" s="309" t="s">
        <v>12819</v>
      </c>
      <c r="D896" s="306"/>
      <c r="E896" s="306">
        <v>520000</v>
      </c>
      <c r="F896" s="48">
        <f t="shared" si="26"/>
        <v>558717</v>
      </c>
      <c r="G896" s="399" t="s">
        <v>9568</v>
      </c>
      <c r="K896" s="378" t="s">
        <v>12762</v>
      </c>
      <c r="L896" s="378">
        <v>6295230</v>
      </c>
      <c r="M896" s="378">
        <f>L896*13%</f>
        <v>818379.9</v>
      </c>
      <c r="N896" s="378">
        <f>M896+L896</f>
        <v>7113609.9000000004</v>
      </c>
    </row>
    <row r="897" spans="1:14" s="356" customFormat="1" x14ac:dyDescent="0.25">
      <c r="A897" s="445">
        <v>45267</v>
      </c>
      <c r="B897" s="459"/>
      <c r="C897" s="308" t="s">
        <v>12843</v>
      </c>
      <c r="D897" s="306">
        <v>500000</v>
      </c>
      <c r="E897" s="306"/>
      <c r="F897" s="48">
        <f t="shared" si="26"/>
        <v>58717</v>
      </c>
      <c r="G897" s="399" t="s">
        <v>9568</v>
      </c>
      <c r="K897" s="378" t="s">
        <v>12761</v>
      </c>
      <c r="L897" s="378">
        <v>2728770</v>
      </c>
      <c r="M897" s="378">
        <f>L897*13%</f>
        <v>354740.10000000003</v>
      </c>
      <c r="N897" s="378">
        <f>M897+L897</f>
        <v>3083510.1</v>
      </c>
    </row>
    <row r="898" spans="1:14" s="356" customFormat="1" x14ac:dyDescent="0.25">
      <c r="A898" s="445">
        <v>45279</v>
      </c>
      <c r="B898" s="459"/>
      <c r="C898" s="308" t="s">
        <v>12892</v>
      </c>
      <c r="D898" s="306">
        <v>150000</v>
      </c>
      <c r="E898" s="306"/>
      <c r="F898" s="48">
        <f t="shared" si="26"/>
        <v>-91283</v>
      </c>
      <c r="G898" s="399" t="s">
        <v>9568</v>
      </c>
      <c r="K898" s="378" t="s">
        <v>12763</v>
      </c>
      <c r="L898" s="378">
        <v>445900</v>
      </c>
      <c r="M898" s="378">
        <f>L898*13%</f>
        <v>57967</v>
      </c>
      <c r="N898" s="378">
        <f>M898+L898</f>
        <v>503867</v>
      </c>
    </row>
    <row r="899" spans="1:14" s="356" customFormat="1" x14ac:dyDescent="0.25">
      <c r="A899" s="445">
        <v>45280</v>
      </c>
      <c r="B899" s="459"/>
      <c r="C899" s="308" t="s">
        <v>12896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12897</v>
      </c>
      <c r="D900" s="306">
        <v>16000</v>
      </c>
      <c r="E900" s="306"/>
      <c r="F900" s="48">
        <f t="shared" si="26"/>
        <v>-7283</v>
      </c>
      <c r="G900" s="399" t="s">
        <v>9568</v>
      </c>
      <c r="K900" s="378"/>
    </row>
    <row r="901" spans="1:14" s="356" customFormat="1" x14ac:dyDescent="0.25">
      <c r="A901" s="445">
        <v>45280</v>
      </c>
      <c r="B901" s="459"/>
      <c r="C901" s="308" t="s">
        <v>12898</v>
      </c>
      <c r="D901" s="306">
        <v>1000</v>
      </c>
      <c r="E901" s="306"/>
      <c r="F901" s="48">
        <f t="shared" si="26"/>
        <v>-8283</v>
      </c>
      <c r="G901" s="399" t="s">
        <v>9568</v>
      </c>
      <c r="K901" s="623" t="s">
        <v>8193</v>
      </c>
      <c r="L901" s="378">
        <v>25868184.940000001</v>
      </c>
      <c r="N901" s="378">
        <v>25868184.940000001</v>
      </c>
    </row>
    <row r="902" spans="1:14" s="356" customFormat="1" x14ac:dyDescent="0.25">
      <c r="A902" s="445">
        <v>45281</v>
      </c>
      <c r="B902" s="459"/>
      <c r="C902" s="308" t="s">
        <v>12922</v>
      </c>
      <c r="D902" s="306">
        <v>50000</v>
      </c>
      <c r="E902" s="306"/>
      <c r="F902" s="48">
        <f t="shared" si="26"/>
        <v>-58283</v>
      </c>
      <c r="G902" s="399" t="s">
        <v>9568</v>
      </c>
      <c r="K902" s="623" t="s">
        <v>12293</v>
      </c>
      <c r="L902" s="524">
        <f>L899-L901</f>
        <v>3100385.0599999987</v>
      </c>
      <c r="N902" s="524">
        <f>N899-N901</f>
        <v>6866299.1600000001</v>
      </c>
    </row>
    <row r="903" spans="1:14" s="356" customFormat="1" x14ac:dyDescent="0.25">
      <c r="A903" s="445">
        <v>45288</v>
      </c>
      <c r="B903" s="459"/>
      <c r="C903" s="308" t="s">
        <v>12011</v>
      </c>
      <c r="D903" s="306">
        <v>300000</v>
      </c>
      <c r="E903" s="306"/>
      <c r="F903" s="48">
        <f t="shared" si="26"/>
        <v>-358283</v>
      </c>
      <c r="G903" s="399" t="s">
        <v>9568</v>
      </c>
      <c r="K903" s="623" t="s">
        <v>12764</v>
      </c>
      <c r="L903" s="378">
        <f>L902*7%</f>
        <v>217026.95419999992</v>
      </c>
      <c r="M903" s="378"/>
      <c r="N903" s="378">
        <f>N902*7%</f>
        <v>480640.94120000006</v>
      </c>
    </row>
    <row r="904" spans="1:14" s="356" customFormat="1" x14ac:dyDescent="0.25">
      <c r="A904" s="445">
        <v>45289</v>
      </c>
      <c r="B904" s="459"/>
      <c r="C904" s="308" t="s">
        <v>12938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12939</v>
      </c>
      <c r="D905" s="306">
        <v>14780</v>
      </c>
      <c r="E905" s="306"/>
      <c r="F905" s="48">
        <f t="shared" si="26"/>
        <v>-473063</v>
      </c>
      <c r="G905" s="399" t="s">
        <v>9568</v>
      </c>
      <c r="K905" s="378"/>
    </row>
    <row r="906" spans="1:14" ht="45" x14ac:dyDescent="0.25">
      <c r="A906" s="445">
        <v>45289</v>
      </c>
      <c r="B906" s="393"/>
      <c r="C906" s="305" t="s">
        <v>12951</v>
      </c>
      <c r="D906" s="306">
        <v>132000</v>
      </c>
      <c r="E906" s="306"/>
      <c r="F906" s="48">
        <f t="shared" si="26"/>
        <v>-605063</v>
      </c>
      <c r="G906" s="399" t="s">
        <v>9568</v>
      </c>
      <c r="L906" s="616"/>
    </row>
    <row r="907" spans="1:14" x14ac:dyDescent="0.25">
      <c r="A907" s="445">
        <v>44927</v>
      </c>
      <c r="B907" s="393"/>
      <c r="C907" s="308" t="s">
        <v>12011</v>
      </c>
      <c r="D907" s="306">
        <v>197000</v>
      </c>
      <c r="E907" s="306"/>
      <c r="F907" s="48">
        <f t="shared" si="26"/>
        <v>-802063</v>
      </c>
      <c r="G907" s="399" t="s">
        <v>9568</v>
      </c>
      <c r="K907" s="378"/>
      <c r="L907" s="378"/>
      <c r="M907" s="2"/>
    </row>
    <row r="908" spans="1:14" x14ac:dyDescent="0.25">
      <c r="A908" s="445">
        <v>44927</v>
      </c>
      <c r="B908" s="393"/>
      <c r="C908" s="294" t="s">
        <v>12955</v>
      </c>
      <c r="D908" s="304">
        <v>80000</v>
      </c>
      <c r="E908" s="304"/>
      <c r="F908" s="48">
        <f t="shared" si="26"/>
        <v>-882063</v>
      </c>
      <c r="G908" s="399" t="s">
        <v>9568</v>
      </c>
      <c r="K908" s="378"/>
      <c r="L908" s="378"/>
      <c r="M908" s="378"/>
    </row>
    <row r="909" spans="1:14" x14ac:dyDescent="0.25">
      <c r="A909" s="445">
        <v>44929</v>
      </c>
      <c r="B909" s="393"/>
      <c r="C909" s="294" t="s">
        <v>12972</v>
      </c>
      <c r="D909" s="304">
        <v>50000</v>
      </c>
      <c r="E909" s="304"/>
      <c r="F909" s="48">
        <f t="shared" si="26"/>
        <v>-932063</v>
      </c>
      <c r="G909" s="399" t="s">
        <v>9568</v>
      </c>
      <c r="K909" s="378"/>
      <c r="L909" s="378"/>
      <c r="M909" s="378"/>
    </row>
    <row r="910" spans="1:14" x14ac:dyDescent="0.25">
      <c r="A910" s="445">
        <v>44929</v>
      </c>
      <c r="B910" s="393"/>
      <c r="C910" s="294" t="s">
        <v>12973</v>
      </c>
      <c r="D910" s="304">
        <v>30000</v>
      </c>
      <c r="E910" s="304"/>
      <c r="F910" s="48">
        <f t="shared" si="26"/>
        <v>-962063</v>
      </c>
      <c r="G910" s="399" t="s">
        <v>9568</v>
      </c>
    </row>
    <row r="911" spans="1:14" x14ac:dyDescent="0.25">
      <c r="A911" s="445">
        <v>44930</v>
      </c>
      <c r="B911" s="393"/>
      <c r="C911" s="308" t="s">
        <v>12987</v>
      </c>
      <c r="D911" s="304">
        <v>1400000</v>
      </c>
      <c r="E911" s="304"/>
      <c r="F911" s="48">
        <f t="shared" si="26"/>
        <v>-2362063</v>
      </c>
      <c r="G911" s="399" t="s">
        <v>9568</v>
      </c>
      <c r="M911" s="277"/>
    </row>
    <row r="912" spans="1:14" x14ac:dyDescent="0.25">
      <c r="A912" s="445">
        <v>44930</v>
      </c>
      <c r="B912" s="393"/>
      <c r="C912" s="294" t="s">
        <v>12975</v>
      </c>
      <c r="D912" s="304"/>
      <c r="E912" s="304">
        <v>2920000</v>
      </c>
      <c r="F912" s="48">
        <f t="shared" si="26"/>
        <v>557937</v>
      </c>
      <c r="G912" s="399" t="s">
        <v>9568</v>
      </c>
    </row>
    <row r="913" spans="1:7" x14ac:dyDescent="0.25">
      <c r="A913" s="445">
        <v>44930</v>
      </c>
      <c r="B913" s="393"/>
      <c r="C913" s="308" t="s">
        <v>12986</v>
      </c>
      <c r="D913" s="442">
        <v>105000</v>
      </c>
      <c r="E913" s="442"/>
      <c r="F913" s="48">
        <f t="shared" si="26"/>
        <v>452937</v>
      </c>
      <c r="G913" s="399" t="s">
        <v>9568</v>
      </c>
    </row>
    <row r="914" spans="1:7" x14ac:dyDescent="0.25">
      <c r="A914" s="445">
        <v>44931</v>
      </c>
      <c r="B914" s="393"/>
      <c r="C914" s="294" t="s">
        <v>12990</v>
      </c>
      <c r="D914" s="304">
        <v>1282120</v>
      </c>
      <c r="E914" s="304"/>
      <c r="F914" s="48">
        <f t="shared" si="26"/>
        <v>-829183</v>
      </c>
      <c r="G914" s="399" t="s">
        <v>9568</v>
      </c>
    </row>
    <row r="915" spans="1:7" x14ac:dyDescent="0.25">
      <c r="A915" s="445">
        <v>44931</v>
      </c>
      <c r="B915" s="393"/>
      <c r="C915" s="294" t="s">
        <v>12991</v>
      </c>
      <c r="D915" s="304">
        <v>5000</v>
      </c>
      <c r="E915" s="304"/>
      <c r="F915" s="48">
        <f t="shared" si="26"/>
        <v>-834183</v>
      </c>
      <c r="G915" s="399" t="s">
        <v>9568</v>
      </c>
    </row>
    <row r="916" spans="1:7" x14ac:dyDescent="0.25">
      <c r="A916" s="445">
        <v>45301</v>
      </c>
      <c r="B916" s="393"/>
      <c r="C916" s="294" t="s">
        <v>13034</v>
      </c>
      <c r="D916" s="304">
        <v>750000</v>
      </c>
      <c r="E916" s="304"/>
      <c r="F916" s="48">
        <f t="shared" si="26"/>
        <v>-1584183</v>
      </c>
      <c r="G916" s="399" t="s">
        <v>9568</v>
      </c>
    </row>
    <row r="917" spans="1:7" x14ac:dyDescent="0.25">
      <c r="A917" s="445">
        <v>45303</v>
      </c>
      <c r="B917" s="393"/>
      <c r="C917" s="294" t="s">
        <v>13035</v>
      </c>
      <c r="D917" s="304">
        <v>700000</v>
      </c>
      <c r="E917" s="304"/>
      <c r="F917" s="48">
        <f t="shared" si="26"/>
        <v>-2284183</v>
      </c>
      <c r="G917" s="399" t="s">
        <v>9568</v>
      </c>
    </row>
    <row r="918" spans="1:7" x14ac:dyDescent="0.25">
      <c r="A918" s="445">
        <v>45303</v>
      </c>
      <c r="B918" s="393"/>
      <c r="C918" s="294" t="s">
        <v>12460</v>
      </c>
      <c r="D918" s="304">
        <v>25000</v>
      </c>
      <c r="E918" s="304"/>
      <c r="F918" s="48">
        <f t="shared" si="26"/>
        <v>-2309183</v>
      </c>
      <c r="G918" s="399" t="s">
        <v>9568</v>
      </c>
    </row>
    <row r="919" spans="1:7" x14ac:dyDescent="0.25">
      <c r="A919" s="445">
        <v>45303</v>
      </c>
      <c r="B919" s="393"/>
      <c r="C919" s="294" t="s">
        <v>13036</v>
      </c>
      <c r="D919" s="304"/>
      <c r="E919" s="304">
        <v>100000</v>
      </c>
      <c r="F919" s="48">
        <f t="shared" si="26"/>
        <v>-2209183</v>
      </c>
      <c r="G919" s="399" t="s">
        <v>9568</v>
      </c>
    </row>
    <row r="920" spans="1:7" x14ac:dyDescent="0.25">
      <c r="A920" s="445">
        <v>45303</v>
      </c>
      <c r="B920" s="393"/>
      <c r="C920" s="315" t="s">
        <v>13037</v>
      </c>
      <c r="D920" s="304">
        <v>7000</v>
      </c>
      <c r="E920" s="304"/>
      <c r="F920" s="48">
        <f t="shared" si="26"/>
        <v>-2216183</v>
      </c>
      <c r="G920" s="399" t="s">
        <v>9568</v>
      </c>
    </row>
    <row r="921" spans="1:7" x14ac:dyDescent="0.25">
      <c r="A921" s="445">
        <v>45303</v>
      </c>
      <c r="B921" s="393"/>
      <c r="C921" s="294" t="s">
        <v>13038</v>
      </c>
      <c r="D921" s="304">
        <v>11000</v>
      </c>
      <c r="E921" s="304"/>
      <c r="F921" s="48">
        <f t="shared" si="26"/>
        <v>-2227183</v>
      </c>
      <c r="G921" s="399" t="s">
        <v>9568</v>
      </c>
    </row>
    <row r="922" spans="1:7" x14ac:dyDescent="0.25">
      <c r="A922" s="445">
        <v>45303</v>
      </c>
      <c r="B922" s="393"/>
      <c r="C922" s="294" t="s">
        <v>13039</v>
      </c>
      <c r="D922" s="304">
        <v>600000</v>
      </c>
      <c r="E922" s="304"/>
      <c r="F922" s="48">
        <f t="shared" si="26"/>
        <v>-2827183</v>
      </c>
      <c r="G922" s="399" t="s">
        <v>9568</v>
      </c>
    </row>
    <row r="923" spans="1:7" x14ac:dyDescent="0.25">
      <c r="A923" s="445">
        <v>45303</v>
      </c>
      <c r="B923" s="393"/>
      <c r="C923" s="294" t="s">
        <v>13041</v>
      </c>
      <c r="D923" s="304">
        <v>500000</v>
      </c>
      <c r="E923" s="304"/>
      <c r="F923" s="48">
        <f t="shared" si="26"/>
        <v>-3327183</v>
      </c>
      <c r="G923" s="399" t="s">
        <v>9568</v>
      </c>
    </row>
    <row r="924" spans="1:7" x14ac:dyDescent="0.25">
      <c r="A924" s="445">
        <v>45303</v>
      </c>
      <c r="B924" s="393"/>
      <c r="C924" s="294" t="s">
        <v>13040</v>
      </c>
      <c r="D924" s="304">
        <v>250000</v>
      </c>
      <c r="E924" s="304"/>
      <c r="F924" s="48">
        <f t="shared" si="26"/>
        <v>-3577183</v>
      </c>
      <c r="G924" s="399" t="s">
        <v>9568</v>
      </c>
    </row>
    <row r="925" spans="1:7" x14ac:dyDescent="0.25">
      <c r="A925" s="445">
        <v>45310</v>
      </c>
      <c r="B925" s="393"/>
      <c r="C925" s="294" t="s">
        <v>13042</v>
      </c>
      <c r="D925" s="304">
        <v>80000</v>
      </c>
      <c r="E925" s="304"/>
      <c r="F925" s="48">
        <f t="shared" si="26"/>
        <v>-3657183</v>
      </c>
      <c r="G925" s="399" t="s">
        <v>9568</v>
      </c>
    </row>
    <row r="926" spans="1:7" x14ac:dyDescent="0.25">
      <c r="A926" s="445">
        <v>45310</v>
      </c>
      <c r="B926" s="393"/>
      <c r="C926" s="294" t="s">
        <v>13043</v>
      </c>
      <c r="D926" s="304"/>
      <c r="E926" s="304">
        <v>700000</v>
      </c>
      <c r="F926" s="48">
        <f t="shared" si="26"/>
        <v>-2957183</v>
      </c>
      <c r="G926" s="399" t="s">
        <v>9568</v>
      </c>
    </row>
    <row r="927" spans="1:7" x14ac:dyDescent="0.25">
      <c r="A927" s="445">
        <v>45310</v>
      </c>
      <c r="B927" s="393"/>
      <c r="C927" s="294" t="s">
        <v>13043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13102</v>
      </c>
      <c r="D929" s="304">
        <v>400000</v>
      </c>
      <c r="E929" s="304"/>
      <c r="F929" s="48">
        <f t="shared" ref="F929:F991" si="28">F928+E929-D929</f>
        <v>-2667183</v>
      </c>
      <c r="G929" s="399" t="s">
        <v>9568</v>
      </c>
    </row>
    <row r="930" spans="1:11" x14ac:dyDescent="0.25">
      <c r="A930" s="445">
        <v>45311</v>
      </c>
      <c r="B930" s="393"/>
      <c r="C930" s="635" t="s">
        <v>13106</v>
      </c>
      <c r="D930" s="636"/>
      <c r="E930" s="636">
        <v>9316872</v>
      </c>
      <c r="F930" s="48">
        <f t="shared" si="28"/>
        <v>6649689</v>
      </c>
      <c r="G930" s="399" t="s">
        <v>9568</v>
      </c>
    </row>
    <row r="931" spans="1:11" x14ac:dyDescent="0.25">
      <c r="A931" s="445">
        <v>45311</v>
      </c>
      <c r="B931" s="393"/>
      <c r="C931" s="294" t="s">
        <v>13109</v>
      </c>
      <c r="D931" s="304">
        <v>32000</v>
      </c>
      <c r="E931" s="304"/>
      <c r="F931" s="48">
        <f t="shared" si="28"/>
        <v>6617689</v>
      </c>
      <c r="G931" s="399" t="s">
        <v>9568</v>
      </c>
    </row>
    <row r="932" spans="1:11" x14ac:dyDescent="0.25">
      <c r="A932" s="445">
        <v>45311</v>
      </c>
      <c r="B932" s="393"/>
      <c r="C932" s="294" t="s">
        <v>13116</v>
      </c>
      <c r="D932" s="304">
        <v>100000</v>
      </c>
      <c r="E932" s="304"/>
      <c r="F932" s="48">
        <f t="shared" si="28"/>
        <v>6517689</v>
      </c>
      <c r="G932" s="399" t="s">
        <v>9568</v>
      </c>
    </row>
    <row r="933" spans="1:11" x14ac:dyDescent="0.25">
      <c r="A933" s="445">
        <v>45316</v>
      </c>
      <c r="B933" s="393"/>
      <c r="C933" s="315" t="s">
        <v>13037</v>
      </c>
      <c r="D933" s="304">
        <v>7000</v>
      </c>
      <c r="E933" s="304"/>
      <c r="F933" s="48">
        <f t="shared" si="28"/>
        <v>6510689</v>
      </c>
      <c r="G933" s="399" t="s">
        <v>9568</v>
      </c>
    </row>
    <row r="934" spans="1:11" s="356" customFormat="1" x14ac:dyDescent="0.25">
      <c r="A934" s="445">
        <v>45317</v>
      </c>
      <c r="B934" s="459"/>
      <c r="C934" s="308" t="s">
        <v>13169</v>
      </c>
      <c r="D934" s="306">
        <v>10000</v>
      </c>
      <c r="E934" s="306"/>
      <c r="F934" s="48">
        <f t="shared" si="28"/>
        <v>6500689</v>
      </c>
      <c r="G934" s="399" t="s">
        <v>9568</v>
      </c>
      <c r="K934" s="378"/>
    </row>
    <row r="935" spans="1:11" s="356" customFormat="1" x14ac:dyDescent="0.25">
      <c r="A935" s="445">
        <v>45317</v>
      </c>
      <c r="B935" s="459"/>
      <c r="C935" s="308" t="s">
        <v>13102</v>
      </c>
      <c r="D935" s="306">
        <v>100000</v>
      </c>
      <c r="E935" s="306"/>
      <c r="F935" s="48">
        <f t="shared" si="28"/>
        <v>6400689</v>
      </c>
      <c r="G935" s="399" t="s">
        <v>9568</v>
      </c>
      <c r="K935" s="378"/>
    </row>
    <row r="936" spans="1:11" s="356" customFormat="1" x14ac:dyDescent="0.25">
      <c r="A936" s="445">
        <v>45318</v>
      </c>
      <c r="B936" s="459"/>
      <c r="C936" s="308" t="s">
        <v>13102</v>
      </c>
      <c r="D936" s="306">
        <v>500000</v>
      </c>
      <c r="E936" s="306"/>
      <c r="F936" s="48">
        <f t="shared" si="28"/>
        <v>5900689</v>
      </c>
      <c r="G936" s="399" t="s">
        <v>9568</v>
      </c>
      <c r="K936" s="378"/>
    </row>
    <row r="937" spans="1:11" s="356" customFormat="1" x14ac:dyDescent="0.25">
      <c r="A937" s="445">
        <v>45320</v>
      </c>
      <c r="B937" s="459"/>
      <c r="C937" s="308" t="s">
        <v>13102</v>
      </c>
      <c r="D937" s="306">
        <v>200000</v>
      </c>
      <c r="E937" s="306"/>
      <c r="F937" s="48">
        <f t="shared" si="28"/>
        <v>5700689</v>
      </c>
      <c r="G937" s="399" t="s">
        <v>9568</v>
      </c>
      <c r="K937" s="378"/>
    </row>
    <row r="938" spans="1:11" s="356" customFormat="1" x14ac:dyDescent="0.25">
      <c r="A938" s="445">
        <v>45320</v>
      </c>
      <c r="B938" s="459"/>
      <c r="C938" s="308" t="s">
        <v>13183</v>
      </c>
      <c r="D938" s="306">
        <v>5000</v>
      </c>
      <c r="E938" s="306"/>
      <c r="F938" s="48">
        <f t="shared" si="28"/>
        <v>5695689</v>
      </c>
      <c r="G938" s="399" t="s">
        <v>9568</v>
      </c>
      <c r="K938" s="378"/>
    </row>
    <row r="939" spans="1:11" s="356" customFormat="1" x14ac:dyDescent="0.25">
      <c r="A939" s="445">
        <v>45320</v>
      </c>
      <c r="B939" s="459"/>
      <c r="C939" s="308" t="s">
        <v>13184</v>
      </c>
      <c r="D939" s="306">
        <v>20000</v>
      </c>
      <c r="E939" s="306"/>
      <c r="F939" s="48">
        <f t="shared" si="28"/>
        <v>5675689</v>
      </c>
      <c r="G939" s="399" t="s">
        <v>9568</v>
      </c>
      <c r="K939" s="378"/>
    </row>
    <row r="940" spans="1:11" s="356" customFormat="1" x14ac:dyDescent="0.25">
      <c r="A940" s="445">
        <v>45320</v>
      </c>
      <c r="B940" s="459"/>
      <c r="C940" s="308" t="s">
        <v>13185</v>
      </c>
      <c r="D940" s="306">
        <v>20000</v>
      </c>
      <c r="E940" s="306"/>
      <c r="F940" s="48">
        <f t="shared" si="28"/>
        <v>5655689</v>
      </c>
      <c r="G940" s="399" t="s">
        <v>9568</v>
      </c>
      <c r="K940" s="378"/>
    </row>
    <row r="941" spans="1:11" s="356" customFormat="1" ht="30" x14ac:dyDescent="0.25">
      <c r="A941" s="445">
        <v>45320</v>
      </c>
      <c r="B941" s="459"/>
      <c r="C941" s="309" t="s">
        <v>13187</v>
      </c>
      <c r="D941" s="306">
        <v>950000</v>
      </c>
      <c r="E941" s="306"/>
      <c r="F941" s="48">
        <f t="shared" si="28"/>
        <v>4705689</v>
      </c>
      <c r="G941" s="399" t="s">
        <v>9568</v>
      </c>
      <c r="K941" s="378"/>
    </row>
    <row r="942" spans="1:11" s="356" customFormat="1" ht="21" customHeight="1" x14ac:dyDescent="0.25">
      <c r="A942" s="445">
        <v>45320</v>
      </c>
      <c r="B942" s="459"/>
      <c r="C942" s="308" t="s">
        <v>13188</v>
      </c>
      <c r="D942" s="306">
        <v>47000</v>
      </c>
      <c r="E942" s="306"/>
      <c r="F942" s="48">
        <f t="shared" si="28"/>
        <v>4658689</v>
      </c>
      <c r="G942" s="399" t="s">
        <v>9568</v>
      </c>
      <c r="K942" s="378"/>
    </row>
    <row r="943" spans="1:11" s="356" customFormat="1" x14ac:dyDescent="0.25">
      <c r="A943" s="445">
        <v>45325</v>
      </c>
      <c r="B943" s="459"/>
      <c r="C943" s="308" t="s">
        <v>13232</v>
      </c>
      <c r="D943" s="306">
        <v>100000</v>
      </c>
      <c r="E943" s="306"/>
      <c r="F943" s="48">
        <f t="shared" si="28"/>
        <v>4558689</v>
      </c>
      <c r="G943" s="399" t="s">
        <v>9568</v>
      </c>
      <c r="K943" s="378"/>
    </row>
    <row r="944" spans="1:11" s="356" customFormat="1" x14ac:dyDescent="0.25">
      <c r="A944" s="445">
        <v>45329</v>
      </c>
      <c r="B944" s="459"/>
      <c r="C944" s="308" t="s">
        <v>13249</v>
      </c>
      <c r="D944" s="442">
        <v>105000</v>
      </c>
      <c r="E944" s="442"/>
      <c r="F944" s="48">
        <f t="shared" si="28"/>
        <v>4453689</v>
      </c>
      <c r="G944" s="399" t="s">
        <v>9568</v>
      </c>
      <c r="K944" s="378"/>
    </row>
    <row r="945" spans="1:11" x14ac:dyDescent="0.25">
      <c r="A945" s="445">
        <v>45331</v>
      </c>
      <c r="B945" s="393"/>
      <c r="C945" s="294" t="s">
        <v>13255</v>
      </c>
      <c r="D945" s="304">
        <v>25000</v>
      </c>
      <c r="E945" s="304"/>
      <c r="F945" s="48">
        <f t="shared" si="28"/>
        <v>4428689</v>
      </c>
      <c r="G945" s="399" t="s">
        <v>9568</v>
      </c>
    </row>
    <row r="946" spans="1:11" x14ac:dyDescent="0.25">
      <c r="A946" s="445">
        <v>45332</v>
      </c>
      <c r="B946" s="393"/>
      <c r="C946" s="294" t="s">
        <v>13284</v>
      </c>
      <c r="D946" s="304"/>
      <c r="E946" s="304">
        <v>85000</v>
      </c>
      <c r="F946" s="48">
        <f t="shared" si="28"/>
        <v>4513689</v>
      </c>
      <c r="G946" s="399" t="s">
        <v>9568</v>
      </c>
    </row>
    <row r="947" spans="1:11" x14ac:dyDescent="0.25">
      <c r="A947" s="445">
        <v>45335</v>
      </c>
      <c r="B947" s="393"/>
      <c r="C947" s="294" t="s">
        <v>13310</v>
      </c>
      <c r="D947" s="304">
        <v>25000</v>
      </c>
      <c r="E947" s="304"/>
      <c r="F947" s="48">
        <f t="shared" si="28"/>
        <v>4488689</v>
      </c>
      <c r="G947" s="399" t="s">
        <v>9568</v>
      </c>
    </row>
    <row r="948" spans="1:11" x14ac:dyDescent="0.25">
      <c r="A948" s="445">
        <v>45337</v>
      </c>
      <c r="B948" s="393"/>
      <c r="C948" s="294" t="s">
        <v>13322</v>
      </c>
      <c r="D948" s="304">
        <v>15000</v>
      </c>
      <c r="E948" s="304"/>
      <c r="F948" s="48">
        <f t="shared" si="28"/>
        <v>4473689</v>
      </c>
      <c r="G948" s="399" t="s">
        <v>9568</v>
      </c>
    </row>
    <row r="949" spans="1:11" x14ac:dyDescent="0.25">
      <c r="A949" s="445">
        <v>45339</v>
      </c>
      <c r="B949" s="393"/>
      <c r="C949" s="294" t="s">
        <v>12024</v>
      </c>
      <c r="D949" s="304">
        <v>50000</v>
      </c>
      <c r="E949" s="304"/>
      <c r="F949" s="48">
        <f t="shared" si="28"/>
        <v>4423689</v>
      </c>
      <c r="G949" s="399" t="s">
        <v>9568</v>
      </c>
    </row>
    <row r="950" spans="1:11" ht="30" x14ac:dyDescent="0.25">
      <c r="A950" s="445">
        <v>45340</v>
      </c>
      <c r="B950" s="393"/>
      <c r="C950" s="305" t="s">
        <v>13338</v>
      </c>
      <c r="D950" s="304"/>
      <c r="E950" s="304">
        <v>250000</v>
      </c>
      <c r="F950" s="48">
        <f>F949+E950-D950</f>
        <v>4673689</v>
      </c>
      <c r="G950" s="399" t="s">
        <v>9568</v>
      </c>
    </row>
    <row r="951" spans="1:11" x14ac:dyDescent="0.25">
      <c r="A951" s="445">
        <v>45341</v>
      </c>
      <c r="B951" s="393"/>
      <c r="C951" s="294" t="s">
        <v>13339</v>
      </c>
      <c r="D951" s="304">
        <v>300000</v>
      </c>
      <c r="E951" s="304"/>
      <c r="F951" s="48">
        <f t="shared" si="28"/>
        <v>4373689</v>
      </c>
      <c r="G951" s="399" t="s">
        <v>9568</v>
      </c>
    </row>
    <row r="952" spans="1:11" ht="30" x14ac:dyDescent="0.25">
      <c r="A952" s="445">
        <v>45344</v>
      </c>
      <c r="B952" s="393"/>
      <c r="C952" s="305" t="s">
        <v>13353</v>
      </c>
      <c r="D952" s="304"/>
      <c r="E952" s="304">
        <v>1800000</v>
      </c>
      <c r="F952" s="48">
        <f t="shared" si="28"/>
        <v>6173689</v>
      </c>
      <c r="G952" s="399" t="s">
        <v>9568</v>
      </c>
    </row>
    <row r="953" spans="1:11" x14ac:dyDescent="0.25">
      <c r="A953" s="445">
        <v>45344</v>
      </c>
      <c r="B953" s="393"/>
      <c r="C953" s="308" t="s">
        <v>13102</v>
      </c>
      <c r="D953" s="306">
        <v>100000</v>
      </c>
      <c r="E953" s="306"/>
      <c r="F953" s="48">
        <f t="shared" si="28"/>
        <v>6073689</v>
      </c>
      <c r="G953" s="399" t="s">
        <v>9568</v>
      </c>
    </row>
    <row r="954" spans="1:11" ht="30" x14ac:dyDescent="0.25">
      <c r="A954" s="445">
        <v>45345</v>
      </c>
      <c r="B954" s="393"/>
      <c r="C954" s="305" t="s">
        <v>13353</v>
      </c>
      <c r="D954" s="304"/>
      <c r="E954" s="304">
        <v>900000</v>
      </c>
      <c r="F954" s="48">
        <f t="shared" si="28"/>
        <v>6973689</v>
      </c>
      <c r="G954" s="399" t="s">
        <v>9568</v>
      </c>
    </row>
    <row r="955" spans="1:11" ht="30" x14ac:dyDescent="0.25">
      <c r="A955" s="445">
        <v>45345</v>
      </c>
      <c r="B955" s="393"/>
      <c r="C955" s="305" t="s">
        <v>13353</v>
      </c>
      <c r="D955" s="304"/>
      <c r="E955" s="304">
        <v>900000</v>
      </c>
      <c r="F955" s="48">
        <f t="shared" si="28"/>
        <v>7873689</v>
      </c>
      <c r="G955" s="399" t="s">
        <v>9568</v>
      </c>
    </row>
    <row r="956" spans="1:11" x14ac:dyDescent="0.25">
      <c r="A956" s="445">
        <v>45345</v>
      </c>
      <c r="B956" s="393"/>
      <c r="C956" s="294" t="s">
        <v>13356</v>
      </c>
      <c r="D956" s="304"/>
      <c r="E956" s="304">
        <v>1460000</v>
      </c>
      <c r="F956" s="48">
        <f t="shared" si="28"/>
        <v>9333689</v>
      </c>
      <c r="G956" s="399" t="s">
        <v>9568</v>
      </c>
    </row>
    <row r="957" spans="1:11" s="356" customFormat="1" x14ac:dyDescent="0.25">
      <c r="A957" s="445">
        <v>45345</v>
      </c>
      <c r="B957" s="459"/>
      <c r="C957" s="308" t="s">
        <v>13357</v>
      </c>
      <c r="D957" s="306">
        <v>20000</v>
      </c>
      <c r="E957" s="306"/>
      <c r="F957" s="48">
        <f t="shared" si="28"/>
        <v>9313689</v>
      </c>
      <c r="G957" s="399" t="s">
        <v>9568</v>
      </c>
      <c r="K957" s="378"/>
    </row>
    <row r="958" spans="1:11" x14ac:dyDescent="0.25">
      <c r="A958" s="445">
        <v>45348</v>
      </c>
      <c r="B958" s="393"/>
      <c r="C958" s="294" t="s">
        <v>12024</v>
      </c>
      <c r="D958" s="304">
        <v>50000</v>
      </c>
      <c r="E958" s="304"/>
      <c r="F958" s="48">
        <f t="shared" si="28"/>
        <v>9263689</v>
      </c>
      <c r="G958" s="399" t="s">
        <v>9568</v>
      </c>
    </row>
    <row r="959" spans="1:11" x14ac:dyDescent="0.25">
      <c r="A959" s="445">
        <v>45349</v>
      </c>
      <c r="B959" s="393"/>
      <c r="C959" s="294" t="s">
        <v>13375</v>
      </c>
      <c r="D959" s="304">
        <v>50000</v>
      </c>
      <c r="E959" s="304"/>
      <c r="F959" s="48">
        <f t="shared" si="28"/>
        <v>9213689</v>
      </c>
      <c r="G959" s="399" t="s">
        <v>9568</v>
      </c>
    </row>
    <row r="960" spans="1:11" x14ac:dyDescent="0.25">
      <c r="A960" s="445">
        <v>45350</v>
      </c>
      <c r="B960" s="393"/>
      <c r="C960" s="294" t="s">
        <v>13376</v>
      </c>
      <c r="D960" s="304">
        <v>70000</v>
      </c>
      <c r="E960" s="304"/>
      <c r="F960" s="48">
        <f t="shared" si="28"/>
        <v>9143689</v>
      </c>
      <c r="G960" s="399" t="s">
        <v>9568</v>
      </c>
    </row>
    <row r="961" spans="1:11" x14ac:dyDescent="0.25">
      <c r="A961" s="445">
        <v>45350</v>
      </c>
      <c r="B961" s="393"/>
      <c r="C961" s="294" t="s">
        <v>13376</v>
      </c>
      <c r="D961" s="304">
        <v>130000</v>
      </c>
      <c r="E961" s="304"/>
      <c r="F961" s="48">
        <f t="shared" si="28"/>
        <v>9013689</v>
      </c>
      <c r="G961" s="399" t="s">
        <v>9568</v>
      </c>
    </row>
    <row r="962" spans="1:11" x14ac:dyDescent="0.25">
      <c r="A962" s="445">
        <v>45351</v>
      </c>
      <c r="B962" s="393"/>
      <c r="C962" s="294" t="s">
        <v>13394</v>
      </c>
      <c r="D962" s="304">
        <v>100000</v>
      </c>
      <c r="E962" s="304"/>
      <c r="F962" s="48">
        <f t="shared" si="28"/>
        <v>8913689</v>
      </c>
      <c r="G962" s="399" t="s">
        <v>9568</v>
      </c>
    </row>
    <row r="963" spans="1:11" x14ac:dyDescent="0.25">
      <c r="A963" s="445">
        <v>45356</v>
      </c>
      <c r="B963" s="393"/>
      <c r="C963" s="294" t="s">
        <v>13409</v>
      </c>
      <c r="D963" s="304">
        <v>100000</v>
      </c>
      <c r="E963" s="304"/>
      <c r="F963" s="48">
        <f t="shared" si="28"/>
        <v>8813689</v>
      </c>
      <c r="G963" s="399" t="s">
        <v>9568</v>
      </c>
    </row>
    <row r="964" spans="1:11" x14ac:dyDescent="0.25">
      <c r="A964" s="445">
        <v>45357</v>
      </c>
      <c r="B964" s="393"/>
      <c r="C964" s="294" t="s">
        <v>13419</v>
      </c>
      <c r="D964" s="304">
        <v>40000</v>
      </c>
      <c r="E964" s="304"/>
      <c r="F964" s="48">
        <f t="shared" si="28"/>
        <v>8773689</v>
      </c>
      <c r="G964" s="399" t="s">
        <v>9568</v>
      </c>
    </row>
    <row r="965" spans="1:11" x14ac:dyDescent="0.25">
      <c r="A965" s="445">
        <v>45360</v>
      </c>
      <c r="B965" s="393"/>
      <c r="C965" s="294" t="s">
        <v>13431</v>
      </c>
      <c r="D965" s="304">
        <v>200000</v>
      </c>
      <c r="E965" s="304"/>
      <c r="F965" s="48">
        <f t="shared" si="28"/>
        <v>8573689</v>
      </c>
      <c r="G965" s="399" t="s">
        <v>9568</v>
      </c>
    </row>
    <row r="966" spans="1:11" x14ac:dyDescent="0.25">
      <c r="A966" s="445">
        <v>45360</v>
      </c>
      <c r="B966" s="393"/>
      <c r="C966" s="308" t="s">
        <v>13435</v>
      </c>
      <c r="D966" s="442">
        <v>105000</v>
      </c>
      <c r="E966" s="442"/>
      <c r="F966" s="48">
        <f t="shared" si="28"/>
        <v>8468689</v>
      </c>
      <c r="G966" s="399" t="s">
        <v>9568</v>
      </c>
    </row>
    <row r="967" spans="1:11" x14ac:dyDescent="0.25">
      <c r="A967" s="445">
        <v>45361</v>
      </c>
      <c r="B967" s="393"/>
      <c r="C967" s="294" t="s">
        <v>13436</v>
      </c>
      <c r="D967" s="304">
        <v>100000</v>
      </c>
      <c r="E967" s="304"/>
      <c r="F967" s="48">
        <f t="shared" si="28"/>
        <v>8368689</v>
      </c>
      <c r="G967" s="399" t="s">
        <v>9568</v>
      </c>
    </row>
    <row r="968" spans="1:11" x14ac:dyDescent="0.25">
      <c r="A968" s="445">
        <v>45362</v>
      </c>
      <c r="B968" s="393"/>
      <c r="C968" s="635" t="s">
        <v>13106</v>
      </c>
      <c r="D968" s="636"/>
      <c r="E968" s="636">
        <v>4658436</v>
      </c>
      <c r="F968" s="48">
        <f t="shared" si="28"/>
        <v>13027125</v>
      </c>
      <c r="G968" s="399" t="s">
        <v>9568</v>
      </c>
    </row>
    <row r="969" spans="1:11" s="356" customFormat="1" x14ac:dyDescent="0.25">
      <c r="A969" s="445">
        <v>45362</v>
      </c>
      <c r="B969" s="459"/>
      <c r="C969" s="308" t="s">
        <v>12024</v>
      </c>
      <c r="D969" s="306">
        <v>150000</v>
      </c>
      <c r="E969" s="306"/>
      <c r="F969" s="48">
        <f t="shared" si="28"/>
        <v>12877125</v>
      </c>
      <c r="G969" s="399" t="s">
        <v>9568</v>
      </c>
      <c r="K969" s="378"/>
    </row>
    <row r="970" spans="1:11" s="356" customFormat="1" x14ac:dyDescent="0.25">
      <c r="A970" s="445">
        <v>45364</v>
      </c>
      <c r="B970" s="459"/>
      <c r="C970" s="661" t="s">
        <v>13462</v>
      </c>
      <c r="D970" s="306"/>
      <c r="E970" s="306">
        <v>5060000</v>
      </c>
      <c r="F970" s="48">
        <f t="shared" si="28"/>
        <v>17937125</v>
      </c>
      <c r="G970" s="399" t="s">
        <v>9568</v>
      </c>
      <c r="K970" s="378"/>
    </row>
    <row r="971" spans="1:11" s="356" customFormat="1" x14ac:dyDescent="0.25">
      <c r="A971" s="445">
        <v>45365</v>
      </c>
      <c r="B971" s="459"/>
      <c r="C971" s="308" t="s">
        <v>12024</v>
      </c>
      <c r="D971" s="306">
        <v>160000</v>
      </c>
      <c r="E971" s="306"/>
      <c r="F971" s="48">
        <f t="shared" si="28"/>
        <v>17777125</v>
      </c>
      <c r="G971" s="399" t="s">
        <v>9568</v>
      </c>
      <c r="K971" s="378"/>
    </row>
    <row r="972" spans="1:11" s="356" customFormat="1" x14ac:dyDescent="0.25">
      <c r="A972" s="445">
        <v>45365</v>
      </c>
      <c r="B972" s="459"/>
      <c r="C972" s="308" t="s">
        <v>13473</v>
      </c>
      <c r="D972" s="306">
        <v>75000</v>
      </c>
      <c r="E972" s="306"/>
      <c r="F972" s="48">
        <f t="shared" si="28"/>
        <v>17702125</v>
      </c>
      <c r="G972" s="399" t="s">
        <v>9568</v>
      </c>
      <c r="K972" s="378"/>
    </row>
    <row r="973" spans="1:11" s="356" customFormat="1" x14ac:dyDescent="0.25">
      <c r="A973" s="445">
        <v>45365</v>
      </c>
      <c r="B973" s="459"/>
      <c r="C973" s="308" t="s">
        <v>13474</v>
      </c>
      <c r="D973" s="306">
        <v>85000</v>
      </c>
      <c r="E973" s="306"/>
      <c r="F973" s="48">
        <f t="shared" si="28"/>
        <v>17617125</v>
      </c>
      <c r="G973" s="399" t="s">
        <v>9568</v>
      </c>
      <c r="K973" s="378"/>
    </row>
    <row r="974" spans="1:11" s="356" customFormat="1" x14ac:dyDescent="0.25">
      <c r="A974" s="445">
        <v>45373</v>
      </c>
      <c r="B974" s="459"/>
      <c r="C974" s="308" t="s">
        <v>12024</v>
      </c>
      <c r="D974" s="306">
        <v>45000</v>
      </c>
      <c r="E974" s="306"/>
      <c r="F974" s="48">
        <f t="shared" si="28"/>
        <v>17572125</v>
      </c>
      <c r="G974" s="399" t="s">
        <v>9568</v>
      </c>
      <c r="K974" s="378"/>
    </row>
    <row r="975" spans="1:11" s="356" customFormat="1" x14ac:dyDescent="0.25">
      <c r="A975" s="445">
        <v>45373</v>
      </c>
      <c r="B975" s="459"/>
      <c r="C975" s="308" t="s">
        <v>13502</v>
      </c>
      <c r="D975" s="306"/>
      <c r="E975" s="306">
        <v>500000</v>
      </c>
      <c r="F975" s="48">
        <f t="shared" si="28"/>
        <v>18072125</v>
      </c>
      <c r="G975" s="399" t="s">
        <v>9568</v>
      </c>
      <c r="K975" s="378"/>
    </row>
    <row r="976" spans="1:11" s="356" customFormat="1" x14ac:dyDescent="0.25">
      <c r="A976" s="445">
        <v>45379</v>
      </c>
      <c r="B976" s="459"/>
      <c r="C976" s="308" t="s">
        <v>13512</v>
      </c>
      <c r="D976" s="306">
        <v>34000</v>
      </c>
      <c r="E976" s="306"/>
      <c r="F976" s="48">
        <f t="shared" si="28"/>
        <v>18038125</v>
      </c>
      <c r="G976" s="399" t="s">
        <v>9568</v>
      </c>
      <c r="K976" s="378"/>
    </row>
    <row r="977" spans="1:11" s="356" customFormat="1" x14ac:dyDescent="0.25">
      <c r="A977" s="445">
        <v>45379</v>
      </c>
      <c r="B977" s="459"/>
      <c r="C977" s="308" t="s">
        <v>13498</v>
      </c>
      <c r="D977" s="306">
        <v>225000</v>
      </c>
      <c r="E977" s="306"/>
      <c r="F977" s="48">
        <f t="shared" si="28"/>
        <v>17813125</v>
      </c>
      <c r="G977" s="399" t="s">
        <v>9568</v>
      </c>
      <c r="K977" s="378"/>
    </row>
    <row r="978" spans="1:11" s="356" customFormat="1" x14ac:dyDescent="0.25">
      <c r="A978" s="445">
        <v>45380</v>
      </c>
      <c r="B978" s="459"/>
      <c r="C978" s="308" t="s">
        <v>13499</v>
      </c>
      <c r="D978" s="306">
        <v>50000</v>
      </c>
      <c r="E978" s="306"/>
      <c r="F978" s="48">
        <f t="shared" si="28"/>
        <v>17763125</v>
      </c>
      <c r="G978" s="399" t="s">
        <v>9568</v>
      </c>
      <c r="K978" s="378"/>
    </row>
    <row r="979" spans="1:11" s="356" customFormat="1" x14ac:dyDescent="0.25">
      <c r="A979" s="445">
        <v>45380</v>
      </c>
      <c r="B979" s="459"/>
      <c r="C979" s="308" t="s">
        <v>13500</v>
      </c>
      <c r="D979" s="306">
        <v>35000</v>
      </c>
      <c r="E979" s="306"/>
      <c r="F979" s="48">
        <f t="shared" si="28"/>
        <v>17728125</v>
      </c>
      <c r="G979" s="399" t="s">
        <v>9568</v>
      </c>
      <c r="K979" s="378"/>
    </row>
    <row r="980" spans="1:11" s="356" customFormat="1" x14ac:dyDescent="0.25">
      <c r="A980" s="445">
        <v>45380</v>
      </c>
      <c r="B980" s="459"/>
      <c r="C980" s="308" t="s">
        <v>13499</v>
      </c>
      <c r="D980" s="306">
        <v>15500</v>
      </c>
      <c r="E980" s="306"/>
      <c r="F980" s="48">
        <f t="shared" si="28"/>
        <v>17712625</v>
      </c>
      <c r="G980" s="399" t="s">
        <v>9568</v>
      </c>
      <c r="I980" s="524"/>
      <c r="K980" s="378"/>
    </row>
    <row r="981" spans="1:11" s="356" customFormat="1" x14ac:dyDescent="0.25">
      <c r="A981" s="445">
        <v>45380</v>
      </c>
      <c r="B981" s="459"/>
      <c r="C981" s="308" t="s">
        <v>13501</v>
      </c>
      <c r="D981" s="306">
        <v>9500</v>
      </c>
      <c r="E981" s="306"/>
      <c r="F981" s="48">
        <f t="shared" si="28"/>
        <v>17703125</v>
      </c>
      <c r="G981" s="399" t="s">
        <v>9568</v>
      </c>
      <c r="K981" s="378"/>
    </row>
    <row r="982" spans="1:11" s="356" customFormat="1" x14ac:dyDescent="0.25">
      <c r="A982" s="445">
        <v>45383</v>
      </c>
      <c r="B982" s="459"/>
      <c r="C982" s="308" t="s">
        <v>13516</v>
      </c>
      <c r="D982" s="306"/>
      <c r="E982" s="306">
        <v>223000</v>
      </c>
      <c r="F982" s="48">
        <f t="shared" si="28"/>
        <v>17926125</v>
      </c>
      <c r="G982" s="399" t="s">
        <v>9568</v>
      </c>
      <c r="K982" s="378"/>
    </row>
    <row r="983" spans="1:11" s="356" customFormat="1" ht="30" x14ac:dyDescent="0.25">
      <c r="A983" s="445">
        <v>45384</v>
      </c>
      <c r="B983" s="459"/>
      <c r="C983" s="309" t="s">
        <v>13528</v>
      </c>
      <c r="D983" s="306"/>
      <c r="E983" s="306">
        <v>1000000</v>
      </c>
      <c r="F983" s="48">
        <f t="shared" si="28"/>
        <v>18926125</v>
      </c>
      <c r="G983" s="399" t="s">
        <v>9568</v>
      </c>
      <c r="K983" s="378"/>
    </row>
    <row r="984" spans="1:11" s="356" customFormat="1" ht="30" x14ac:dyDescent="0.25">
      <c r="A984" s="445">
        <v>45384</v>
      </c>
      <c r="B984" s="459"/>
      <c r="C984" s="309" t="s">
        <v>13528</v>
      </c>
      <c r="D984" s="306"/>
      <c r="E984" s="306">
        <v>1000000</v>
      </c>
      <c r="F984" s="48">
        <f t="shared" si="28"/>
        <v>19926125</v>
      </c>
      <c r="G984" s="399" t="s">
        <v>9568</v>
      </c>
      <c r="K984" s="378"/>
    </row>
    <row r="985" spans="1:11" s="356" customFormat="1" x14ac:dyDescent="0.25">
      <c r="A985" s="445">
        <v>45384</v>
      </c>
      <c r="B985" s="459"/>
      <c r="C985" s="308" t="s">
        <v>13534</v>
      </c>
      <c r="D985" s="442">
        <v>105000</v>
      </c>
      <c r="E985" s="442"/>
      <c r="F985" s="48">
        <f t="shared" si="28"/>
        <v>19821125</v>
      </c>
      <c r="G985" s="399" t="s">
        <v>9568</v>
      </c>
      <c r="K985" s="378"/>
    </row>
    <row r="986" spans="1:11" s="356" customFormat="1" x14ac:dyDescent="0.25">
      <c r="A986" s="445">
        <v>45385</v>
      </c>
      <c r="B986" s="459"/>
      <c r="C986" s="308" t="s">
        <v>13542</v>
      </c>
      <c r="D986" s="306">
        <v>500000</v>
      </c>
      <c r="E986" s="306"/>
      <c r="F986" s="48">
        <f t="shared" si="28"/>
        <v>19321125</v>
      </c>
      <c r="G986" s="399" t="s">
        <v>9568</v>
      </c>
      <c r="K986" s="378"/>
    </row>
    <row r="987" spans="1:11" s="356" customFormat="1" x14ac:dyDescent="0.25">
      <c r="A987" s="445">
        <v>45385</v>
      </c>
      <c r="B987" s="459"/>
      <c r="C987" s="308" t="s">
        <v>13704</v>
      </c>
      <c r="D987" s="306">
        <v>30000</v>
      </c>
      <c r="E987" s="306"/>
      <c r="F987" s="48">
        <f t="shared" si="28"/>
        <v>19291125</v>
      </c>
      <c r="G987" s="399" t="s">
        <v>9568</v>
      </c>
      <c r="K987" s="378"/>
    </row>
    <row r="988" spans="1:11" x14ac:dyDescent="0.25">
      <c r="A988" s="445">
        <v>45385</v>
      </c>
      <c r="B988" s="393"/>
      <c r="C988" s="294" t="s">
        <v>13543</v>
      </c>
      <c r="D988" s="304">
        <v>15000</v>
      </c>
      <c r="E988" s="304"/>
      <c r="F988" s="48">
        <f t="shared" si="28"/>
        <v>19276125</v>
      </c>
      <c r="G988" s="399" t="s">
        <v>9568</v>
      </c>
    </row>
    <row r="989" spans="1:11" x14ac:dyDescent="0.25">
      <c r="A989" s="445">
        <v>45386</v>
      </c>
      <c r="B989" s="459"/>
      <c r="C989" s="308" t="s">
        <v>13542</v>
      </c>
      <c r="D989" s="306">
        <v>425000</v>
      </c>
      <c r="E989" s="306"/>
      <c r="F989" s="48">
        <f t="shared" si="28"/>
        <v>18851125</v>
      </c>
      <c r="G989" s="399" t="s">
        <v>9568</v>
      </c>
    </row>
    <row r="990" spans="1:11" x14ac:dyDescent="0.25">
      <c r="A990" s="445">
        <v>45386</v>
      </c>
      <c r="B990" s="393"/>
      <c r="C990" s="294" t="s">
        <v>13552</v>
      </c>
      <c r="D990" s="304">
        <v>50000</v>
      </c>
      <c r="E990" s="304"/>
      <c r="F990" s="48">
        <f t="shared" si="28"/>
        <v>18801125</v>
      </c>
      <c r="G990" s="399" t="s">
        <v>9568</v>
      </c>
    </row>
    <row r="991" spans="1:11" x14ac:dyDescent="0.25">
      <c r="A991" s="445">
        <v>45386</v>
      </c>
      <c r="B991" s="393"/>
      <c r="C991" s="294" t="s">
        <v>13553</v>
      </c>
      <c r="D991" s="304">
        <v>200000</v>
      </c>
      <c r="E991" s="304"/>
      <c r="F991" s="48">
        <f t="shared" si="28"/>
        <v>18601125</v>
      </c>
      <c r="G991" s="399" t="s">
        <v>9568</v>
      </c>
    </row>
    <row r="992" spans="1:11" x14ac:dyDescent="0.25">
      <c r="A992" s="445">
        <v>45386</v>
      </c>
      <c r="B992" s="393"/>
      <c r="C992" s="294" t="s">
        <v>13554</v>
      </c>
      <c r="D992" s="304">
        <v>100000</v>
      </c>
      <c r="E992" s="304"/>
      <c r="F992" s="48">
        <f t="shared" ref="F992:F1055" si="29">F991+E992-D992</f>
        <v>18501125</v>
      </c>
      <c r="G992" s="399" t="s">
        <v>9568</v>
      </c>
    </row>
    <row r="993" spans="1:7" x14ac:dyDescent="0.25">
      <c r="A993" s="445">
        <v>45386</v>
      </c>
      <c r="B993" s="393"/>
      <c r="C993" s="294" t="s">
        <v>13556</v>
      </c>
      <c r="D993" s="304"/>
      <c r="E993" s="304">
        <v>999000</v>
      </c>
      <c r="F993" s="48">
        <f t="shared" si="29"/>
        <v>19500125</v>
      </c>
      <c r="G993" s="399" t="s">
        <v>9568</v>
      </c>
    </row>
    <row r="994" spans="1:7" x14ac:dyDescent="0.25">
      <c r="A994" s="445">
        <v>45386</v>
      </c>
      <c r="B994" s="393"/>
      <c r="C994" s="294" t="s">
        <v>13556</v>
      </c>
      <c r="D994" s="304"/>
      <c r="E994" s="304">
        <v>999000</v>
      </c>
      <c r="F994" s="48">
        <f t="shared" si="29"/>
        <v>20499125</v>
      </c>
      <c r="G994" s="399" t="s">
        <v>9568</v>
      </c>
    </row>
    <row r="995" spans="1:7" x14ac:dyDescent="0.25">
      <c r="A995" s="445">
        <v>45386</v>
      </c>
      <c r="B995" s="393"/>
      <c r="C995" s="294" t="s">
        <v>13556</v>
      </c>
      <c r="D995" s="304"/>
      <c r="E995" s="304">
        <v>999000</v>
      </c>
      <c r="F995" s="48">
        <f t="shared" si="29"/>
        <v>21498125</v>
      </c>
      <c r="G995" s="399" t="s">
        <v>9568</v>
      </c>
    </row>
    <row r="996" spans="1:7" x14ac:dyDescent="0.25">
      <c r="A996" s="445">
        <v>45386</v>
      </c>
      <c r="B996" s="393"/>
      <c r="C996" s="294" t="s">
        <v>13556</v>
      </c>
      <c r="D996" s="304"/>
      <c r="E996" s="304">
        <v>999000</v>
      </c>
      <c r="F996" s="48">
        <f t="shared" si="29"/>
        <v>22497125</v>
      </c>
      <c r="G996" s="399" t="s">
        <v>9568</v>
      </c>
    </row>
    <row r="997" spans="1:7" x14ac:dyDescent="0.25">
      <c r="A997" s="445">
        <v>45387</v>
      </c>
      <c r="B997" s="393"/>
      <c r="C997" s="294" t="s">
        <v>13564</v>
      </c>
      <c r="D997" s="304"/>
      <c r="E997" s="304">
        <v>310000</v>
      </c>
      <c r="F997" s="48">
        <f t="shared" si="29"/>
        <v>22807125</v>
      </c>
      <c r="G997" s="399" t="s">
        <v>9568</v>
      </c>
    </row>
    <row r="998" spans="1:7" x14ac:dyDescent="0.25">
      <c r="A998" s="445">
        <v>45387</v>
      </c>
      <c r="B998" s="393"/>
      <c r="C998" s="294" t="s">
        <v>13558</v>
      </c>
      <c r="D998" s="304">
        <v>50000</v>
      </c>
      <c r="E998" s="304"/>
      <c r="F998" s="48">
        <f t="shared" si="29"/>
        <v>22757125</v>
      </c>
      <c r="G998" s="399" t="s">
        <v>9568</v>
      </c>
    </row>
    <row r="999" spans="1:7" x14ac:dyDescent="0.25">
      <c r="A999" s="445">
        <v>45387</v>
      </c>
      <c r="B999" s="393"/>
      <c r="C999" s="294" t="s">
        <v>13584</v>
      </c>
      <c r="D999" s="304"/>
      <c r="E999" s="304">
        <v>995000</v>
      </c>
      <c r="F999" s="48">
        <f t="shared" si="29"/>
        <v>23752125</v>
      </c>
      <c r="G999" s="399" t="s">
        <v>9568</v>
      </c>
    </row>
    <row r="1000" spans="1:7" x14ac:dyDescent="0.25">
      <c r="A1000" s="445">
        <v>45387</v>
      </c>
      <c r="B1000" s="393"/>
      <c r="C1000" s="294" t="s">
        <v>13584</v>
      </c>
      <c r="D1000" s="304"/>
      <c r="E1000" s="304">
        <v>995000</v>
      </c>
      <c r="F1000" s="48">
        <f t="shared" si="29"/>
        <v>24747125</v>
      </c>
      <c r="G1000" s="399" t="s">
        <v>9568</v>
      </c>
    </row>
    <row r="1001" spans="1:7" x14ac:dyDescent="0.25">
      <c r="A1001" s="445">
        <v>45388</v>
      </c>
      <c r="B1001" s="393"/>
      <c r="C1001" s="294" t="s">
        <v>13567</v>
      </c>
      <c r="D1001" s="304">
        <v>130000</v>
      </c>
      <c r="E1001" s="304"/>
      <c r="F1001" s="48">
        <f t="shared" si="29"/>
        <v>24617125</v>
      </c>
      <c r="G1001" s="399" t="s">
        <v>9568</v>
      </c>
    </row>
    <row r="1002" spans="1:7" x14ac:dyDescent="0.25">
      <c r="A1002" s="445">
        <v>45389</v>
      </c>
      <c r="B1002" s="393"/>
      <c r="C1002" s="294" t="s">
        <v>13577</v>
      </c>
      <c r="D1002" s="304">
        <v>20000</v>
      </c>
      <c r="E1002" s="304"/>
      <c r="F1002" s="48">
        <f t="shared" si="29"/>
        <v>24597125</v>
      </c>
      <c r="G1002" s="399" t="s">
        <v>9568</v>
      </c>
    </row>
    <row r="1003" spans="1:7" x14ac:dyDescent="0.25">
      <c r="A1003" s="445">
        <v>45389</v>
      </c>
      <c r="B1003" s="393"/>
      <c r="C1003" s="294" t="s">
        <v>13578</v>
      </c>
      <c r="D1003" s="304">
        <v>30000</v>
      </c>
      <c r="E1003" s="304"/>
      <c r="F1003" s="48">
        <f t="shared" si="29"/>
        <v>24567125</v>
      </c>
      <c r="G1003" s="399" t="s">
        <v>9568</v>
      </c>
    </row>
    <row r="1004" spans="1:7" x14ac:dyDescent="0.25">
      <c r="A1004" s="445">
        <v>45390</v>
      </c>
      <c r="B1004" s="393"/>
      <c r="C1004" s="294" t="s">
        <v>13579</v>
      </c>
      <c r="D1004" s="304">
        <v>200000</v>
      </c>
      <c r="E1004" s="304"/>
      <c r="F1004" s="48">
        <f t="shared" si="29"/>
        <v>24367125</v>
      </c>
      <c r="G1004" s="399" t="s">
        <v>9568</v>
      </c>
    </row>
    <row r="1005" spans="1:7" x14ac:dyDescent="0.25">
      <c r="A1005" s="445">
        <v>45390</v>
      </c>
      <c r="B1005" s="393"/>
      <c r="C1005" s="294" t="s">
        <v>13567</v>
      </c>
      <c r="D1005" s="304">
        <v>40000</v>
      </c>
      <c r="E1005" s="304"/>
      <c r="F1005" s="48">
        <f t="shared" si="29"/>
        <v>24327125</v>
      </c>
      <c r="G1005" s="399" t="s">
        <v>9568</v>
      </c>
    </row>
    <row r="1006" spans="1:7" x14ac:dyDescent="0.25">
      <c r="A1006" s="445">
        <v>45390</v>
      </c>
      <c r="B1006" s="393"/>
      <c r="C1006" s="294" t="s">
        <v>13580</v>
      </c>
      <c r="D1006" s="304">
        <v>100000</v>
      </c>
      <c r="E1006" s="304"/>
      <c r="F1006" s="48">
        <f t="shared" si="29"/>
        <v>24227125</v>
      </c>
      <c r="G1006" s="399" t="s">
        <v>9568</v>
      </c>
    </row>
    <row r="1007" spans="1:7" x14ac:dyDescent="0.25">
      <c r="A1007" s="445">
        <v>45390</v>
      </c>
      <c r="B1007" s="393"/>
      <c r="C1007" s="294" t="s">
        <v>13581</v>
      </c>
      <c r="D1007" s="304">
        <v>200000</v>
      </c>
      <c r="E1007" s="304"/>
      <c r="F1007" s="48">
        <f t="shared" si="29"/>
        <v>24027125</v>
      </c>
      <c r="G1007" s="399" t="s">
        <v>9568</v>
      </c>
    </row>
    <row r="1008" spans="1:7" x14ac:dyDescent="0.25">
      <c r="A1008" s="445">
        <v>45391</v>
      </c>
      <c r="B1008" s="393"/>
      <c r="C1008" s="294" t="s">
        <v>13582</v>
      </c>
      <c r="D1008" s="304">
        <v>20000</v>
      </c>
      <c r="E1008" s="304"/>
      <c r="F1008" s="48">
        <f t="shared" si="29"/>
        <v>24007125</v>
      </c>
      <c r="G1008" s="399" t="s">
        <v>9568</v>
      </c>
    </row>
    <row r="1009" spans="1:12" x14ac:dyDescent="0.25">
      <c r="A1009" s="445">
        <v>45391</v>
      </c>
      <c r="B1009" s="393"/>
      <c r="C1009" s="294" t="s">
        <v>13587</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13604</v>
      </c>
      <c r="D1012" s="304"/>
      <c r="E1012" s="304">
        <v>200000</v>
      </c>
      <c r="F1012" s="48">
        <f t="shared" si="29"/>
        <v>24046625</v>
      </c>
      <c r="G1012" s="399" t="s">
        <v>9568</v>
      </c>
    </row>
    <row r="1013" spans="1:12" ht="30" x14ac:dyDescent="0.25">
      <c r="A1013" s="445">
        <v>45405</v>
      </c>
      <c r="B1013" s="393"/>
      <c r="C1013" s="305" t="s">
        <v>13604</v>
      </c>
      <c r="D1013" s="304"/>
      <c r="E1013" s="304">
        <v>400000</v>
      </c>
      <c r="F1013" s="48">
        <f t="shared" si="29"/>
        <v>24446625</v>
      </c>
      <c r="G1013" s="399" t="s">
        <v>9568</v>
      </c>
      <c r="I1013" s="663"/>
      <c r="J1013" s="677"/>
      <c r="K1013" s="677"/>
      <c r="L1013" s="664"/>
    </row>
    <row r="1014" spans="1:12" ht="30" x14ac:dyDescent="0.25">
      <c r="A1014" s="445">
        <v>45405</v>
      </c>
      <c r="B1014" s="393"/>
      <c r="C1014" s="305" t="s">
        <v>13604</v>
      </c>
      <c r="D1014" s="304"/>
      <c r="E1014" s="304">
        <v>800000</v>
      </c>
      <c r="F1014" s="48">
        <f t="shared" si="29"/>
        <v>25246625</v>
      </c>
      <c r="G1014" s="399" t="s">
        <v>9568</v>
      </c>
      <c r="I1014" s="663"/>
      <c r="J1014" s="677"/>
      <c r="K1014" s="677"/>
      <c r="L1014" s="664"/>
    </row>
    <row r="1015" spans="1:12" ht="30" x14ac:dyDescent="0.25">
      <c r="A1015" s="445">
        <v>45405</v>
      </c>
      <c r="B1015" s="393"/>
      <c r="C1015" s="305" t="s">
        <v>13604</v>
      </c>
      <c r="D1015" s="304"/>
      <c r="E1015" s="304">
        <v>400000</v>
      </c>
      <c r="F1015" s="48">
        <f t="shared" si="29"/>
        <v>25646625</v>
      </c>
      <c r="G1015" s="399" t="s">
        <v>9568</v>
      </c>
      <c r="I1015" s="663"/>
      <c r="J1015" s="677"/>
      <c r="K1015" s="677"/>
      <c r="L1015" s="664"/>
    </row>
    <row r="1016" spans="1:12" ht="30" x14ac:dyDescent="0.25">
      <c r="A1016" s="445">
        <v>45405</v>
      </c>
      <c r="B1016" s="393"/>
      <c r="C1016" s="305" t="s">
        <v>13604</v>
      </c>
      <c r="D1016" s="304"/>
      <c r="E1016" s="304">
        <v>463000</v>
      </c>
      <c r="F1016" s="48">
        <f t="shared" si="29"/>
        <v>26109625</v>
      </c>
      <c r="G1016" s="399" t="s">
        <v>9568</v>
      </c>
      <c r="I1016" s="663"/>
      <c r="J1016" s="677"/>
      <c r="K1016" s="677"/>
      <c r="L1016" s="664"/>
    </row>
    <row r="1017" spans="1:12" ht="30" x14ac:dyDescent="0.25">
      <c r="A1017" s="445">
        <v>45405</v>
      </c>
      <c r="B1017" s="393"/>
      <c r="C1017" s="305" t="s">
        <v>13604</v>
      </c>
      <c r="D1017" s="304"/>
      <c r="E1017" s="304">
        <v>537000</v>
      </c>
      <c r="F1017" s="48">
        <f t="shared" si="29"/>
        <v>26646625</v>
      </c>
      <c r="G1017" s="399" t="s">
        <v>9568</v>
      </c>
      <c r="I1017" s="663"/>
      <c r="J1017" s="677"/>
      <c r="K1017" s="677"/>
      <c r="L1017" s="664"/>
    </row>
    <row r="1018" spans="1:12" ht="30" x14ac:dyDescent="0.25">
      <c r="A1018" s="445">
        <v>45406</v>
      </c>
      <c r="B1018" s="393"/>
      <c r="C1018" s="305" t="s">
        <v>13604</v>
      </c>
      <c r="D1018" s="304"/>
      <c r="E1018" s="304">
        <v>800000</v>
      </c>
      <c r="F1018" s="48">
        <f t="shared" si="29"/>
        <v>27446625</v>
      </c>
      <c r="G1018" s="399" t="s">
        <v>9568</v>
      </c>
      <c r="I1018" s="663"/>
      <c r="J1018" s="677"/>
      <c r="K1018" s="677"/>
      <c r="L1018" s="664"/>
    </row>
    <row r="1019" spans="1:12" ht="30" x14ac:dyDescent="0.25">
      <c r="A1019" s="445">
        <v>45406</v>
      </c>
      <c r="B1019" s="393"/>
      <c r="C1019" s="305" t="s">
        <v>13604</v>
      </c>
      <c r="D1019" s="304"/>
      <c r="E1019" s="304">
        <v>700000</v>
      </c>
      <c r="F1019" s="48">
        <f t="shared" si="29"/>
        <v>28146625</v>
      </c>
      <c r="G1019" s="399" t="s">
        <v>9568</v>
      </c>
      <c r="I1019" s="663"/>
      <c r="J1019" s="677"/>
      <c r="K1019" s="677"/>
      <c r="L1019" s="664"/>
    </row>
    <row r="1020" spans="1:12" ht="30" x14ac:dyDescent="0.25">
      <c r="A1020" s="445">
        <v>45411</v>
      </c>
      <c r="B1020" s="393"/>
      <c r="C1020" s="305" t="s">
        <v>13604</v>
      </c>
      <c r="D1020" s="304"/>
      <c r="E1020" s="304">
        <v>300000</v>
      </c>
      <c r="F1020" s="48">
        <f t="shared" si="29"/>
        <v>28446625</v>
      </c>
      <c r="G1020" s="399" t="s">
        <v>9568</v>
      </c>
      <c r="I1020" s="663"/>
      <c r="J1020" s="677"/>
      <c r="K1020" s="677"/>
      <c r="L1020" s="664"/>
    </row>
    <row r="1021" spans="1:12" x14ac:dyDescent="0.25">
      <c r="A1021" s="445">
        <v>45408</v>
      </c>
      <c r="B1021" s="393"/>
      <c r="C1021" s="305" t="s">
        <v>13639</v>
      </c>
      <c r="D1021" s="304"/>
      <c r="E1021" s="304">
        <v>250000</v>
      </c>
      <c r="F1021" s="48">
        <f t="shared" si="29"/>
        <v>28696625</v>
      </c>
      <c r="G1021" s="399" t="s">
        <v>9568</v>
      </c>
      <c r="I1021" s="378"/>
      <c r="J1021" s="677"/>
      <c r="K1021" s="677"/>
      <c r="L1021" s="664"/>
    </row>
    <row r="1022" spans="1:12" x14ac:dyDescent="0.25">
      <c r="A1022" s="445">
        <v>45406</v>
      </c>
      <c r="B1022" s="393"/>
      <c r="C1022" s="305" t="s">
        <v>13639</v>
      </c>
      <c r="D1022" s="304"/>
      <c r="E1022" s="304">
        <v>355000</v>
      </c>
      <c r="F1022" s="48">
        <f t="shared" si="29"/>
        <v>29051625</v>
      </c>
      <c r="G1022" s="399" t="s">
        <v>9568</v>
      </c>
      <c r="I1022" s="678"/>
      <c r="J1022" s="678"/>
      <c r="K1022" s="678"/>
      <c r="L1022" s="665"/>
    </row>
    <row r="1023" spans="1:12" x14ac:dyDescent="0.25">
      <c r="A1023" s="445">
        <v>45408</v>
      </c>
      <c r="B1023" s="393"/>
      <c r="C1023" s="305" t="s">
        <v>13639</v>
      </c>
      <c r="D1023" s="304"/>
      <c r="E1023" s="304">
        <v>100000</v>
      </c>
      <c r="F1023" s="48">
        <f t="shared" si="29"/>
        <v>29151625</v>
      </c>
      <c r="G1023" s="399" t="s">
        <v>9568</v>
      </c>
      <c r="I1023" s="277">
        <f>E1021+E1022+E1023+E1024</f>
        <v>905000</v>
      </c>
    </row>
    <row r="1024" spans="1:12" x14ac:dyDescent="0.25">
      <c r="A1024" s="445">
        <v>45409</v>
      </c>
      <c r="B1024" s="393"/>
      <c r="C1024" s="305" t="s">
        <v>13639</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13605</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13607</v>
      </c>
      <c r="D1029" s="306">
        <v>200000</v>
      </c>
      <c r="E1029" s="306"/>
      <c r="F1029" s="48">
        <f t="shared" si="29"/>
        <v>30598625</v>
      </c>
      <c r="G1029" s="399" t="s">
        <v>9568</v>
      </c>
      <c r="I1029" s="524"/>
      <c r="K1029" s="378"/>
    </row>
    <row r="1030" spans="1:11" s="356" customFormat="1" ht="22.5" customHeight="1" x14ac:dyDescent="0.25">
      <c r="A1030" s="445">
        <v>45407</v>
      </c>
      <c r="B1030" s="459"/>
      <c r="C1030" s="308" t="s">
        <v>13610</v>
      </c>
      <c r="D1030" s="306">
        <v>204000</v>
      </c>
      <c r="E1030" s="306"/>
      <c r="F1030" s="48">
        <f t="shared" si="29"/>
        <v>30394625</v>
      </c>
      <c r="G1030" s="399" t="s">
        <v>9568</v>
      </c>
      <c r="K1030" s="378"/>
    </row>
    <row r="1031" spans="1:11" s="356" customFormat="1" ht="22.5" customHeight="1" x14ac:dyDescent="0.25">
      <c r="A1031" s="445">
        <v>45408</v>
      </c>
      <c r="B1031" s="459"/>
      <c r="C1031" s="308" t="s">
        <v>13617</v>
      </c>
      <c r="D1031" s="306">
        <v>35600</v>
      </c>
      <c r="E1031" s="306"/>
      <c r="F1031" s="48">
        <f t="shared" si="29"/>
        <v>30359025</v>
      </c>
      <c r="G1031" s="399" t="s">
        <v>9568</v>
      </c>
      <c r="K1031" s="378"/>
    </row>
    <row r="1032" spans="1:11" s="356" customFormat="1" ht="22.5" customHeight="1" x14ac:dyDescent="0.25">
      <c r="A1032" s="445">
        <v>45408</v>
      </c>
      <c r="B1032" s="459"/>
      <c r="C1032" s="308" t="s">
        <v>13618</v>
      </c>
      <c r="D1032" s="310">
        <v>40000</v>
      </c>
      <c r="E1032" s="310"/>
      <c r="F1032" s="48">
        <f t="shared" si="29"/>
        <v>30319025</v>
      </c>
      <c r="G1032" s="399" t="s">
        <v>9568</v>
      </c>
      <c r="K1032" s="378"/>
    </row>
    <row r="1033" spans="1:11" s="356" customFormat="1" ht="22.5" customHeight="1" x14ac:dyDescent="0.25">
      <c r="A1033" s="445">
        <v>45408</v>
      </c>
      <c r="B1033" s="459"/>
      <c r="C1033" s="308" t="s">
        <v>13619</v>
      </c>
      <c r="D1033" s="310">
        <v>5000</v>
      </c>
      <c r="E1033" s="310"/>
      <c r="F1033" s="48">
        <f t="shared" si="29"/>
        <v>30314025</v>
      </c>
      <c r="G1033" s="399" t="s">
        <v>9568</v>
      </c>
      <c r="K1033" s="378"/>
    </row>
    <row r="1034" spans="1:11" s="356" customFormat="1" ht="22.5" customHeight="1" x14ac:dyDescent="0.25">
      <c r="A1034" s="445">
        <v>45409</v>
      </c>
      <c r="B1034" s="459"/>
      <c r="C1034" s="308" t="s">
        <v>13625</v>
      </c>
      <c r="D1034" s="310">
        <v>4500</v>
      </c>
      <c r="E1034" s="310"/>
      <c r="F1034" s="48">
        <f t="shared" si="29"/>
        <v>30309525</v>
      </c>
      <c r="G1034" s="399" t="s">
        <v>9568</v>
      </c>
      <c r="K1034" s="378"/>
    </row>
    <row r="1035" spans="1:11" x14ac:dyDescent="0.25">
      <c r="A1035" s="445">
        <v>45409</v>
      </c>
      <c r="B1035" s="393"/>
      <c r="C1035" s="666" t="s">
        <v>13626</v>
      </c>
      <c r="D1035" s="667">
        <v>500000</v>
      </c>
      <c r="E1035" s="667"/>
      <c r="F1035" s="48">
        <f t="shared" si="29"/>
        <v>29809525</v>
      </c>
      <c r="G1035" s="399" t="s">
        <v>9568</v>
      </c>
    </row>
    <row r="1036" spans="1:11" x14ac:dyDescent="0.25">
      <c r="A1036" s="445">
        <v>45409</v>
      </c>
      <c r="B1036" s="393"/>
      <c r="C1036" s="666" t="s">
        <v>13627</v>
      </c>
      <c r="D1036" s="667">
        <v>500000</v>
      </c>
      <c r="E1036" s="667"/>
      <c r="F1036" s="48">
        <f t="shared" si="29"/>
        <v>29309525</v>
      </c>
      <c r="G1036" s="399" t="s">
        <v>9568</v>
      </c>
    </row>
    <row r="1037" spans="1:11" x14ac:dyDescent="0.25">
      <c r="A1037" s="445">
        <v>45409</v>
      </c>
      <c r="B1037" s="393"/>
      <c r="C1037" s="294" t="s">
        <v>13628</v>
      </c>
      <c r="D1037" s="304"/>
      <c r="E1037" s="304">
        <v>5000000</v>
      </c>
      <c r="F1037" s="48">
        <f t="shared" si="29"/>
        <v>34309525</v>
      </c>
      <c r="G1037" s="399" t="s">
        <v>9568</v>
      </c>
    </row>
    <row r="1038" spans="1:11" x14ac:dyDescent="0.25">
      <c r="A1038" s="445">
        <v>45409</v>
      </c>
      <c r="B1038" s="393"/>
      <c r="C1038" s="294" t="s">
        <v>13633</v>
      </c>
      <c r="D1038" s="304">
        <v>15000</v>
      </c>
      <c r="E1038" s="304"/>
      <c r="F1038" s="48">
        <f t="shared" si="29"/>
        <v>34294525</v>
      </c>
      <c r="G1038" s="399" t="s">
        <v>9568</v>
      </c>
    </row>
    <row r="1039" spans="1:11" x14ac:dyDescent="0.25">
      <c r="A1039" s="445">
        <v>45409</v>
      </c>
      <c r="B1039" s="393"/>
      <c r="C1039" s="294" t="s">
        <v>13636</v>
      </c>
      <c r="D1039" s="304">
        <v>59160</v>
      </c>
      <c r="E1039" s="304"/>
      <c r="F1039" s="48">
        <f t="shared" si="29"/>
        <v>34235365</v>
      </c>
      <c r="G1039" s="399" t="s">
        <v>9568</v>
      </c>
    </row>
    <row r="1040" spans="1:11" x14ac:dyDescent="0.25">
      <c r="A1040" s="445">
        <v>45412</v>
      </c>
      <c r="B1040" s="393"/>
      <c r="C1040" s="294" t="s">
        <v>13637</v>
      </c>
      <c r="D1040" s="304">
        <v>100000</v>
      </c>
      <c r="E1040" s="304"/>
      <c r="F1040" s="48">
        <f t="shared" si="29"/>
        <v>34135365</v>
      </c>
      <c r="G1040" s="399" t="s">
        <v>9568</v>
      </c>
    </row>
    <row r="1041" spans="1:7" x14ac:dyDescent="0.25">
      <c r="A1041" s="445">
        <v>45414</v>
      </c>
      <c r="B1041" s="393"/>
      <c r="C1041" s="294" t="s">
        <v>13638</v>
      </c>
      <c r="D1041" s="304">
        <v>70000</v>
      </c>
      <c r="E1041" s="304"/>
      <c r="F1041" s="48">
        <f t="shared" si="29"/>
        <v>34065365</v>
      </c>
      <c r="G1041" s="399" t="s">
        <v>9568</v>
      </c>
    </row>
    <row r="1042" spans="1:7" ht="30" x14ac:dyDescent="0.25">
      <c r="A1042" s="445">
        <v>45414</v>
      </c>
      <c r="B1042" s="459"/>
      <c r="C1042" s="309" t="s">
        <v>13640</v>
      </c>
      <c r="D1042" s="306">
        <v>250000</v>
      </c>
      <c r="E1042" s="306"/>
      <c r="F1042" s="48">
        <f t="shared" si="29"/>
        <v>33815365</v>
      </c>
      <c r="G1042" s="399" t="s">
        <v>9568</v>
      </c>
    </row>
    <row r="1043" spans="1:7" x14ac:dyDescent="0.25">
      <c r="A1043" s="445">
        <v>45414</v>
      </c>
      <c r="B1043" s="393"/>
      <c r="C1043" s="294" t="s">
        <v>13641</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13652</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13684</v>
      </c>
      <c r="D1050" s="310">
        <v>20950</v>
      </c>
      <c r="E1050" s="310"/>
      <c r="F1050" s="48">
        <f t="shared" si="29"/>
        <v>33934295</v>
      </c>
      <c r="G1050" s="399" t="s">
        <v>9568</v>
      </c>
    </row>
    <row r="1051" spans="1:7" x14ac:dyDescent="0.25">
      <c r="A1051" s="445">
        <v>45420</v>
      </c>
      <c r="B1051" s="459"/>
      <c r="C1051" s="308" t="s">
        <v>13685</v>
      </c>
      <c r="D1051" s="442">
        <v>105000</v>
      </c>
      <c r="E1051" s="442"/>
      <c r="F1051" s="48">
        <f t="shared" si="29"/>
        <v>33829295</v>
      </c>
      <c r="G1051" s="399" t="s">
        <v>9568</v>
      </c>
    </row>
    <row r="1052" spans="1:7" x14ac:dyDescent="0.25">
      <c r="A1052" s="445">
        <v>45420</v>
      </c>
      <c r="B1052" s="459"/>
      <c r="C1052" s="308" t="s">
        <v>13686</v>
      </c>
      <c r="D1052" s="306">
        <v>85000</v>
      </c>
      <c r="E1052" s="306"/>
      <c r="F1052" s="48">
        <f t="shared" si="29"/>
        <v>33744295</v>
      </c>
      <c r="G1052" s="399" t="s">
        <v>9568</v>
      </c>
    </row>
    <row r="1053" spans="1:7" x14ac:dyDescent="0.25">
      <c r="A1053" s="445">
        <v>45420</v>
      </c>
      <c r="B1053" s="459"/>
      <c r="C1053" s="308" t="s">
        <v>13699</v>
      </c>
      <c r="D1053" s="306">
        <v>354000</v>
      </c>
      <c r="E1053" s="306"/>
      <c r="F1053" s="48">
        <f t="shared" si="29"/>
        <v>33390295</v>
      </c>
      <c r="G1053" s="399" t="s">
        <v>9568</v>
      </c>
    </row>
    <row r="1054" spans="1:7" x14ac:dyDescent="0.25">
      <c r="A1054" s="445">
        <v>45422</v>
      </c>
      <c r="B1054" s="459"/>
      <c r="C1054" s="308" t="s">
        <v>13707</v>
      </c>
      <c r="D1054" s="310">
        <v>15000</v>
      </c>
      <c r="E1054" s="310"/>
      <c r="F1054" s="48">
        <f t="shared" si="29"/>
        <v>33375295</v>
      </c>
      <c r="G1054" s="399" t="s">
        <v>9568</v>
      </c>
    </row>
    <row r="1055" spans="1:7" x14ac:dyDescent="0.25">
      <c r="A1055" s="445">
        <v>45422</v>
      </c>
      <c r="B1055" s="459"/>
      <c r="C1055" s="308" t="s">
        <v>13705</v>
      </c>
      <c r="D1055" s="310">
        <v>60000</v>
      </c>
      <c r="E1055" s="310"/>
      <c r="F1055" s="48">
        <f t="shared" si="29"/>
        <v>33315295</v>
      </c>
      <c r="G1055" s="399" t="s">
        <v>9568</v>
      </c>
    </row>
    <row r="1056" spans="1:7" x14ac:dyDescent="0.25">
      <c r="A1056" s="445">
        <v>45422</v>
      </c>
      <c r="B1056" s="459"/>
      <c r="C1056" s="308" t="s">
        <v>13706</v>
      </c>
      <c r="D1056" s="306">
        <v>13000</v>
      </c>
      <c r="E1056" s="306"/>
      <c r="F1056" s="48">
        <f t="shared" ref="F1056:F1062" si="30">F1055+E1056-D1056</f>
        <v>33302295</v>
      </c>
      <c r="G1056" s="399" t="s">
        <v>9568</v>
      </c>
    </row>
    <row r="1057" spans="1:7" x14ac:dyDescent="0.25">
      <c r="A1057" s="445">
        <v>45423</v>
      </c>
      <c r="B1057" s="459"/>
      <c r="C1057" s="308" t="s">
        <v>13708</v>
      </c>
      <c r="D1057" s="306">
        <v>200000</v>
      </c>
      <c r="E1057" s="306"/>
      <c r="F1057" s="48">
        <f t="shared" si="30"/>
        <v>33102295</v>
      </c>
      <c r="G1057" s="399" t="s">
        <v>9568</v>
      </c>
    </row>
    <row r="1058" spans="1:7" x14ac:dyDescent="0.25">
      <c r="A1058" s="445">
        <v>45423</v>
      </c>
      <c r="B1058" s="459"/>
      <c r="C1058" s="308" t="s">
        <v>13708</v>
      </c>
      <c r="D1058" s="306">
        <v>500000</v>
      </c>
      <c r="E1058" s="306"/>
      <c r="F1058" s="48">
        <f t="shared" si="30"/>
        <v>32602295</v>
      </c>
      <c r="G1058" s="399" t="s">
        <v>9568</v>
      </c>
    </row>
    <row r="1059" spans="1:7" x14ac:dyDescent="0.25">
      <c r="A1059" s="445">
        <v>45423</v>
      </c>
      <c r="B1059" s="459"/>
      <c r="C1059" s="308" t="s">
        <v>13712</v>
      </c>
      <c r="D1059" s="306">
        <v>1500000</v>
      </c>
      <c r="E1059" s="306"/>
      <c r="F1059" s="48">
        <f t="shared" si="30"/>
        <v>31102295</v>
      </c>
      <c r="G1059" s="399" t="s">
        <v>9568</v>
      </c>
    </row>
    <row r="1060" spans="1:7" x14ac:dyDescent="0.25">
      <c r="A1060" s="445">
        <v>45424</v>
      </c>
      <c r="B1060" s="459"/>
      <c r="C1060" s="308" t="s">
        <v>13723</v>
      </c>
      <c r="D1060" s="306">
        <v>220000</v>
      </c>
      <c r="E1060" s="306"/>
      <c r="F1060" s="48">
        <f t="shared" si="30"/>
        <v>30882295</v>
      </c>
      <c r="G1060" s="399" t="s">
        <v>9568</v>
      </c>
    </row>
    <row r="1061" spans="1:7" x14ac:dyDescent="0.25">
      <c r="A1061" s="445">
        <v>45425</v>
      </c>
      <c r="B1061" s="459"/>
      <c r="C1061" s="308" t="s">
        <v>13728</v>
      </c>
      <c r="D1061" s="306">
        <v>70000</v>
      </c>
      <c r="E1061" s="306"/>
      <c r="F1061" s="48">
        <f t="shared" si="30"/>
        <v>30812295</v>
      </c>
      <c r="G1061" s="399" t="s">
        <v>9568</v>
      </c>
    </row>
    <row r="1062" spans="1:7" x14ac:dyDescent="0.25">
      <c r="A1062" s="445">
        <v>45425</v>
      </c>
      <c r="B1062" s="459"/>
      <c r="C1062" s="308" t="s">
        <v>13729</v>
      </c>
      <c r="D1062" s="306">
        <v>25000</v>
      </c>
      <c r="E1062" s="306"/>
      <c r="F1062" s="48">
        <f t="shared" si="30"/>
        <v>30787295</v>
      </c>
      <c r="G1062" s="399" t="s">
        <v>9568</v>
      </c>
    </row>
    <row r="1063" spans="1:7" x14ac:dyDescent="0.25">
      <c r="A1063" s="445">
        <v>45429</v>
      </c>
      <c r="B1063" s="459"/>
      <c r="C1063" s="308" t="s">
        <v>13749</v>
      </c>
      <c r="D1063" s="306">
        <v>30000</v>
      </c>
      <c r="E1063" s="306"/>
      <c r="F1063" s="48">
        <f t="shared" ref="F1063:F1119" si="31">F1062+E1063-D1063</f>
        <v>30757295</v>
      </c>
      <c r="G1063" s="399" t="s">
        <v>9568</v>
      </c>
    </row>
    <row r="1064" spans="1:7" x14ac:dyDescent="0.25">
      <c r="A1064" s="445">
        <v>45429</v>
      </c>
      <c r="B1064" s="459"/>
      <c r="C1064" s="308" t="s">
        <v>13750</v>
      </c>
      <c r="D1064" s="306">
        <v>100000</v>
      </c>
      <c r="E1064" s="306"/>
      <c r="F1064" s="48">
        <f t="shared" si="31"/>
        <v>30657295</v>
      </c>
      <c r="G1064" s="399" t="s">
        <v>9568</v>
      </c>
    </row>
    <row r="1065" spans="1:7" x14ac:dyDescent="0.25">
      <c r="A1065" s="445">
        <v>45429</v>
      </c>
      <c r="B1065" s="459"/>
      <c r="C1065" s="308" t="s">
        <v>13037</v>
      </c>
      <c r="D1065" s="306">
        <v>12000</v>
      </c>
      <c r="E1065" s="306"/>
      <c r="F1065" s="48">
        <f t="shared" si="31"/>
        <v>30645295</v>
      </c>
      <c r="G1065" s="399" t="s">
        <v>9568</v>
      </c>
    </row>
    <row r="1066" spans="1:7" x14ac:dyDescent="0.25">
      <c r="A1066" s="445">
        <v>45430</v>
      </c>
      <c r="B1066" s="459"/>
      <c r="C1066" s="308" t="s">
        <v>13708</v>
      </c>
      <c r="D1066" s="306">
        <v>150000</v>
      </c>
      <c r="E1066" s="306"/>
      <c r="F1066" s="48">
        <f t="shared" si="31"/>
        <v>30495295</v>
      </c>
      <c r="G1066" s="399" t="s">
        <v>9568</v>
      </c>
    </row>
    <row r="1067" spans="1:7" x14ac:dyDescent="0.25">
      <c r="A1067" s="445">
        <v>45430</v>
      </c>
      <c r="B1067" s="459"/>
      <c r="C1067" s="308" t="s">
        <v>13755</v>
      </c>
      <c r="D1067" s="306">
        <v>350000</v>
      </c>
      <c r="E1067" s="306"/>
      <c r="F1067" s="48">
        <f t="shared" si="31"/>
        <v>30145295</v>
      </c>
      <c r="G1067" s="399" t="s">
        <v>9568</v>
      </c>
    </row>
    <row r="1068" spans="1:7" ht="30" x14ac:dyDescent="0.25">
      <c r="A1068" s="445">
        <v>45430</v>
      </c>
      <c r="B1068" s="393"/>
      <c r="C1068" s="305" t="s">
        <v>13756</v>
      </c>
      <c r="D1068" s="306"/>
      <c r="E1068" s="306">
        <v>400000</v>
      </c>
      <c r="F1068" s="48">
        <f t="shared" si="31"/>
        <v>30545295</v>
      </c>
      <c r="G1068" s="399" t="s">
        <v>9568</v>
      </c>
    </row>
    <row r="1069" spans="1:7" ht="30" x14ac:dyDescent="0.25">
      <c r="A1069" s="445">
        <v>45430</v>
      </c>
      <c r="B1069" s="393"/>
      <c r="C1069" s="305" t="s">
        <v>13757</v>
      </c>
      <c r="D1069" s="306"/>
      <c r="E1069" s="306">
        <v>154000</v>
      </c>
      <c r="F1069" s="48">
        <f t="shared" si="31"/>
        <v>30699295</v>
      </c>
      <c r="G1069" s="399" t="s">
        <v>9568</v>
      </c>
    </row>
    <row r="1070" spans="1:7" ht="30" x14ac:dyDescent="0.25">
      <c r="A1070" s="445">
        <v>45430</v>
      </c>
      <c r="B1070" s="393"/>
      <c r="C1070" s="305" t="s">
        <v>13757</v>
      </c>
      <c r="D1070" s="306"/>
      <c r="E1070" s="306">
        <v>200000</v>
      </c>
      <c r="F1070" s="48">
        <f t="shared" si="31"/>
        <v>30899295</v>
      </c>
      <c r="G1070" s="399" t="s">
        <v>9568</v>
      </c>
    </row>
    <row r="1071" spans="1:7" ht="30" x14ac:dyDescent="0.25">
      <c r="A1071" s="445">
        <v>45430</v>
      </c>
      <c r="B1071" s="393"/>
      <c r="C1071" s="305" t="s">
        <v>13757</v>
      </c>
      <c r="D1071" s="306"/>
      <c r="E1071" s="306">
        <v>22000</v>
      </c>
      <c r="F1071" s="48">
        <f t="shared" si="31"/>
        <v>30921295</v>
      </c>
      <c r="G1071" s="399" t="s">
        <v>9568</v>
      </c>
    </row>
    <row r="1072" spans="1:7" x14ac:dyDescent="0.25">
      <c r="A1072" s="294"/>
      <c r="B1072" s="393"/>
      <c r="C1072" s="294"/>
      <c r="D1072" s="306"/>
      <c r="E1072" s="306"/>
      <c r="F1072" s="48">
        <f t="shared" si="31"/>
        <v>30921295</v>
      </c>
      <c r="G1072" s="399" t="s">
        <v>10772</v>
      </c>
    </row>
    <row r="1073" spans="1:7" x14ac:dyDescent="0.25">
      <c r="A1073" s="294"/>
      <c r="B1073" s="393"/>
      <c r="C1073" s="294"/>
      <c r="D1073" s="306"/>
      <c r="E1073" s="306"/>
      <c r="F1073" s="48">
        <f t="shared" si="31"/>
        <v>30921295</v>
      </c>
      <c r="G1073" s="399" t="s">
        <v>10772</v>
      </c>
    </row>
    <row r="1074" spans="1:7" x14ac:dyDescent="0.25">
      <c r="A1074" s="294"/>
      <c r="B1074" s="393"/>
      <c r="C1074" s="294"/>
      <c r="D1074" s="306"/>
      <c r="E1074" s="306"/>
      <c r="F1074" s="48">
        <f t="shared" si="31"/>
        <v>30921295</v>
      </c>
      <c r="G1074" s="399" t="s">
        <v>10772</v>
      </c>
    </row>
    <row r="1075" spans="1:7" x14ac:dyDescent="0.25">
      <c r="A1075" s="294"/>
      <c r="B1075" s="393"/>
      <c r="C1075" s="294"/>
      <c r="D1075" s="306"/>
      <c r="E1075" s="306"/>
      <c r="F1075" s="48">
        <f t="shared" si="31"/>
        <v>30921295</v>
      </c>
      <c r="G1075" s="399" t="s">
        <v>10772</v>
      </c>
    </row>
    <row r="1076" spans="1:7" x14ac:dyDescent="0.25">
      <c r="A1076" s="294"/>
      <c r="B1076" s="393"/>
      <c r="C1076" s="294"/>
      <c r="D1076" s="306"/>
      <c r="E1076" s="306"/>
      <c r="F1076" s="48">
        <f t="shared" si="31"/>
        <v>30921295</v>
      </c>
      <c r="G1076" s="399" t="s">
        <v>10772</v>
      </c>
    </row>
    <row r="1077" spans="1:7" x14ac:dyDescent="0.25">
      <c r="A1077" s="294"/>
      <c r="B1077" s="393"/>
      <c r="C1077" s="294"/>
      <c r="D1077" s="306"/>
      <c r="E1077" s="306"/>
      <c r="F1077" s="48">
        <f t="shared" si="31"/>
        <v>30921295</v>
      </c>
      <c r="G1077" s="399" t="s">
        <v>10772</v>
      </c>
    </row>
    <row r="1078" spans="1:7" x14ac:dyDescent="0.25">
      <c r="A1078" s="294"/>
      <c r="B1078" s="393"/>
      <c r="C1078" s="294"/>
      <c r="D1078" s="306"/>
      <c r="E1078" s="306"/>
      <c r="F1078" s="48">
        <f t="shared" si="31"/>
        <v>30921295</v>
      </c>
      <c r="G1078" s="399" t="s">
        <v>10772</v>
      </c>
    </row>
    <row r="1079" spans="1:7" x14ac:dyDescent="0.25">
      <c r="A1079" s="294"/>
      <c r="B1079" s="393"/>
      <c r="C1079" s="294"/>
      <c r="D1079" s="306"/>
      <c r="E1079" s="306"/>
      <c r="F1079" s="48">
        <f t="shared" si="31"/>
        <v>30921295</v>
      </c>
      <c r="G1079" s="399" t="s">
        <v>10772</v>
      </c>
    </row>
    <row r="1080" spans="1:7" x14ac:dyDescent="0.25">
      <c r="A1080" s="294"/>
      <c r="B1080" s="393"/>
      <c r="C1080" s="294"/>
      <c r="D1080" s="306"/>
      <c r="E1080" s="306"/>
      <c r="F1080" s="48">
        <f t="shared" si="31"/>
        <v>30921295</v>
      </c>
      <c r="G1080" s="399" t="s">
        <v>10772</v>
      </c>
    </row>
    <row r="1081" spans="1:7" x14ac:dyDescent="0.25">
      <c r="A1081" s="294"/>
      <c r="B1081" s="393"/>
      <c r="C1081" s="294"/>
      <c r="D1081" s="306"/>
      <c r="E1081" s="306"/>
      <c r="F1081" s="48">
        <f t="shared" si="31"/>
        <v>30921295</v>
      </c>
      <c r="G1081" s="399" t="s">
        <v>10772</v>
      </c>
    </row>
    <row r="1082" spans="1:7" x14ac:dyDescent="0.25">
      <c r="A1082" s="294"/>
      <c r="B1082" s="393"/>
      <c r="C1082" s="294"/>
      <c r="D1082" s="306"/>
      <c r="E1082" s="306"/>
      <c r="F1082" s="48">
        <f t="shared" si="31"/>
        <v>30921295</v>
      </c>
      <c r="G1082" s="399" t="s">
        <v>10772</v>
      </c>
    </row>
    <row r="1083" spans="1:7" x14ac:dyDescent="0.25">
      <c r="A1083" s="294"/>
      <c r="B1083" s="393"/>
      <c r="C1083" s="294"/>
      <c r="D1083" s="306"/>
      <c r="E1083" s="306"/>
      <c r="F1083" s="48">
        <f t="shared" si="31"/>
        <v>30921295</v>
      </c>
      <c r="G1083" s="399" t="s">
        <v>10772</v>
      </c>
    </row>
    <row r="1084" spans="1:7" x14ac:dyDescent="0.25">
      <c r="A1084" s="294"/>
      <c r="B1084" s="393"/>
      <c r="C1084" s="294"/>
      <c r="D1084" s="306"/>
      <c r="E1084" s="306"/>
      <c r="F1084" s="48">
        <f t="shared" si="31"/>
        <v>30921295</v>
      </c>
      <c r="G1084" s="399" t="s">
        <v>10772</v>
      </c>
    </row>
    <row r="1085" spans="1:7" x14ac:dyDescent="0.25">
      <c r="A1085" s="294"/>
      <c r="B1085" s="393"/>
      <c r="C1085" s="294"/>
      <c r="D1085" s="306"/>
      <c r="E1085" s="306"/>
      <c r="F1085" s="48">
        <f t="shared" si="31"/>
        <v>30921295</v>
      </c>
      <c r="G1085" s="399" t="s">
        <v>10772</v>
      </c>
    </row>
    <row r="1086" spans="1:7" x14ac:dyDescent="0.25">
      <c r="A1086" s="294"/>
      <c r="B1086" s="393"/>
      <c r="C1086" s="294"/>
      <c r="D1086" s="306"/>
      <c r="E1086" s="306"/>
      <c r="F1086" s="48">
        <f t="shared" si="31"/>
        <v>30921295</v>
      </c>
      <c r="G1086" s="399" t="s">
        <v>10772</v>
      </c>
    </row>
    <row r="1087" spans="1:7" x14ac:dyDescent="0.25">
      <c r="A1087" s="294"/>
      <c r="B1087" s="393"/>
      <c r="C1087" s="294"/>
      <c r="D1087" s="306"/>
      <c r="E1087" s="306"/>
      <c r="F1087" s="48">
        <f t="shared" si="31"/>
        <v>30921295</v>
      </c>
      <c r="G1087" s="399" t="s">
        <v>10772</v>
      </c>
    </row>
    <row r="1088" spans="1:7" x14ac:dyDescent="0.25">
      <c r="A1088" s="294"/>
      <c r="B1088" s="393"/>
      <c r="C1088" s="294"/>
      <c r="D1088" s="306"/>
      <c r="E1088" s="306"/>
      <c r="F1088" s="48">
        <f t="shared" si="31"/>
        <v>30921295</v>
      </c>
      <c r="G1088" s="399" t="s">
        <v>10772</v>
      </c>
    </row>
    <row r="1089" spans="1:7" x14ac:dyDescent="0.25">
      <c r="A1089" s="294"/>
      <c r="B1089" s="393"/>
      <c r="C1089" s="294"/>
      <c r="D1089" s="306"/>
      <c r="E1089" s="306"/>
      <c r="F1089" s="48">
        <f t="shared" si="31"/>
        <v>30921295</v>
      </c>
      <c r="G1089" s="399" t="s">
        <v>10772</v>
      </c>
    </row>
    <row r="1090" spans="1:7" x14ac:dyDescent="0.25">
      <c r="A1090" s="294"/>
      <c r="B1090" s="393"/>
      <c r="C1090" s="294"/>
      <c r="D1090" s="306"/>
      <c r="E1090" s="306"/>
      <c r="F1090" s="48">
        <f t="shared" si="31"/>
        <v>30921295</v>
      </c>
      <c r="G1090" s="399" t="s">
        <v>10772</v>
      </c>
    </row>
    <row r="1091" spans="1:7" x14ac:dyDescent="0.25">
      <c r="A1091" s="294"/>
      <c r="B1091" s="393"/>
      <c r="C1091" s="294"/>
      <c r="D1091" s="306"/>
      <c r="E1091" s="306"/>
      <c r="F1091" s="48">
        <f t="shared" si="31"/>
        <v>30921295</v>
      </c>
      <c r="G1091" s="399" t="s">
        <v>10772</v>
      </c>
    </row>
    <row r="1092" spans="1:7" x14ac:dyDescent="0.25">
      <c r="A1092" s="294"/>
      <c r="B1092" s="393"/>
      <c r="C1092" s="294"/>
      <c r="D1092" s="306"/>
      <c r="E1092" s="306"/>
      <c r="F1092" s="48">
        <f t="shared" si="31"/>
        <v>30921295</v>
      </c>
      <c r="G1092" s="399" t="s">
        <v>10772</v>
      </c>
    </row>
    <row r="1093" spans="1:7" x14ac:dyDescent="0.25">
      <c r="A1093" s="294"/>
      <c r="B1093" s="393"/>
      <c r="C1093" s="294"/>
      <c r="D1093" s="306"/>
      <c r="E1093" s="306"/>
      <c r="F1093" s="48">
        <f t="shared" si="31"/>
        <v>30921295</v>
      </c>
      <c r="G1093" s="399" t="s">
        <v>10772</v>
      </c>
    </row>
    <row r="1094" spans="1:7" x14ac:dyDescent="0.25">
      <c r="A1094" s="294"/>
      <c r="B1094" s="393"/>
      <c r="C1094" s="294"/>
      <c r="D1094" s="306"/>
      <c r="E1094" s="306"/>
      <c r="F1094" s="48">
        <f t="shared" si="31"/>
        <v>30921295</v>
      </c>
      <c r="G1094" s="399" t="s">
        <v>10772</v>
      </c>
    </row>
    <row r="1095" spans="1:7" x14ac:dyDescent="0.25">
      <c r="A1095" s="294"/>
      <c r="B1095" s="393"/>
      <c r="C1095" s="294"/>
      <c r="D1095" s="306"/>
      <c r="E1095" s="306"/>
      <c r="F1095" s="48">
        <f t="shared" si="31"/>
        <v>30921295</v>
      </c>
      <c r="G1095" s="399" t="s">
        <v>10772</v>
      </c>
    </row>
    <row r="1096" spans="1:7" x14ac:dyDescent="0.25">
      <c r="A1096" s="294"/>
      <c r="B1096" s="393"/>
      <c r="C1096" s="294"/>
      <c r="D1096" s="306"/>
      <c r="E1096" s="306"/>
      <c r="F1096" s="48">
        <f t="shared" si="31"/>
        <v>30921295</v>
      </c>
      <c r="G1096" s="399" t="s">
        <v>10772</v>
      </c>
    </row>
    <row r="1097" spans="1:7" x14ac:dyDescent="0.25">
      <c r="A1097" s="294"/>
      <c r="B1097" s="393"/>
      <c r="C1097" s="294"/>
      <c r="D1097" s="306"/>
      <c r="E1097" s="306"/>
      <c r="F1097" s="48">
        <f t="shared" si="31"/>
        <v>30921295</v>
      </c>
      <c r="G1097" s="399" t="s">
        <v>10772</v>
      </c>
    </row>
    <row r="1098" spans="1:7" x14ac:dyDescent="0.25">
      <c r="A1098" s="294"/>
      <c r="B1098" s="393"/>
      <c r="C1098" s="294"/>
      <c r="D1098" s="306"/>
      <c r="E1098" s="306"/>
      <c r="F1098" s="48">
        <f t="shared" si="31"/>
        <v>30921295</v>
      </c>
      <c r="G1098" s="399" t="s">
        <v>10772</v>
      </c>
    </row>
    <row r="1099" spans="1:7" x14ac:dyDescent="0.25">
      <c r="A1099" s="294"/>
      <c r="B1099" s="393"/>
      <c r="C1099" s="294"/>
      <c r="D1099" s="306"/>
      <c r="E1099" s="306"/>
      <c r="F1099" s="48">
        <f t="shared" si="31"/>
        <v>30921295</v>
      </c>
      <c r="G1099" s="399" t="s">
        <v>10772</v>
      </c>
    </row>
    <row r="1100" spans="1:7" x14ac:dyDescent="0.25">
      <c r="A1100" s="294"/>
      <c r="B1100" s="393"/>
      <c r="C1100" s="294"/>
      <c r="D1100" s="306"/>
      <c r="E1100" s="306"/>
      <c r="F1100" s="48">
        <f t="shared" si="31"/>
        <v>30921295</v>
      </c>
      <c r="G1100" s="399" t="s">
        <v>10772</v>
      </c>
    </row>
    <row r="1101" spans="1:7" x14ac:dyDescent="0.25">
      <c r="A1101" s="294"/>
      <c r="B1101" s="393"/>
      <c r="C1101" s="294"/>
      <c r="D1101" s="306"/>
      <c r="E1101" s="306"/>
      <c r="F1101" s="48">
        <f t="shared" si="31"/>
        <v>30921295</v>
      </c>
      <c r="G1101" s="399" t="s">
        <v>10772</v>
      </c>
    </row>
    <row r="1102" spans="1:7" x14ac:dyDescent="0.25">
      <c r="A1102" s="294"/>
      <c r="B1102" s="393"/>
      <c r="C1102" s="294"/>
      <c r="D1102" s="306"/>
      <c r="E1102" s="306"/>
      <c r="F1102" s="48">
        <f t="shared" si="31"/>
        <v>30921295</v>
      </c>
      <c r="G1102" s="399" t="s">
        <v>10772</v>
      </c>
    </row>
    <row r="1103" spans="1:7" x14ac:dyDescent="0.25">
      <c r="A1103" s="294"/>
      <c r="B1103" s="393"/>
      <c r="C1103" s="294"/>
      <c r="D1103" s="306"/>
      <c r="E1103" s="306"/>
      <c r="F1103" s="48">
        <f t="shared" si="31"/>
        <v>30921295</v>
      </c>
      <c r="G1103" s="399" t="s">
        <v>10772</v>
      </c>
    </row>
    <row r="1104" spans="1:7" x14ac:dyDescent="0.25">
      <c r="A1104" s="294"/>
      <c r="B1104" s="393"/>
      <c r="C1104" s="294"/>
      <c r="D1104" s="306"/>
      <c r="E1104" s="306"/>
      <c r="F1104" s="48">
        <f t="shared" si="31"/>
        <v>30921295</v>
      </c>
      <c r="G1104" s="399" t="s">
        <v>10772</v>
      </c>
    </row>
    <row r="1105" spans="1:7" x14ac:dyDescent="0.25">
      <c r="A1105" s="294"/>
      <c r="B1105" s="393"/>
      <c r="C1105" s="294"/>
      <c r="D1105" s="306"/>
      <c r="E1105" s="306"/>
      <c r="F1105" s="48">
        <f t="shared" si="31"/>
        <v>30921295</v>
      </c>
      <c r="G1105" s="399" t="s">
        <v>10772</v>
      </c>
    </row>
    <row r="1106" spans="1:7" x14ac:dyDescent="0.25">
      <c r="A1106" s="294"/>
      <c r="B1106" s="393"/>
      <c r="C1106" s="294"/>
      <c r="D1106" s="306"/>
      <c r="E1106" s="306"/>
      <c r="F1106" s="48">
        <f t="shared" si="31"/>
        <v>30921295</v>
      </c>
      <c r="G1106" s="399" t="s">
        <v>10772</v>
      </c>
    </row>
    <row r="1107" spans="1:7" x14ac:dyDescent="0.25">
      <c r="A1107" s="294"/>
      <c r="B1107" s="393"/>
      <c r="C1107" s="294"/>
      <c r="D1107" s="306"/>
      <c r="E1107" s="306"/>
      <c r="F1107" s="48">
        <f t="shared" si="31"/>
        <v>30921295</v>
      </c>
      <c r="G1107" s="399" t="s">
        <v>10772</v>
      </c>
    </row>
    <row r="1108" spans="1:7" x14ac:dyDescent="0.25">
      <c r="A1108" s="294"/>
      <c r="B1108" s="393"/>
      <c r="C1108" s="294"/>
      <c r="D1108" s="306"/>
      <c r="E1108" s="306"/>
      <c r="F1108" s="48">
        <f t="shared" si="31"/>
        <v>30921295</v>
      </c>
      <c r="G1108" s="399" t="s">
        <v>10772</v>
      </c>
    </row>
    <row r="1109" spans="1:7" x14ac:dyDescent="0.25">
      <c r="A1109" s="294"/>
      <c r="B1109" s="393"/>
      <c r="C1109" s="294"/>
      <c r="D1109" s="306"/>
      <c r="E1109" s="306"/>
      <c r="F1109" s="48">
        <f t="shared" si="31"/>
        <v>30921295</v>
      </c>
      <c r="G1109" s="399" t="s">
        <v>10772</v>
      </c>
    </row>
    <row r="1110" spans="1:7" x14ac:dyDescent="0.25">
      <c r="A1110" s="294"/>
      <c r="B1110" s="393"/>
      <c r="C1110" s="294"/>
      <c r="D1110" s="306"/>
      <c r="E1110" s="306"/>
      <c r="F1110" s="48">
        <f t="shared" si="31"/>
        <v>30921295</v>
      </c>
      <c r="G1110" s="399" t="s">
        <v>10772</v>
      </c>
    </row>
    <row r="1111" spans="1:7" x14ac:dyDescent="0.25">
      <c r="A1111" s="294"/>
      <c r="B1111" s="393"/>
      <c r="C1111" s="294"/>
      <c r="D1111" s="306"/>
      <c r="E1111" s="306"/>
      <c r="F1111" s="48">
        <f t="shared" si="31"/>
        <v>30921295</v>
      </c>
      <c r="G1111" s="399" t="s">
        <v>10772</v>
      </c>
    </row>
    <row r="1112" spans="1:7" x14ac:dyDescent="0.25">
      <c r="A1112" s="294"/>
      <c r="B1112" s="393"/>
      <c r="C1112" s="294"/>
      <c r="D1112" s="306"/>
      <c r="E1112" s="306"/>
      <c r="F1112" s="48">
        <f t="shared" si="31"/>
        <v>30921295</v>
      </c>
      <c r="G1112" s="399" t="s">
        <v>10772</v>
      </c>
    </row>
    <row r="1113" spans="1:7" x14ac:dyDescent="0.25">
      <c r="A1113" s="294"/>
      <c r="B1113" s="393"/>
      <c r="C1113" s="294"/>
      <c r="D1113" s="306"/>
      <c r="E1113" s="306"/>
      <c r="F1113" s="48">
        <f t="shared" si="31"/>
        <v>30921295</v>
      </c>
      <c r="G1113" s="399" t="s">
        <v>10772</v>
      </c>
    </row>
    <row r="1114" spans="1:7" x14ac:dyDescent="0.25">
      <c r="A1114" s="294"/>
      <c r="B1114" s="393"/>
      <c r="C1114" s="294"/>
      <c r="D1114" s="306"/>
      <c r="E1114" s="306"/>
      <c r="F1114" s="48">
        <f t="shared" si="31"/>
        <v>30921295</v>
      </c>
      <c r="G1114" s="399" t="s">
        <v>10772</v>
      </c>
    </row>
    <row r="1115" spans="1:7" x14ac:dyDescent="0.25">
      <c r="A1115" s="294"/>
      <c r="B1115" s="393"/>
      <c r="C1115" s="294"/>
      <c r="D1115" s="306"/>
      <c r="E1115" s="306"/>
      <c r="F1115" s="48">
        <f t="shared" si="31"/>
        <v>30921295</v>
      </c>
      <c r="G1115" s="399" t="s">
        <v>10772</v>
      </c>
    </row>
    <row r="1116" spans="1:7" x14ac:dyDescent="0.25">
      <c r="A1116" s="294"/>
      <c r="B1116" s="393"/>
      <c r="C1116" s="294"/>
      <c r="D1116" s="306"/>
      <c r="E1116" s="306"/>
      <c r="F1116" s="48">
        <f t="shared" si="31"/>
        <v>30921295</v>
      </c>
      <c r="G1116" s="399" t="s">
        <v>10772</v>
      </c>
    </row>
    <row r="1117" spans="1:7" x14ac:dyDescent="0.25">
      <c r="A1117" s="294"/>
      <c r="B1117" s="393"/>
      <c r="C1117" s="294"/>
      <c r="D1117" s="306"/>
      <c r="E1117" s="306"/>
      <c r="F1117" s="48">
        <f t="shared" si="31"/>
        <v>30921295</v>
      </c>
      <c r="G1117" s="399" t="s">
        <v>10772</v>
      </c>
    </row>
    <row r="1118" spans="1:7" x14ac:dyDescent="0.25">
      <c r="A1118" s="294"/>
      <c r="B1118" s="393"/>
      <c r="C1118" s="294"/>
      <c r="D1118" s="306"/>
      <c r="E1118" s="306"/>
      <c r="F1118" s="48">
        <f t="shared" si="31"/>
        <v>30921295</v>
      </c>
      <c r="G1118" s="399" t="s">
        <v>10772</v>
      </c>
    </row>
    <row r="1119" spans="1:7" x14ac:dyDescent="0.25">
      <c r="A1119" s="294"/>
      <c r="B1119" s="393"/>
      <c r="C1119" s="294"/>
      <c r="D1119" s="306"/>
      <c r="E1119" s="306"/>
      <c r="F1119" s="48">
        <f t="shared" si="31"/>
        <v>30921295</v>
      </c>
      <c r="G1119" s="399" t="s">
        <v>10772</v>
      </c>
    </row>
    <row r="1120" spans="1:7" x14ac:dyDescent="0.25">
      <c r="A1120" s="294"/>
      <c r="B1120" s="393"/>
      <c r="C1120" s="294"/>
      <c r="D1120" s="306"/>
      <c r="E1120" s="306"/>
      <c r="F1120" s="48">
        <f t="shared" ref="F1120:F1183" si="32">F1119+E1120-D1120</f>
        <v>30921295</v>
      </c>
      <c r="G1120" s="399" t="s">
        <v>10772</v>
      </c>
    </row>
    <row r="1121" spans="1:7" x14ac:dyDescent="0.25">
      <c r="A1121" s="294"/>
      <c r="B1121" s="393"/>
      <c r="C1121" s="294"/>
      <c r="D1121" s="306"/>
      <c r="E1121" s="306"/>
      <c r="F1121" s="48">
        <f t="shared" si="32"/>
        <v>30921295</v>
      </c>
      <c r="G1121" s="399" t="s">
        <v>10772</v>
      </c>
    </row>
    <row r="1122" spans="1:7" x14ac:dyDescent="0.25">
      <c r="A1122" s="294"/>
      <c r="B1122" s="393"/>
      <c r="C1122" s="294"/>
      <c r="D1122" s="306"/>
      <c r="E1122" s="306"/>
      <c r="F1122" s="48">
        <f t="shared" si="32"/>
        <v>30921295</v>
      </c>
      <c r="G1122" s="399" t="s">
        <v>10772</v>
      </c>
    </row>
    <row r="1123" spans="1:7" x14ac:dyDescent="0.25">
      <c r="A1123" s="294"/>
      <c r="B1123" s="393"/>
      <c r="C1123" s="294"/>
      <c r="D1123" s="306"/>
      <c r="E1123" s="306"/>
      <c r="F1123" s="48">
        <f t="shared" si="32"/>
        <v>30921295</v>
      </c>
      <c r="G1123" s="399" t="s">
        <v>10772</v>
      </c>
    </row>
    <row r="1124" spans="1:7" x14ac:dyDescent="0.25">
      <c r="A1124" s="294"/>
      <c r="B1124" s="393"/>
      <c r="C1124" s="294"/>
      <c r="D1124" s="306"/>
      <c r="E1124" s="306"/>
      <c r="F1124" s="48">
        <f t="shared" si="32"/>
        <v>30921295</v>
      </c>
      <c r="G1124" s="399" t="s">
        <v>10772</v>
      </c>
    </row>
    <row r="1125" spans="1:7" x14ac:dyDescent="0.25">
      <c r="A1125" s="294"/>
      <c r="B1125" s="393"/>
      <c r="C1125" s="294"/>
      <c r="D1125" s="306"/>
      <c r="E1125" s="306"/>
      <c r="F1125" s="48">
        <f t="shared" si="32"/>
        <v>30921295</v>
      </c>
      <c r="G1125" s="399" t="s">
        <v>10772</v>
      </c>
    </row>
    <row r="1126" spans="1:7" x14ac:dyDescent="0.25">
      <c r="A1126" s="294"/>
      <c r="B1126" s="393"/>
      <c r="C1126" s="294"/>
      <c r="D1126" s="306"/>
      <c r="E1126" s="306"/>
      <c r="F1126" s="48">
        <f t="shared" si="32"/>
        <v>30921295</v>
      </c>
      <c r="G1126" s="399" t="s">
        <v>10772</v>
      </c>
    </row>
    <row r="1127" spans="1:7" x14ac:dyDescent="0.25">
      <c r="A1127" s="294"/>
      <c r="B1127" s="393"/>
      <c r="C1127" s="294"/>
      <c r="D1127" s="306"/>
      <c r="E1127" s="306"/>
      <c r="F1127" s="48">
        <f t="shared" si="32"/>
        <v>30921295</v>
      </c>
      <c r="G1127" s="399" t="s">
        <v>10772</v>
      </c>
    </row>
    <row r="1128" spans="1:7" x14ac:dyDescent="0.25">
      <c r="A1128" s="294"/>
      <c r="B1128" s="393"/>
      <c r="C1128" s="294"/>
      <c r="D1128" s="306"/>
      <c r="E1128" s="306"/>
      <c r="F1128" s="48">
        <f t="shared" si="32"/>
        <v>30921295</v>
      </c>
      <c r="G1128" s="399" t="s">
        <v>10772</v>
      </c>
    </row>
    <row r="1129" spans="1:7" x14ac:dyDescent="0.25">
      <c r="A1129" s="294"/>
      <c r="B1129" s="393"/>
      <c r="C1129" s="294"/>
      <c r="D1129" s="306"/>
      <c r="E1129" s="306"/>
      <c r="F1129" s="48">
        <f t="shared" si="32"/>
        <v>30921295</v>
      </c>
      <c r="G1129" s="399" t="s">
        <v>10772</v>
      </c>
    </row>
    <row r="1130" spans="1:7" x14ac:dyDescent="0.25">
      <c r="A1130" s="294"/>
      <c r="B1130" s="393"/>
      <c r="C1130" s="294"/>
      <c r="D1130" s="306"/>
      <c r="E1130" s="306"/>
      <c r="F1130" s="48">
        <f t="shared" si="32"/>
        <v>30921295</v>
      </c>
      <c r="G1130" s="399" t="s">
        <v>10772</v>
      </c>
    </row>
    <row r="1131" spans="1:7" x14ac:dyDescent="0.25">
      <c r="A1131" s="294"/>
      <c r="B1131" s="393"/>
      <c r="C1131" s="294"/>
      <c r="D1131" s="306"/>
      <c r="E1131" s="306"/>
      <c r="F1131" s="48">
        <f t="shared" si="32"/>
        <v>30921295</v>
      </c>
      <c r="G1131" s="399" t="s">
        <v>10772</v>
      </c>
    </row>
    <row r="1132" spans="1:7" x14ac:dyDescent="0.25">
      <c r="A1132" s="294"/>
      <c r="B1132" s="393"/>
      <c r="C1132" s="294"/>
      <c r="D1132" s="306"/>
      <c r="E1132" s="306"/>
      <c r="F1132" s="48">
        <f t="shared" si="32"/>
        <v>30921295</v>
      </c>
      <c r="G1132" s="399" t="s">
        <v>10772</v>
      </c>
    </row>
    <row r="1133" spans="1:7" x14ac:dyDescent="0.25">
      <c r="A1133" s="294"/>
      <c r="B1133" s="393"/>
      <c r="C1133" s="294"/>
      <c r="D1133" s="306"/>
      <c r="E1133" s="306"/>
      <c r="F1133" s="48">
        <f t="shared" si="32"/>
        <v>30921295</v>
      </c>
      <c r="G1133" s="399" t="s">
        <v>10772</v>
      </c>
    </row>
    <row r="1134" spans="1:7" x14ac:dyDescent="0.25">
      <c r="A1134" s="294"/>
      <c r="B1134" s="393"/>
      <c r="C1134" s="294"/>
      <c r="D1134" s="306"/>
      <c r="E1134" s="306"/>
      <c r="F1134" s="48">
        <f t="shared" si="32"/>
        <v>30921295</v>
      </c>
      <c r="G1134" s="399" t="s">
        <v>10772</v>
      </c>
    </row>
    <row r="1135" spans="1:7" x14ac:dyDescent="0.25">
      <c r="A1135" s="294"/>
      <c r="B1135" s="393"/>
      <c r="C1135" s="294"/>
      <c r="D1135" s="306"/>
      <c r="E1135" s="306"/>
      <c r="F1135" s="48">
        <f t="shared" si="32"/>
        <v>30921295</v>
      </c>
      <c r="G1135" s="399" t="s">
        <v>10772</v>
      </c>
    </row>
    <row r="1136" spans="1:7" x14ac:dyDescent="0.25">
      <c r="A1136" s="294"/>
      <c r="B1136" s="393"/>
      <c r="C1136" s="294"/>
      <c r="D1136" s="306"/>
      <c r="E1136" s="306"/>
      <c r="F1136" s="48">
        <f t="shared" si="32"/>
        <v>30921295</v>
      </c>
      <c r="G1136" s="399" t="s">
        <v>10772</v>
      </c>
    </row>
    <row r="1137" spans="1:7" x14ac:dyDescent="0.25">
      <c r="A1137" s="294"/>
      <c r="B1137" s="393"/>
      <c r="C1137" s="294"/>
      <c r="D1137" s="306"/>
      <c r="E1137" s="306"/>
      <c r="F1137" s="48">
        <f t="shared" si="32"/>
        <v>30921295</v>
      </c>
      <c r="G1137" s="399" t="s">
        <v>10772</v>
      </c>
    </row>
    <row r="1138" spans="1:7" x14ac:dyDescent="0.25">
      <c r="A1138" s="294"/>
      <c r="B1138" s="393"/>
      <c r="C1138" s="294"/>
      <c r="D1138" s="306"/>
      <c r="E1138" s="306"/>
      <c r="F1138" s="48">
        <f t="shared" si="32"/>
        <v>30921295</v>
      </c>
      <c r="G1138" s="399" t="s">
        <v>10772</v>
      </c>
    </row>
    <row r="1139" spans="1:7" x14ac:dyDescent="0.25">
      <c r="A1139" s="294"/>
      <c r="B1139" s="393"/>
      <c r="C1139" s="294"/>
      <c r="D1139" s="306"/>
      <c r="E1139" s="306"/>
      <c r="F1139" s="48">
        <f t="shared" si="32"/>
        <v>30921295</v>
      </c>
      <c r="G1139" s="399" t="s">
        <v>10772</v>
      </c>
    </row>
    <row r="1140" spans="1:7" x14ac:dyDescent="0.25">
      <c r="A1140" s="294"/>
      <c r="B1140" s="393"/>
      <c r="C1140" s="294"/>
      <c r="D1140" s="306"/>
      <c r="E1140" s="306"/>
      <c r="F1140" s="48">
        <f t="shared" si="32"/>
        <v>30921295</v>
      </c>
      <c r="G1140" s="399" t="s">
        <v>10772</v>
      </c>
    </row>
    <row r="1141" spans="1:7" x14ac:dyDescent="0.25">
      <c r="A1141" s="294"/>
      <c r="B1141" s="393"/>
      <c r="C1141" s="294"/>
      <c r="D1141" s="306"/>
      <c r="E1141" s="306"/>
      <c r="F1141" s="48">
        <f t="shared" si="32"/>
        <v>30921295</v>
      </c>
      <c r="G1141" s="399" t="s">
        <v>10772</v>
      </c>
    </row>
    <row r="1142" spans="1:7" x14ac:dyDescent="0.25">
      <c r="A1142" s="294"/>
      <c r="B1142" s="393"/>
      <c r="C1142" s="294"/>
      <c r="D1142" s="306"/>
      <c r="E1142" s="306"/>
      <c r="F1142" s="48">
        <f t="shared" si="32"/>
        <v>30921295</v>
      </c>
      <c r="G1142" s="399" t="s">
        <v>10772</v>
      </c>
    </row>
    <row r="1143" spans="1:7" x14ac:dyDescent="0.25">
      <c r="A1143" s="294"/>
      <c r="B1143" s="393"/>
      <c r="C1143" s="294"/>
      <c r="D1143" s="306"/>
      <c r="E1143" s="306"/>
      <c r="F1143" s="48">
        <f t="shared" si="32"/>
        <v>30921295</v>
      </c>
      <c r="G1143" s="399" t="s">
        <v>10772</v>
      </c>
    </row>
    <row r="1144" spans="1:7" x14ac:dyDescent="0.25">
      <c r="A1144" s="294"/>
      <c r="B1144" s="393"/>
      <c r="C1144" s="294"/>
      <c r="D1144" s="306"/>
      <c r="E1144" s="306"/>
      <c r="F1144" s="48">
        <f t="shared" si="32"/>
        <v>30921295</v>
      </c>
      <c r="G1144" s="399" t="s">
        <v>10772</v>
      </c>
    </row>
    <row r="1145" spans="1:7" x14ac:dyDescent="0.25">
      <c r="A1145" s="294"/>
      <c r="B1145" s="393"/>
      <c r="C1145" s="294"/>
      <c r="D1145" s="306"/>
      <c r="E1145" s="306"/>
      <c r="F1145" s="48">
        <f t="shared" si="32"/>
        <v>30921295</v>
      </c>
      <c r="G1145" s="399" t="s">
        <v>10772</v>
      </c>
    </row>
    <row r="1146" spans="1:7" x14ac:dyDescent="0.25">
      <c r="A1146" s="294"/>
      <c r="B1146" s="393"/>
      <c r="C1146" s="294"/>
      <c r="D1146" s="306"/>
      <c r="E1146" s="306"/>
      <c r="F1146" s="48">
        <f t="shared" si="32"/>
        <v>30921295</v>
      </c>
      <c r="G1146" s="399" t="s">
        <v>10772</v>
      </c>
    </row>
    <row r="1147" spans="1:7" x14ac:dyDescent="0.25">
      <c r="A1147" s="294"/>
      <c r="B1147" s="393"/>
      <c r="C1147" s="294"/>
      <c r="D1147" s="306"/>
      <c r="E1147" s="306"/>
      <c r="F1147" s="48">
        <f t="shared" si="32"/>
        <v>30921295</v>
      </c>
      <c r="G1147" s="399" t="s">
        <v>10772</v>
      </c>
    </row>
    <row r="1148" spans="1:7" x14ac:dyDescent="0.25">
      <c r="A1148" s="294"/>
      <c r="B1148" s="393"/>
      <c r="C1148" s="294"/>
      <c r="D1148" s="306"/>
      <c r="E1148" s="306"/>
      <c r="F1148" s="48">
        <f t="shared" si="32"/>
        <v>30921295</v>
      </c>
      <c r="G1148" s="399" t="s">
        <v>10772</v>
      </c>
    </row>
    <row r="1149" spans="1:7" x14ac:dyDescent="0.25">
      <c r="A1149" s="294"/>
      <c r="B1149" s="393"/>
      <c r="C1149" s="294"/>
      <c r="D1149" s="306"/>
      <c r="E1149" s="306"/>
      <c r="F1149" s="48">
        <f t="shared" si="32"/>
        <v>30921295</v>
      </c>
      <c r="G1149" s="399" t="s">
        <v>10772</v>
      </c>
    </row>
    <row r="1150" spans="1:7" x14ac:dyDescent="0.25">
      <c r="A1150" s="294"/>
      <c r="B1150" s="393"/>
      <c r="C1150" s="294"/>
      <c r="D1150" s="306"/>
      <c r="E1150" s="306"/>
      <c r="F1150" s="48">
        <f t="shared" si="32"/>
        <v>30921295</v>
      </c>
      <c r="G1150" s="399" t="s">
        <v>10772</v>
      </c>
    </row>
    <row r="1151" spans="1:7" x14ac:dyDescent="0.25">
      <c r="A1151" s="294"/>
      <c r="B1151" s="393"/>
      <c r="C1151" s="294"/>
      <c r="D1151" s="306"/>
      <c r="E1151" s="306"/>
      <c r="F1151" s="48">
        <f t="shared" si="32"/>
        <v>30921295</v>
      </c>
      <c r="G1151" s="399" t="s">
        <v>10772</v>
      </c>
    </row>
    <row r="1152" spans="1:7" x14ac:dyDescent="0.25">
      <c r="A1152" s="294"/>
      <c r="B1152" s="393"/>
      <c r="C1152" s="294"/>
      <c r="D1152" s="306"/>
      <c r="E1152" s="306"/>
      <c r="F1152" s="48">
        <f t="shared" si="32"/>
        <v>30921295</v>
      </c>
      <c r="G1152" s="399" t="s">
        <v>10772</v>
      </c>
    </row>
    <row r="1153" spans="1:7" x14ac:dyDescent="0.25">
      <c r="A1153" s="294"/>
      <c r="B1153" s="393"/>
      <c r="C1153" s="294"/>
      <c r="D1153" s="306"/>
      <c r="E1153" s="306"/>
      <c r="F1153" s="48">
        <f t="shared" si="32"/>
        <v>30921295</v>
      </c>
      <c r="G1153" s="399" t="s">
        <v>10772</v>
      </c>
    </row>
    <row r="1154" spans="1:7" x14ac:dyDescent="0.25">
      <c r="A1154" s="294"/>
      <c r="B1154" s="393"/>
      <c r="C1154" s="294"/>
      <c r="D1154" s="306"/>
      <c r="E1154" s="306"/>
      <c r="F1154" s="48">
        <f t="shared" si="32"/>
        <v>30921295</v>
      </c>
      <c r="G1154" s="399" t="s">
        <v>10772</v>
      </c>
    </row>
    <row r="1155" spans="1:7" x14ac:dyDescent="0.25">
      <c r="A1155" s="294"/>
      <c r="B1155" s="393"/>
      <c r="C1155" s="294"/>
      <c r="D1155" s="306"/>
      <c r="E1155" s="306"/>
      <c r="F1155" s="48">
        <f t="shared" si="32"/>
        <v>30921295</v>
      </c>
      <c r="G1155" s="399" t="s">
        <v>10772</v>
      </c>
    </row>
    <row r="1156" spans="1:7" x14ac:dyDescent="0.25">
      <c r="A1156" s="294"/>
      <c r="B1156" s="393"/>
      <c r="C1156" s="294"/>
      <c r="D1156" s="306"/>
      <c r="E1156" s="306"/>
      <c r="F1156" s="48">
        <f t="shared" si="32"/>
        <v>30921295</v>
      </c>
      <c r="G1156" s="399" t="s">
        <v>10772</v>
      </c>
    </row>
    <row r="1157" spans="1:7" x14ac:dyDescent="0.25">
      <c r="A1157" s="294"/>
      <c r="B1157" s="393"/>
      <c r="C1157" s="294"/>
      <c r="D1157" s="306"/>
      <c r="E1157" s="306"/>
      <c r="F1157" s="48">
        <f t="shared" si="32"/>
        <v>30921295</v>
      </c>
      <c r="G1157" s="399" t="s">
        <v>10772</v>
      </c>
    </row>
    <row r="1158" spans="1:7" x14ac:dyDescent="0.25">
      <c r="A1158" s="294"/>
      <c r="B1158" s="393"/>
      <c r="C1158" s="294"/>
      <c r="D1158" s="306"/>
      <c r="E1158" s="306"/>
      <c r="F1158" s="48">
        <f t="shared" si="32"/>
        <v>30921295</v>
      </c>
      <c r="G1158" s="399" t="s">
        <v>10772</v>
      </c>
    </row>
    <row r="1159" spans="1:7" x14ac:dyDescent="0.25">
      <c r="A1159" s="294"/>
      <c r="B1159" s="393"/>
      <c r="C1159" s="294"/>
      <c r="D1159" s="306"/>
      <c r="E1159" s="306"/>
      <c r="F1159" s="48">
        <f t="shared" si="32"/>
        <v>30921295</v>
      </c>
      <c r="G1159" s="399" t="s">
        <v>10772</v>
      </c>
    </row>
    <row r="1160" spans="1:7" x14ac:dyDescent="0.25">
      <c r="A1160" s="294"/>
      <c r="B1160" s="393"/>
      <c r="C1160" s="294"/>
      <c r="D1160" s="306"/>
      <c r="E1160" s="306"/>
      <c r="F1160" s="48">
        <f t="shared" si="32"/>
        <v>30921295</v>
      </c>
      <c r="G1160" s="399" t="s">
        <v>10772</v>
      </c>
    </row>
    <row r="1161" spans="1:7" x14ac:dyDescent="0.25">
      <c r="A1161" s="294"/>
      <c r="B1161" s="393"/>
      <c r="C1161" s="294"/>
      <c r="D1161" s="306"/>
      <c r="E1161" s="306"/>
      <c r="F1161" s="48">
        <f t="shared" si="32"/>
        <v>30921295</v>
      </c>
      <c r="G1161" s="399" t="s">
        <v>10772</v>
      </c>
    </row>
    <row r="1162" spans="1:7" x14ac:dyDescent="0.25">
      <c r="A1162" s="294"/>
      <c r="B1162" s="393"/>
      <c r="C1162" s="294"/>
      <c r="D1162" s="306"/>
      <c r="E1162" s="306"/>
      <c r="F1162" s="48">
        <f t="shared" si="32"/>
        <v>30921295</v>
      </c>
      <c r="G1162" s="399" t="s">
        <v>10772</v>
      </c>
    </row>
    <row r="1163" spans="1:7" x14ac:dyDescent="0.25">
      <c r="A1163" s="294"/>
      <c r="B1163" s="393"/>
      <c r="C1163" s="294"/>
      <c r="D1163" s="306"/>
      <c r="E1163" s="306"/>
      <c r="F1163" s="48">
        <f t="shared" si="32"/>
        <v>30921295</v>
      </c>
      <c r="G1163" s="399" t="s">
        <v>10772</v>
      </c>
    </row>
    <row r="1164" spans="1:7" x14ac:dyDescent="0.25">
      <c r="A1164" s="294"/>
      <c r="B1164" s="393"/>
      <c r="C1164" s="294"/>
      <c r="D1164" s="306"/>
      <c r="E1164" s="306"/>
      <c r="F1164" s="48">
        <f t="shared" si="32"/>
        <v>30921295</v>
      </c>
      <c r="G1164" s="399" t="s">
        <v>10772</v>
      </c>
    </row>
    <row r="1165" spans="1:7" x14ac:dyDescent="0.25">
      <c r="A1165" s="294"/>
      <c r="B1165" s="393"/>
      <c r="C1165" s="294"/>
      <c r="D1165" s="306"/>
      <c r="E1165" s="306"/>
      <c r="F1165" s="48">
        <f t="shared" si="32"/>
        <v>30921295</v>
      </c>
      <c r="G1165" s="399" t="s">
        <v>10772</v>
      </c>
    </row>
    <row r="1166" spans="1:7" x14ac:dyDescent="0.25">
      <c r="A1166" s="294"/>
      <c r="B1166" s="393"/>
      <c r="C1166" s="294"/>
      <c r="D1166" s="306"/>
      <c r="E1166" s="306"/>
      <c r="F1166" s="48">
        <f t="shared" si="32"/>
        <v>30921295</v>
      </c>
      <c r="G1166" s="399" t="s">
        <v>10772</v>
      </c>
    </row>
    <row r="1167" spans="1:7" x14ac:dyDescent="0.25">
      <c r="A1167" s="294"/>
      <c r="B1167" s="393"/>
      <c r="C1167" s="294"/>
      <c r="D1167" s="306"/>
      <c r="E1167" s="306"/>
      <c r="F1167" s="48">
        <f t="shared" si="32"/>
        <v>30921295</v>
      </c>
      <c r="G1167" s="399" t="s">
        <v>10772</v>
      </c>
    </row>
    <row r="1168" spans="1:7" x14ac:dyDescent="0.25">
      <c r="A1168" s="294"/>
      <c r="B1168" s="393"/>
      <c r="C1168" s="294"/>
      <c r="D1168" s="306"/>
      <c r="E1168" s="306"/>
      <c r="F1168" s="48">
        <f t="shared" si="32"/>
        <v>30921295</v>
      </c>
      <c r="G1168" s="399" t="s">
        <v>10772</v>
      </c>
    </row>
    <row r="1169" spans="1:7" x14ac:dyDescent="0.25">
      <c r="A1169" s="294"/>
      <c r="B1169" s="393"/>
      <c r="C1169" s="294"/>
      <c r="D1169" s="306"/>
      <c r="E1169" s="306"/>
      <c r="F1169" s="48">
        <f t="shared" si="32"/>
        <v>30921295</v>
      </c>
      <c r="G1169" s="399" t="s">
        <v>10772</v>
      </c>
    </row>
    <row r="1170" spans="1:7" x14ac:dyDescent="0.25">
      <c r="A1170" s="294"/>
      <c r="B1170" s="393"/>
      <c r="C1170" s="294"/>
      <c r="D1170" s="306"/>
      <c r="E1170" s="306"/>
      <c r="F1170" s="48">
        <f t="shared" si="32"/>
        <v>30921295</v>
      </c>
      <c r="G1170" s="399" t="s">
        <v>10772</v>
      </c>
    </row>
    <row r="1171" spans="1:7" x14ac:dyDescent="0.25">
      <c r="A1171" s="294"/>
      <c r="B1171" s="393"/>
      <c r="C1171" s="294"/>
      <c r="D1171" s="306"/>
      <c r="E1171" s="306"/>
      <c r="F1171" s="48">
        <f t="shared" si="32"/>
        <v>30921295</v>
      </c>
      <c r="G1171" s="399" t="s">
        <v>10772</v>
      </c>
    </row>
    <row r="1172" spans="1:7" x14ac:dyDescent="0.25">
      <c r="A1172" s="294"/>
      <c r="B1172" s="393"/>
      <c r="C1172" s="294"/>
      <c r="D1172" s="306"/>
      <c r="E1172" s="306"/>
      <c r="F1172" s="48">
        <f t="shared" si="32"/>
        <v>30921295</v>
      </c>
      <c r="G1172" s="399" t="s">
        <v>10772</v>
      </c>
    </row>
    <row r="1173" spans="1:7" x14ac:dyDescent="0.25">
      <c r="A1173" s="294"/>
      <c r="B1173" s="393"/>
      <c r="C1173" s="294"/>
      <c r="D1173" s="306"/>
      <c r="E1173" s="306"/>
      <c r="F1173" s="48">
        <f t="shared" si="32"/>
        <v>30921295</v>
      </c>
      <c r="G1173" s="399" t="s">
        <v>10772</v>
      </c>
    </row>
    <row r="1174" spans="1:7" x14ac:dyDescent="0.25">
      <c r="A1174" s="294"/>
      <c r="B1174" s="393"/>
      <c r="C1174" s="294"/>
      <c r="D1174" s="306"/>
      <c r="E1174" s="306"/>
      <c r="F1174" s="48">
        <f t="shared" si="32"/>
        <v>30921295</v>
      </c>
      <c r="G1174" s="399" t="s">
        <v>10772</v>
      </c>
    </row>
    <row r="1175" spans="1:7" x14ac:dyDescent="0.25">
      <c r="A1175" s="294"/>
      <c r="B1175" s="393"/>
      <c r="C1175" s="294"/>
      <c r="D1175" s="306"/>
      <c r="E1175" s="306"/>
      <c r="F1175" s="48">
        <f t="shared" si="32"/>
        <v>30921295</v>
      </c>
      <c r="G1175" s="399" t="s">
        <v>10772</v>
      </c>
    </row>
    <row r="1176" spans="1:7" x14ac:dyDescent="0.25">
      <c r="A1176" s="294"/>
      <c r="B1176" s="393"/>
      <c r="C1176" s="294"/>
      <c r="D1176" s="306"/>
      <c r="E1176" s="306"/>
      <c r="F1176" s="48">
        <f t="shared" si="32"/>
        <v>30921295</v>
      </c>
      <c r="G1176" s="399" t="s">
        <v>10772</v>
      </c>
    </row>
    <row r="1177" spans="1:7" x14ac:dyDescent="0.25">
      <c r="A1177" s="294"/>
      <c r="B1177" s="393"/>
      <c r="C1177" s="294"/>
      <c r="D1177" s="306"/>
      <c r="E1177" s="306"/>
      <c r="F1177" s="48">
        <f t="shared" si="32"/>
        <v>30921295</v>
      </c>
      <c r="G1177" s="399" t="s">
        <v>10772</v>
      </c>
    </row>
    <row r="1178" spans="1:7" x14ac:dyDescent="0.25">
      <c r="A1178" s="294"/>
      <c r="B1178" s="393"/>
      <c r="C1178" s="294"/>
      <c r="D1178" s="306"/>
      <c r="E1178" s="306"/>
      <c r="F1178" s="48">
        <f t="shared" si="32"/>
        <v>30921295</v>
      </c>
      <c r="G1178" s="399" t="s">
        <v>10772</v>
      </c>
    </row>
    <row r="1179" spans="1:7" x14ac:dyDescent="0.25">
      <c r="A1179" s="294"/>
      <c r="B1179" s="393"/>
      <c r="C1179" s="294"/>
      <c r="D1179" s="306"/>
      <c r="E1179" s="306"/>
      <c r="F1179" s="48">
        <f t="shared" si="32"/>
        <v>30921295</v>
      </c>
      <c r="G1179" s="399" t="s">
        <v>10772</v>
      </c>
    </row>
    <row r="1180" spans="1:7" x14ac:dyDescent="0.25">
      <c r="A1180" s="294"/>
      <c r="B1180" s="393"/>
      <c r="C1180" s="294"/>
      <c r="D1180" s="306"/>
      <c r="E1180" s="306"/>
      <c r="F1180" s="48">
        <f t="shared" si="32"/>
        <v>30921295</v>
      </c>
      <c r="G1180" s="399" t="s">
        <v>10772</v>
      </c>
    </row>
    <row r="1181" spans="1:7" x14ac:dyDescent="0.25">
      <c r="A1181" s="294"/>
      <c r="B1181" s="393"/>
      <c r="C1181" s="294"/>
      <c r="D1181" s="306"/>
      <c r="E1181" s="306"/>
      <c r="F1181" s="48">
        <f t="shared" si="32"/>
        <v>30921295</v>
      </c>
      <c r="G1181" s="399" t="s">
        <v>10772</v>
      </c>
    </row>
    <row r="1182" spans="1:7" x14ac:dyDescent="0.25">
      <c r="A1182" s="294"/>
      <c r="B1182" s="393"/>
      <c r="C1182" s="294"/>
      <c r="D1182" s="306"/>
      <c r="E1182" s="306"/>
      <c r="F1182" s="48">
        <f t="shared" si="32"/>
        <v>30921295</v>
      </c>
      <c r="G1182" s="399" t="s">
        <v>10772</v>
      </c>
    </row>
    <row r="1183" spans="1:7" x14ac:dyDescent="0.25">
      <c r="A1183" s="294"/>
      <c r="B1183" s="393"/>
      <c r="C1183" s="294"/>
      <c r="D1183" s="306"/>
      <c r="E1183" s="306"/>
      <c r="F1183" s="48">
        <f t="shared" si="32"/>
        <v>30921295</v>
      </c>
      <c r="G1183" s="399" t="s">
        <v>10772</v>
      </c>
    </row>
    <row r="1184" spans="1:7" x14ac:dyDescent="0.25">
      <c r="A1184" s="294"/>
      <c r="B1184" s="393"/>
      <c r="C1184" s="294"/>
      <c r="D1184" s="306"/>
      <c r="E1184" s="306"/>
      <c r="F1184" s="48">
        <f t="shared" ref="F1184:F1247" si="33">F1183+E1184-D1184</f>
        <v>30921295</v>
      </c>
      <c r="G1184" s="399" t="s">
        <v>10772</v>
      </c>
    </row>
    <row r="1185" spans="1:7" x14ac:dyDescent="0.25">
      <c r="A1185" s="294"/>
      <c r="B1185" s="393"/>
      <c r="C1185" s="294"/>
      <c r="D1185" s="306"/>
      <c r="E1185" s="306"/>
      <c r="F1185" s="48">
        <f t="shared" si="33"/>
        <v>30921295</v>
      </c>
      <c r="G1185" s="399" t="s">
        <v>10772</v>
      </c>
    </row>
    <row r="1186" spans="1:7" x14ac:dyDescent="0.25">
      <c r="A1186" s="294"/>
      <c r="B1186" s="393"/>
      <c r="C1186" s="294"/>
      <c r="D1186" s="306"/>
      <c r="E1186" s="306"/>
      <c r="F1186" s="48">
        <f t="shared" si="33"/>
        <v>30921295</v>
      </c>
      <c r="G1186" s="399" t="s">
        <v>10772</v>
      </c>
    </row>
    <row r="1187" spans="1:7" x14ac:dyDescent="0.25">
      <c r="A1187" s="294"/>
      <c r="B1187" s="393"/>
      <c r="C1187" s="294"/>
      <c r="D1187" s="306"/>
      <c r="E1187" s="306"/>
      <c r="F1187" s="48">
        <f t="shared" si="33"/>
        <v>30921295</v>
      </c>
      <c r="G1187" s="399" t="s">
        <v>10772</v>
      </c>
    </row>
    <row r="1188" spans="1:7" x14ac:dyDescent="0.25">
      <c r="A1188" s="294"/>
      <c r="B1188" s="393"/>
      <c r="C1188" s="294"/>
      <c r="D1188" s="306"/>
      <c r="E1188" s="306"/>
      <c r="F1188" s="48">
        <f t="shared" si="33"/>
        <v>30921295</v>
      </c>
      <c r="G1188" s="399" t="s">
        <v>10772</v>
      </c>
    </row>
    <row r="1189" spans="1:7" x14ac:dyDescent="0.25">
      <c r="A1189" s="294"/>
      <c r="B1189" s="393"/>
      <c r="C1189" s="294"/>
      <c r="D1189" s="306"/>
      <c r="E1189" s="306"/>
      <c r="F1189" s="48">
        <f t="shared" si="33"/>
        <v>30921295</v>
      </c>
      <c r="G1189" s="399" t="s">
        <v>10772</v>
      </c>
    </row>
    <row r="1190" spans="1:7" x14ac:dyDescent="0.25">
      <c r="A1190" s="294"/>
      <c r="B1190" s="393"/>
      <c r="C1190" s="294"/>
      <c r="D1190" s="306"/>
      <c r="E1190" s="306"/>
      <c r="F1190" s="48">
        <f t="shared" si="33"/>
        <v>30921295</v>
      </c>
      <c r="G1190" s="399" t="s">
        <v>10772</v>
      </c>
    </row>
    <row r="1191" spans="1:7" x14ac:dyDescent="0.25">
      <c r="A1191" s="294"/>
      <c r="B1191" s="393"/>
      <c r="C1191" s="294"/>
      <c r="D1191" s="306"/>
      <c r="E1191" s="306"/>
      <c r="F1191" s="48">
        <f t="shared" si="33"/>
        <v>30921295</v>
      </c>
      <c r="G1191" s="399" t="s">
        <v>10772</v>
      </c>
    </row>
    <row r="1192" spans="1:7" x14ac:dyDescent="0.25">
      <c r="A1192" s="294"/>
      <c r="B1192" s="393"/>
      <c r="C1192" s="294"/>
      <c r="D1192" s="306"/>
      <c r="E1192" s="306"/>
      <c r="F1192" s="48">
        <f t="shared" si="33"/>
        <v>30921295</v>
      </c>
      <c r="G1192" s="399" t="s">
        <v>10772</v>
      </c>
    </row>
    <row r="1193" spans="1:7" x14ac:dyDescent="0.25">
      <c r="A1193" s="294"/>
      <c r="B1193" s="393"/>
      <c r="C1193" s="294"/>
      <c r="D1193" s="306"/>
      <c r="E1193" s="306"/>
      <c r="F1193" s="48">
        <f t="shared" si="33"/>
        <v>30921295</v>
      </c>
      <c r="G1193" s="399" t="s">
        <v>10772</v>
      </c>
    </row>
    <row r="1194" spans="1:7" x14ac:dyDescent="0.25">
      <c r="A1194" s="294"/>
      <c r="B1194" s="393"/>
      <c r="C1194" s="294"/>
      <c r="D1194" s="306"/>
      <c r="E1194" s="306"/>
      <c r="F1194" s="48">
        <f t="shared" si="33"/>
        <v>30921295</v>
      </c>
      <c r="G1194" s="399" t="s">
        <v>10772</v>
      </c>
    </row>
    <row r="1195" spans="1:7" x14ac:dyDescent="0.25">
      <c r="A1195" s="294"/>
      <c r="B1195" s="393"/>
      <c r="C1195" s="294"/>
      <c r="D1195" s="306"/>
      <c r="E1195" s="306"/>
      <c r="F1195" s="48">
        <f t="shared" si="33"/>
        <v>30921295</v>
      </c>
      <c r="G1195" s="399" t="s">
        <v>10772</v>
      </c>
    </row>
    <row r="1196" spans="1:7" x14ac:dyDescent="0.25">
      <c r="A1196" s="294"/>
      <c r="B1196" s="393"/>
      <c r="C1196" s="294"/>
      <c r="D1196" s="306"/>
      <c r="E1196" s="306"/>
      <c r="F1196" s="48">
        <f t="shared" si="33"/>
        <v>30921295</v>
      </c>
      <c r="G1196" s="399" t="s">
        <v>10772</v>
      </c>
    </row>
    <row r="1197" spans="1:7" x14ac:dyDescent="0.25">
      <c r="A1197" s="294"/>
      <c r="B1197" s="393"/>
      <c r="C1197" s="294"/>
      <c r="D1197" s="306"/>
      <c r="E1197" s="306"/>
      <c r="F1197" s="48">
        <f t="shared" si="33"/>
        <v>30921295</v>
      </c>
      <c r="G1197" s="399" t="s">
        <v>10772</v>
      </c>
    </row>
    <row r="1198" spans="1:7" x14ac:dyDescent="0.25">
      <c r="A1198" s="294"/>
      <c r="B1198" s="393"/>
      <c r="C1198" s="294"/>
      <c r="D1198" s="306"/>
      <c r="E1198" s="306"/>
      <c r="F1198" s="48">
        <f t="shared" si="33"/>
        <v>30921295</v>
      </c>
      <c r="G1198" s="399" t="s">
        <v>10772</v>
      </c>
    </row>
    <row r="1199" spans="1:7" x14ac:dyDescent="0.25">
      <c r="A1199" s="294"/>
      <c r="B1199" s="393"/>
      <c r="C1199" s="294"/>
      <c r="D1199" s="306"/>
      <c r="E1199" s="306"/>
      <c r="F1199" s="48">
        <f t="shared" si="33"/>
        <v>30921295</v>
      </c>
      <c r="G1199" s="399" t="s">
        <v>10772</v>
      </c>
    </row>
    <row r="1200" spans="1:7" x14ac:dyDescent="0.25">
      <c r="A1200" s="294"/>
      <c r="B1200" s="393"/>
      <c r="C1200" s="294"/>
      <c r="D1200" s="306"/>
      <c r="E1200" s="306"/>
      <c r="F1200" s="48">
        <f t="shared" si="33"/>
        <v>30921295</v>
      </c>
      <c r="G1200" s="399" t="s">
        <v>10772</v>
      </c>
    </row>
    <row r="1201" spans="1:7" x14ac:dyDescent="0.25">
      <c r="A1201" s="294"/>
      <c r="B1201" s="393"/>
      <c r="C1201" s="294"/>
      <c r="D1201" s="306"/>
      <c r="E1201" s="306"/>
      <c r="F1201" s="48">
        <f t="shared" si="33"/>
        <v>30921295</v>
      </c>
      <c r="G1201" s="399" t="s">
        <v>10772</v>
      </c>
    </row>
    <row r="1202" spans="1:7" x14ac:dyDescent="0.25">
      <c r="A1202" s="294"/>
      <c r="B1202" s="393"/>
      <c r="C1202" s="294"/>
      <c r="D1202" s="306"/>
      <c r="E1202" s="306"/>
      <c r="F1202" s="48">
        <f t="shared" si="33"/>
        <v>30921295</v>
      </c>
      <c r="G1202" s="399" t="s">
        <v>10772</v>
      </c>
    </row>
    <row r="1203" spans="1:7" x14ac:dyDescent="0.25">
      <c r="A1203" s="294"/>
      <c r="B1203" s="393"/>
      <c r="C1203" s="294"/>
      <c r="D1203" s="306"/>
      <c r="E1203" s="306"/>
      <c r="F1203" s="48">
        <f t="shared" si="33"/>
        <v>30921295</v>
      </c>
      <c r="G1203" s="399" t="s">
        <v>10772</v>
      </c>
    </row>
    <row r="1204" spans="1:7" x14ac:dyDescent="0.25">
      <c r="A1204" s="294"/>
      <c r="B1204" s="393"/>
      <c r="C1204" s="294"/>
      <c r="D1204" s="306"/>
      <c r="E1204" s="306"/>
      <c r="F1204" s="48">
        <f t="shared" si="33"/>
        <v>30921295</v>
      </c>
      <c r="G1204" s="399" t="s">
        <v>10772</v>
      </c>
    </row>
    <row r="1205" spans="1:7" x14ac:dyDescent="0.25">
      <c r="A1205" s="294"/>
      <c r="B1205" s="393"/>
      <c r="C1205" s="294"/>
      <c r="D1205" s="306"/>
      <c r="E1205" s="306"/>
      <c r="F1205" s="48">
        <f t="shared" si="33"/>
        <v>30921295</v>
      </c>
      <c r="G1205" s="399" t="s">
        <v>10772</v>
      </c>
    </row>
    <row r="1206" spans="1:7" x14ac:dyDescent="0.25">
      <c r="A1206" s="294"/>
      <c r="B1206" s="393"/>
      <c r="C1206" s="294"/>
      <c r="D1206" s="306"/>
      <c r="E1206" s="306"/>
      <c r="F1206" s="48">
        <f t="shared" si="33"/>
        <v>30921295</v>
      </c>
      <c r="G1206" s="399" t="s">
        <v>10772</v>
      </c>
    </row>
    <row r="1207" spans="1:7" x14ac:dyDescent="0.25">
      <c r="A1207" s="294"/>
      <c r="B1207" s="393"/>
      <c r="C1207" s="294"/>
      <c r="D1207" s="306"/>
      <c r="E1207" s="306"/>
      <c r="F1207" s="48">
        <f t="shared" si="33"/>
        <v>30921295</v>
      </c>
      <c r="G1207" s="399" t="s">
        <v>10772</v>
      </c>
    </row>
    <row r="1208" spans="1:7" x14ac:dyDescent="0.25">
      <c r="A1208" s="294"/>
      <c r="B1208" s="393"/>
      <c r="C1208" s="294"/>
      <c r="D1208" s="306"/>
      <c r="E1208" s="306"/>
      <c r="F1208" s="48">
        <f t="shared" si="33"/>
        <v>30921295</v>
      </c>
      <c r="G1208" s="399" t="s">
        <v>10772</v>
      </c>
    </row>
    <row r="1209" spans="1:7" x14ac:dyDescent="0.25">
      <c r="A1209" s="294"/>
      <c r="B1209" s="393"/>
      <c r="C1209" s="294"/>
      <c r="D1209" s="306"/>
      <c r="E1209" s="306"/>
      <c r="F1209" s="48">
        <f t="shared" si="33"/>
        <v>30921295</v>
      </c>
      <c r="G1209" s="399" t="s">
        <v>10772</v>
      </c>
    </row>
    <row r="1210" spans="1:7" x14ac:dyDescent="0.25">
      <c r="A1210" s="294"/>
      <c r="B1210" s="393"/>
      <c r="C1210" s="294"/>
      <c r="D1210" s="306"/>
      <c r="E1210" s="306"/>
      <c r="F1210" s="48">
        <f t="shared" si="33"/>
        <v>30921295</v>
      </c>
      <c r="G1210" s="399" t="s">
        <v>10772</v>
      </c>
    </row>
    <row r="1211" spans="1:7" x14ac:dyDescent="0.25">
      <c r="A1211" s="294"/>
      <c r="B1211" s="393"/>
      <c r="C1211" s="294"/>
      <c r="D1211" s="306"/>
      <c r="E1211" s="306"/>
      <c r="F1211" s="48">
        <f t="shared" si="33"/>
        <v>30921295</v>
      </c>
      <c r="G1211" s="399" t="s">
        <v>10772</v>
      </c>
    </row>
    <row r="1212" spans="1:7" x14ac:dyDescent="0.25">
      <c r="A1212" s="294"/>
      <c r="B1212" s="393"/>
      <c r="C1212" s="294"/>
      <c r="D1212" s="306"/>
      <c r="E1212" s="306"/>
      <c r="F1212" s="48">
        <f t="shared" si="33"/>
        <v>30921295</v>
      </c>
      <c r="G1212" s="399" t="s">
        <v>10772</v>
      </c>
    </row>
    <row r="1213" spans="1:7" x14ac:dyDescent="0.25">
      <c r="A1213" s="294"/>
      <c r="B1213" s="393"/>
      <c r="C1213" s="294"/>
      <c r="D1213" s="306"/>
      <c r="E1213" s="306"/>
      <c r="F1213" s="48">
        <f t="shared" si="33"/>
        <v>30921295</v>
      </c>
      <c r="G1213" s="399" t="s">
        <v>10772</v>
      </c>
    </row>
    <row r="1214" spans="1:7" x14ac:dyDescent="0.25">
      <c r="A1214" s="294"/>
      <c r="B1214" s="393"/>
      <c r="C1214" s="294"/>
      <c r="D1214" s="306"/>
      <c r="E1214" s="306"/>
      <c r="F1214" s="48">
        <f t="shared" si="33"/>
        <v>30921295</v>
      </c>
      <c r="G1214" s="399" t="s">
        <v>10772</v>
      </c>
    </row>
    <row r="1215" spans="1:7" x14ac:dyDescent="0.25">
      <c r="A1215" s="294"/>
      <c r="B1215" s="393"/>
      <c r="C1215" s="294"/>
      <c r="D1215" s="306"/>
      <c r="E1215" s="306"/>
      <c r="F1215" s="48">
        <f t="shared" si="33"/>
        <v>30921295</v>
      </c>
      <c r="G1215" s="399" t="s">
        <v>10772</v>
      </c>
    </row>
    <row r="1216" spans="1:7" x14ac:dyDescent="0.25">
      <c r="A1216" s="294"/>
      <c r="B1216" s="393"/>
      <c r="C1216" s="294"/>
      <c r="D1216" s="306"/>
      <c r="E1216" s="306"/>
      <c r="F1216" s="48">
        <f t="shared" si="33"/>
        <v>30921295</v>
      </c>
      <c r="G1216" s="399" t="s">
        <v>10772</v>
      </c>
    </row>
    <row r="1217" spans="1:7" x14ac:dyDescent="0.25">
      <c r="A1217" s="294"/>
      <c r="B1217" s="393"/>
      <c r="C1217" s="294"/>
      <c r="D1217" s="306"/>
      <c r="E1217" s="306"/>
      <c r="F1217" s="48">
        <f t="shared" si="33"/>
        <v>30921295</v>
      </c>
      <c r="G1217" s="399" t="s">
        <v>10772</v>
      </c>
    </row>
    <row r="1218" spans="1:7" x14ac:dyDescent="0.25">
      <c r="A1218" s="294"/>
      <c r="B1218" s="393"/>
      <c r="C1218" s="294"/>
      <c r="D1218" s="306"/>
      <c r="E1218" s="306"/>
      <c r="F1218" s="48">
        <f t="shared" si="33"/>
        <v>30921295</v>
      </c>
      <c r="G1218" s="399" t="s">
        <v>10772</v>
      </c>
    </row>
    <row r="1219" spans="1:7" x14ac:dyDescent="0.25">
      <c r="A1219" s="294"/>
      <c r="B1219" s="393"/>
      <c r="C1219" s="294"/>
      <c r="D1219" s="306"/>
      <c r="E1219" s="306"/>
      <c r="F1219" s="48">
        <f t="shared" si="33"/>
        <v>30921295</v>
      </c>
      <c r="G1219" s="399" t="s">
        <v>10772</v>
      </c>
    </row>
    <row r="1220" spans="1:7" x14ac:dyDescent="0.25">
      <c r="A1220" s="294"/>
      <c r="B1220" s="393"/>
      <c r="C1220" s="294"/>
      <c r="D1220" s="306"/>
      <c r="E1220" s="306"/>
      <c r="F1220" s="48">
        <f t="shared" si="33"/>
        <v>30921295</v>
      </c>
      <c r="G1220" s="399" t="s">
        <v>10772</v>
      </c>
    </row>
    <row r="1221" spans="1:7" x14ac:dyDescent="0.25">
      <c r="A1221" s="294"/>
      <c r="B1221" s="393"/>
      <c r="C1221" s="294"/>
      <c r="D1221" s="306"/>
      <c r="E1221" s="306"/>
      <c r="F1221" s="48">
        <f t="shared" si="33"/>
        <v>30921295</v>
      </c>
      <c r="G1221" s="399" t="s">
        <v>10772</v>
      </c>
    </row>
    <row r="1222" spans="1:7" x14ac:dyDescent="0.25">
      <c r="A1222" s="294"/>
      <c r="B1222" s="393"/>
      <c r="C1222" s="294"/>
      <c r="D1222" s="306"/>
      <c r="E1222" s="306"/>
      <c r="F1222" s="48">
        <f t="shared" si="33"/>
        <v>30921295</v>
      </c>
      <c r="G1222" s="399" t="s">
        <v>10772</v>
      </c>
    </row>
    <row r="1223" spans="1:7" x14ac:dyDescent="0.25">
      <c r="A1223" s="294"/>
      <c r="B1223" s="393"/>
      <c r="C1223" s="294"/>
      <c r="D1223" s="306"/>
      <c r="E1223" s="306"/>
      <c r="F1223" s="48">
        <f t="shared" si="33"/>
        <v>30921295</v>
      </c>
      <c r="G1223" s="399" t="s">
        <v>10772</v>
      </c>
    </row>
    <row r="1224" spans="1:7" x14ac:dyDescent="0.25">
      <c r="A1224" s="294"/>
      <c r="B1224" s="393"/>
      <c r="C1224" s="294"/>
      <c r="D1224" s="306"/>
      <c r="E1224" s="306"/>
      <c r="F1224" s="48">
        <f t="shared" si="33"/>
        <v>30921295</v>
      </c>
      <c r="G1224" s="399" t="s">
        <v>10772</v>
      </c>
    </row>
    <row r="1225" spans="1:7" x14ac:dyDescent="0.25">
      <c r="A1225" s="294"/>
      <c r="B1225" s="393"/>
      <c r="C1225" s="294"/>
      <c r="D1225" s="306"/>
      <c r="E1225" s="306"/>
      <c r="F1225" s="48">
        <f t="shared" si="33"/>
        <v>30921295</v>
      </c>
      <c r="G1225" s="399" t="s">
        <v>10772</v>
      </c>
    </row>
    <row r="1226" spans="1:7" x14ac:dyDescent="0.25">
      <c r="A1226" s="294"/>
      <c r="B1226" s="393"/>
      <c r="C1226" s="294"/>
      <c r="D1226" s="306"/>
      <c r="E1226" s="306"/>
      <c r="F1226" s="48">
        <f t="shared" si="33"/>
        <v>30921295</v>
      </c>
      <c r="G1226" s="399" t="s">
        <v>10772</v>
      </c>
    </row>
    <row r="1227" spans="1:7" x14ac:dyDescent="0.25">
      <c r="A1227" s="294"/>
      <c r="B1227" s="393"/>
      <c r="C1227" s="294"/>
      <c r="D1227" s="306"/>
      <c r="E1227" s="306"/>
      <c r="F1227" s="48">
        <f t="shared" si="33"/>
        <v>30921295</v>
      </c>
      <c r="G1227" s="399" t="s">
        <v>10772</v>
      </c>
    </row>
    <row r="1228" spans="1:7" x14ac:dyDescent="0.25">
      <c r="A1228" s="294"/>
      <c r="B1228" s="393"/>
      <c r="C1228" s="294"/>
      <c r="D1228" s="306"/>
      <c r="E1228" s="306"/>
      <c r="F1228" s="48">
        <f t="shared" si="33"/>
        <v>30921295</v>
      </c>
      <c r="G1228" s="399" t="s">
        <v>10772</v>
      </c>
    </row>
    <row r="1229" spans="1:7" x14ac:dyDescent="0.25">
      <c r="A1229" s="294"/>
      <c r="B1229" s="393"/>
      <c r="C1229" s="294"/>
      <c r="D1229" s="306"/>
      <c r="E1229" s="306"/>
      <c r="F1229" s="48">
        <f t="shared" si="33"/>
        <v>30921295</v>
      </c>
      <c r="G1229" s="399" t="s">
        <v>10772</v>
      </c>
    </row>
    <row r="1230" spans="1:7" x14ac:dyDescent="0.25">
      <c r="A1230" s="294"/>
      <c r="B1230" s="393"/>
      <c r="C1230" s="294"/>
      <c r="D1230" s="306"/>
      <c r="E1230" s="306"/>
      <c r="F1230" s="48">
        <f t="shared" si="33"/>
        <v>30921295</v>
      </c>
      <c r="G1230" s="399" t="s">
        <v>10772</v>
      </c>
    </row>
    <row r="1231" spans="1:7" x14ac:dyDescent="0.25">
      <c r="A1231" s="294"/>
      <c r="B1231" s="393"/>
      <c r="C1231" s="294"/>
      <c r="D1231" s="306"/>
      <c r="E1231" s="306"/>
      <c r="F1231" s="48">
        <f t="shared" si="33"/>
        <v>30921295</v>
      </c>
      <c r="G1231" s="399" t="s">
        <v>10772</v>
      </c>
    </row>
    <row r="1232" spans="1:7" x14ac:dyDescent="0.25">
      <c r="A1232" s="294"/>
      <c r="B1232" s="393"/>
      <c r="C1232" s="294"/>
      <c r="D1232" s="306"/>
      <c r="E1232" s="306"/>
      <c r="F1232" s="48">
        <f t="shared" si="33"/>
        <v>30921295</v>
      </c>
      <c r="G1232" s="399" t="s">
        <v>10772</v>
      </c>
    </row>
    <row r="1233" spans="1:7" x14ac:dyDescent="0.25">
      <c r="A1233" s="294"/>
      <c r="B1233" s="393"/>
      <c r="C1233" s="294"/>
      <c r="D1233" s="306"/>
      <c r="E1233" s="306"/>
      <c r="F1233" s="48">
        <f t="shared" si="33"/>
        <v>30921295</v>
      </c>
      <c r="G1233" s="399" t="s">
        <v>10772</v>
      </c>
    </row>
    <row r="1234" spans="1:7" x14ac:dyDescent="0.25">
      <c r="A1234" s="294"/>
      <c r="B1234" s="393"/>
      <c r="C1234" s="294"/>
      <c r="D1234" s="306"/>
      <c r="E1234" s="306"/>
      <c r="F1234" s="48">
        <f t="shared" si="33"/>
        <v>30921295</v>
      </c>
      <c r="G1234" s="399" t="s">
        <v>10772</v>
      </c>
    </row>
    <row r="1235" spans="1:7" x14ac:dyDescent="0.25">
      <c r="A1235" s="294"/>
      <c r="B1235" s="393"/>
      <c r="C1235" s="294"/>
      <c r="D1235" s="306"/>
      <c r="E1235" s="306"/>
      <c r="F1235" s="48">
        <f t="shared" si="33"/>
        <v>30921295</v>
      </c>
      <c r="G1235" s="399" t="s">
        <v>10772</v>
      </c>
    </row>
    <row r="1236" spans="1:7" x14ac:dyDescent="0.25">
      <c r="A1236" s="294"/>
      <c r="B1236" s="393"/>
      <c r="C1236" s="294"/>
      <c r="D1236" s="306"/>
      <c r="E1236" s="306"/>
      <c r="F1236" s="48">
        <f t="shared" si="33"/>
        <v>30921295</v>
      </c>
      <c r="G1236" s="399" t="s">
        <v>10772</v>
      </c>
    </row>
    <row r="1237" spans="1:7" x14ac:dyDescent="0.25">
      <c r="A1237" s="294"/>
      <c r="B1237" s="393"/>
      <c r="C1237" s="294"/>
      <c r="D1237" s="306"/>
      <c r="E1237" s="306"/>
      <c r="F1237" s="48">
        <f t="shared" si="33"/>
        <v>30921295</v>
      </c>
      <c r="G1237" s="399" t="s">
        <v>10772</v>
      </c>
    </row>
    <row r="1238" spans="1:7" x14ac:dyDescent="0.25">
      <c r="A1238" s="294"/>
      <c r="B1238" s="393"/>
      <c r="C1238" s="294"/>
      <c r="D1238" s="306"/>
      <c r="E1238" s="306"/>
      <c r="F1238" s="48">
        <f t="shared" si="33"/>
        <v>30921295</v>
      </c>
      <c r="G1238" s="399" t="s">
        <v>10772</v>
      </c>
    </row>
    <row r="1239" spans="1:7" x14ac:dyDescent="0.25">
      <c r="A1239" s="294"/>
      <c r="B1239" s="393"/>
      <c r="C1239" s="294"/>
      <c r="D1239" s="306"/>
      <c r="E1239" s="306"/>
      <c r="F1239" s="48">
        <f t="shared" si="33"/>
        <v>30921295</v>
      </c>
      <c r="G1239" s="399" t="s">
        <v>10772</v>
      </c>
    </row>
    <row r="1240" spans="1:7" x14ac:dyDescent="0.25">
      <c r="A1240" s="294"/>
      <c r="B1240" s="393"/>
      <c r="C1240" s="294"/>
      <c r="D1240" s="306"/>
      <c r="E1240" s="306"/>
      <c r="F1240" s="48">
        <f t="shared" si="33"/>
        <v>30921295</v>
      </c>
      <c r="G1240" s="399" t="s">
        <v>10772</v>
      </c>
    </row>
    <row r="1241" spans="1:7" x14ac:dyDescent="0.25">
      <c r="A1241" s="294"/>
      <c r="B1241" s="393"/>
      <c r="C1241" s="294"/>
      <c r="D1241" s="306"/>
      <c r="E1241" s="306"/>
      <c r="F1241" s="48">
        <f t="shared" si="33"/>
        <v>30921295</v>
      </c>
      <c r="G1241" s="399" t="s">
        <v>10772</v>
      </c>
    </row>
    <row r="1242" spans="1:7" x14ac:dyDescent="0.25">
      <c r="A1242" s="294"/>
      <c r="B1242" s="393"/>
      <c r="C1242" s="294"/>
      <c r="D1242" s="306"/>
      <c r="E1242" s="306"/>
      <c r="F1242" s="48">
        <f t="shared" si="33"/>
        <v>30921295</v>
      </c>
      <c r="G1242" s="399" t="s">
        <v>10772</v>
      </c>
    </row>
    <row r="1243" spans="1:7" x14ac:dyDescent="0.25">
      <c r="A1243" s="294"/>
      <c r="B1243" s="393"/>
      <c r="C1243" s="294"/>
      <c r="D1243" s="306"/>
      <c r="E1243" s="306"/>
      <c r="F1243" s="48">
        <f t="shared" si="33"/>
        <v>30921295</v>
      </c>
      <c r="G1243" s="399" t="s">
        <v>10772</v>
      </c>
    </row>
    <row r="1244" spans="1:7" x14ac:dyDescent="0.25">
      <c r="A1244" s="294"/>
      <c r="B1244" s="393"/>
      <c r="C1244" s="294"/>
      <c r="D1244" s="306"/>
      <c r="E1244" s="306"/>
      <c r="F1244" s="48">
        <f t="shared" si="33"/>
        <v>30921295</v>
      </c>
      <c r="G1244" s="399" t="s">
        <v>10772</v>
      </c>
    </row>
    <row r="1245" spans="1:7" x14ac:dyDescent="0.25">
      <c r="A1245" s="294"/>
      <c r="B1245" s="393"/>
      <c r="C1245" s="294"/>
      <c r="D1245" s="306"/>
      <c r="E1245" s="306"/>
      <c r="F1245" s="48">
        <f t="shared" si="33"/>
        <v>30921295</v>
      </c>
      <c r="G1245" s="399" t="s">
        <v>10772</v>
      </c>
    </row>
    <row r="1246" spans="1:7" x14ac:dyDescent="0.25">
      <c r="A1246" s="294"/>
      <c r="B1246" s="393"/>
      <c r="C1246" s="294"/>
      <c r="D1246" s="306"/>
      <c r="E1246" s="306"/>
      <c r="F1246" s="48">
        <f t="shared" si="33"/>
        <v>30921295</v>
      </c>
      <c r="G1246" s="399" t="s">
        <v>10772</v>
      </c>
    </row>
    <row r="1247" spans="1:7" x14ac:dyDescent="0.25">
      <c r="A1247" s="294"/>
      <c r="B1247" s="393"/>
      <c r="C1247" s="294"/>
      <c r="D1247" s="306"/>
      <c r="E1247" s="306"/>
      <c r="F1247" s="48">
        <f t="shared" si="33"/>
        <v>30921295</v>
      </c>
      <c r="G1247" s="399" t="s">
        <v>10772</v>
      </c>
    </row>
    <row r="1248" spans="1:7" x14ac:dyDescent="0.25">
      <c r="A1248" s="294"/>
      <c r="B1248" s="393"/>
      <c r="C1248" s="294"/>
      <c r="D1248" s="306"/>
      <c r="E1248" s="306"/>
      <c r="F1248" s="48">
        <f t="shared" ref="F1248:F1311" si="34">F1247+E1248-D1248</f>
        <v>30921295</v>
      </c>
      <c r="G1248" s="399" t="s">
        <v>10772</v>
      </c>
    </row>
    <row r="1249" spans="1:7" x14ac:dyDescent="0.25">
      <c r="A1249" s="294"/>
      <c r="B1249" s="393"/>
      <c r="C1249" s="294"/>
      <c r="D1249" s="306"/>
      <c r="E1249" s="306"/>
      <c r="F1249" s="48">
        <f t="shared" si="34"/>
        <v>30921295</v>
      </c>
      <c r="G1249" s="399" t="s">
        <v>10772</v>
      </c>
    </row>
    <row r="1250" spans="1:7" x14ac:dyDescent="0.25">
      <c r="A1250" s="294"/>
      <c r="B1250" s="393"/>
      <c r="C1250" s="294"/>
      <c r="D1250" s="306"/>
      <c r="E1250" s="306"/>
      <c r="F1250" s="48">
        <f t="shared" si="34"/>
        <v>30921295</v>
      </c>
      <c r="G1250" s="399" t="s">
        <v>10772</v>
      </c>
    </row>
    <row r="1251" spans="1:7" x14ac:dyDescent="0.25">
      <c r="A1251" s="294"/>
      <c r="B1251" s="393"/>
      <c r="C1251" s="294"/>
      <c r="D1251" s="306"/>
      <c r="E1251" s="306"/>
      <c r="F1251" s="48">
        <f t="shared" si="34"/>
        <v>30921295</v>
      </c>
      <c r="G1251" s="399" t="s">
        <v>10772</v>
      </c>
    </row>
    <row r="1252" spans="1:7" x14ac:dyDescent="0.25">
      <c r="A1252" s="294"/>
      <c r="B1252" s="393"/>
      <c r="C1252" s="294"/>
      <c r="D1252" s="306"/>
      <c r="E1252" s="306"/>
      <c r="F1252" s="48">
        <f t="shared" si="34"/>
        <v>30921295</v>
      </c>
      <c r="G1252" s="399" t="s">
        <v>10772</v>
      </c>
    </row>
    <row r="1253" spans="1:7" x14ac:dyDescent="0.25">
      <c r="A1253" s="294"/>
      <c r="B1253" s="393"/>
      <c r="C1253" s="294"/>
      <c r="D1253" s="306"/>
      <c r="E1253" s="306"/>
      <c r="F1253" s="48">
        <f t="shared" si="34"/>
        <v>30921295</v>
      </c>
      <c r="G1253" s="399" t="s">
        <v>10772</v>
      </c>
    </row>
    <row r="1254" spans="1:7" x14ac:dyDescent="0.25">
      <c r="A1254" s="294"/>
      <c r="B1254" s="393"/>
      <c r="C1254" s="294"/>
      <c r="D1254" s="306"/>
      <c r="E1254" s="306"/>
      <c r="F1254" s="48">
        <f t="shared" si="34"/>
        <v>30921295</v>
      </c>
      <c r="G1254" s="399" t="s">
        <v>10772</v>
      </c>
    </row>
    <row r="1255" spans="1:7" x14ac:dyDescent="0.25">
      <c r="A1255" s="294"/>
      <c r="B1255" s="393"/>
      <c r="C1255" s="294"/>
      <c r="D1255" s="306"/>
      <c r="E1255" s="306"/>
      <c r="F1255" s="48">
        <f t="shared" si="34"/>
        <v>30921295</v>
      </c>
      <c r="G1255" s="399" t="s">
        <v>10772</v>
      </c>
    </row>
    <row r="1256" spans="1:7" x14ac:dyDescent="0.25">
      <c r="A1256" s="294"/>
      <c r="B1256" s="393"/>
      <c r="C1256" s="294"/>
      <c r="D1256" s="306"/>
      <c r="E1256" s="306"/>
      <c r="F1256" s="48">
        <f t="shared" si="34"/>
        <v>30921295</v>
      </c>
      <c r="G1256" s="399" t="s">
        <v>10772</v>
      </c>
    </row>
    <row r="1257" spans="1:7" x14ac:dyDescent="0.25">
      <c r="A1257" s="294"/>
      <c r="B1257" s="393"/>
      <c r="C1257" s="294"/>
      <c r="D1257" s="306"/>
      <c r="E1257" s="306"/>
      <c r="F1257" s="48">
        <f t="shared" si="34"/>
        <v>30921295</v>
      </c>
      <c r="G1257" s="399" t="s">
        <v>10772</v>
      </c>
    </row>
    <row r="1258" spans="1:7" x14ac:dyDescent="0.25">
      <c r="A1258" s="294"/>
      <c r="B1258" s="393"/>
      <c r="C1258" s="294"/>
      <c r="D1258" s="306"/>
      <c r="E1258" s="306"/>
      <c r="F1258" s="48">
        <f t="shared" si="34"/>
        <v>30921295</v>
      </c>
      <c r="G1258" s="399" t="s">
        <v>10772</v>
      </c>
    </row>
    <row r="1259" spans="1:7" x14ac:dyDescent="0.25">
      <c r="A1259" s="294"/>
      <c r="B1259" s="393"/>
      <c r="C1259" s="294"/>
      <c r="D1259" s="306"/>
      <c r="E1259" s="306"/>
      <c r="F1259" s="48">
        <f t="shared" si="34"/>
        <v>30921295</v>
      </c>
      <c r="G1259" s="399" t="s">
        <v>10772</v>
      </c>
    </row>
    <row r="1260" spans="1:7" x14ac:dyDescent="0.25">
      <c r="A1260" s="294"/>
      <c r="B1260" s="393"/>
      <c r="C1260" s="294"/>
      <c r="D1260" s="306"/>
      <c r="E1260" s="306"/>
      <c r="F1260" s="48">
        <f t="shared" si="34"/>
        <v>30921295</v>
      </c>
      <c r="G1260" s="399" t="s">
        <v>10772</v>
      </c>
    </row>
    <row r="1261" spans="1:7" x14ac:dyDescent="0.25">
      <c r="A1261" s="294"/>
      <c r="B1261" s="393"/>
      <c r="C1261" s="294"/>
      <c r="D1261" s="306"/>
      <c r="E1261" s="306"/>
      <c r="F1261" s="48">
        <f t="shared" si="34"/>
        <v>30921295</v>
      </c>
      <c r="G1261" s="399" t="s">
        <v>10772</v>
      </c>
    </row>
    <row r="1262" spans="1:7" x14ac:dyDescent="0.25">
      <c r="A1262" s="294"/>
      <c r="B1262" s="393"/>
      <c r="C1262" s="294"/>
      <c r="D1262" s="306"/>
      <c r="E1262" s="306"/>
      <c r="F1262" s="48">
        <f t="shared" si="34"/>
        <v>30921295</v>
      </c>
      <c r="G1262" s="399" t="s">
        <v>10772</v>
      </c>
    </row>
    <row r="1263" spans="1:7" x14ac:dyDescent="0.25">
      <c r="A1263" s="294"/>
      <c r="B1263" s="393"/>
      <c r="C1263" s="294"/>
      <c r="D1263" s="306"/>
      <c r="E1263" s="306"/>
      <c r="F1263" s="48">
        <f t="shared" si="34"/>
        <v>30921295</v>
      </c>
      <c r="G1263" s="399" t="s">
        <v>10772</v>
      </c>
    </row>
    <row r="1264" spans="1:7" x14ac:dyDescent="0.25">
      <c r="A1264" s="294"/>
      <c r="B1264" s="393"/>
      <c r="C1264" s="294"/>
      <c r="D1264" s="306"/>
      <c r="E1264" s="306"/>
      <c r="F1264" s="48">
        <f t="shared" si="34"/>
        <v>30921295</v>
      </c>
      <c r="G1264" s="399" t="s">
        <v>10772</v>
      </c>
    </row>
    <row r="1265" spans="1:7" x14ac:dyDescent="0.25">
      <c r="A1265" s="294"/>
      <c r="B1265" s="393"/>
      <c r="C1265" s="294"/>
      <c r="D1265" s="306"/>
      <c r="E1265" s="306"/>
      <c r="F1265" s="48">
        <f t="shared" si="34"/>
        <v>30921295</v>
      </c>
      <c r="G1265" s="399" t="s">
        <v>10772</v>
      </c>
    </row>
    <row r="1266" spans="1:7" x14ac:dyDescent="0.25">
      <c r="A1266" s="294"/>
      <c r="B1266" s="393"/>
      <c r="C1266" s="294"/>
      <c r="D1266" s="306"/>
      <c r="E1266" s="306"/>
      <c r="F1266" s="48">
        <f t="shared" si="34"/>
        <v>30921295</v>
      </c>
      <c r="G1266" s="399" t="s">
        <v>10772</v>
      </c>
    </row>
    <row r="1267" spans="1:7" x14ac:dyDescent="0.25">
      <c r="A1267" s="294"/>
      <c r="B1267" s="393"/>
      <c r="C1267" s="294"/>
      <c r="D1267" s="306"/>
      <c r="E1267" s="306"/>
      <c r="F1267" s="48">
        <f t="shared" si="34"/>
        <v>30921295</v>
      </c>
      <c r="G1267" s="399" t="s">
        <v>10772</v>
      </c>
    </row>
    <row r="1268" spans="1:7" x14ac:dyDescent="0.25">
      <c r="A1268" s="294"/>
      <c r="B1268" s="393"/>
      <c r="C1268" s="294"/>
      <c r="D1268" s="306"/>
      <c r="E1268" s="306"/>
      <c r="F1268" s="48">
        <f t="shared" si="34"/>
        <v>30921295</v>
      </c>
      <c r="G1268" s="399" t="s">
        <v>10772</v>
      </c>
    </row>
    <row r="1269" spans="1:7" x14ac:dyDescent="0.25">
      <c r="A1269" s="294"/>
      <c r="B1269" s="393"/>
      <c r="C1269" s="294"/>
      <c r="D1269" s="306"/>
      <c r="E1269" s="306"/>
      <c r="F1269" s="48">
        <f t="shared" si="34"/>
        <v>30921295</v>
      </c>
      <c r="G1269" s="399" t="s">
        <v>10772</v>
      </c>
    </row>
    <row r="1270" spans="1:7" x14ac:dyDescent="0.25">
      <c r="A1270" s="294"/>
      <c r="B1270" s="393"/>
      <c r="C1270" s="294"/>
      <c r="D1270" s="306"/>
      <c r="E1270" s="306"/>
      <c r="F1270" s="48">
        <f t="shared" si="34"/>
        <v>30921295</v>
      </c>
      <c r="G1270" s="399" t="s">
        <v>10772</v>
      </c>
    </row>
    <row r="1271" spans="1:7" x14ac:dyDescent="0.25">
      <c r="A1271" s="294"/>
      <c r="B1271" s="393"/>
      <c r="C1271" s="294"/>
      <c r="D1271" s="306"/>
      <c r="E1271" s="306"/>
      <c r="F1271" s="48">
        <f t="shared" si="34"/>
        <v>30921295</v>
      </c>
      <c r="G1271" s="399" t="s">
        <v>10772</v>
      </c>
    </row>
    <row r="1272" spans="1:7" x14ac:dyDescent="0.25">
      <c r="A1272" s="294"/>
      <c r="B1272" s="393"/>
      <c r="C1272" s="294"/>
      <c r="D1272" s="306"/>
      <c r="E1272" s="306"/>
      <c r="F1272" s="48">
        <f t="shared" si="34"/>
        <v>30921295</v>
      </c>
      <c r="G1272" s="399" t="s">
        <v>10772</v>
      </c>
    </row>
    <row r="1273" spans="1:7" x14ac:dyDescent="0.25">
      <c r="A1273" s="294"/>
      <c r="B1273" s="393"/>
      <c r="C1273" s="294"/>
      <c r="D1273" s="306"/>
      <c r="E1273" s="306"/>
      <c r="F1273" s="48">
        <f t="shared" si="34"/>
        <v>30921295</v>
      </c>
      <c r="G1273" s="399" t="s">
        <v>10772</v>
      </c>
    </row>
    <row r="1274" spans="1:7" x14ac:dyDescent="0.25">
      <c r="A1274" s="294"/>
      <c r="B1274" s="393"/>
      <c r="C1274" s="294"/>
      <c r="D1274" s="306"/>
      <c r="E1274" s="306"/>
      <c r="F1274" s="48">
        <f t="shared" si="34"/>
        <v>30921295</v>
      </c>
      <c r="G1274" s="399" t="s">
        <v>10772</v>
      </c>
    </row>
    <row r="1275" spans="1:7" x14ac:dyDescent="0.25">
      <c r="A1275" s="294"/>
      <c r="B1275" s="393"/>
      <c r="C1275" s="294"/>
      <c r="D1275" s="306"/>
      <c r="E1275" s="306"/>
      <c r="F1275" s="48">
        <f t="shared" si="34"/>
        <v>30921295</v>
      </c>
      <c r="G1275" s="399" t="s">
        <v>10772</v>
      </c>
    </row>
    <row r="1276" spans="1:7" x14ac:dyDescent="0.25">
      <c r="A1276" s="294"/>
      <c r="B1276" s="393"/>
      <c r="C1276" s="294"/>
      <c r="D1276" s="306"/>
      <c r="E1276" s="306"/>
      <c r="F1276" s="48">
        <f t="shared" si="34"/>
        <v>30921295</v>
      </c>
      <c r="G1276" s="399" t="s">
        <v>10772</v>
      </c>
    </row>
    <row r="1277" spans="1:7" x14ac:dyDescent="0.25">
      <c r="A1277" s="294"/>
      <c r="B1277" s="393"/>
      <c r="C1277" s="294"/>
      <c r="D1277" s="306"/>
      <c r="E1277" s="306"/>
      <c r="F1277" s="48">
        <f t="shared" si="34"/>
        <v>30921295</v>
      </c>
      <c r="G1277" s="399" t="s">
        <v>10772</v>
      </c>
    </row>
    <row r="1278" spans="1:7" x14ac:dyDescent="0.25">
      <c r="A1278" s="294"/>
      <c r="B1278" s="393"/>
      <c r="C1278" s="294"/>
      <c r="D1278" s="306"/>
      <c r="E1278" s="306"/>
      <c r="F1278" s="48">
        <f t="shared" si="34"/>
        <v>30921295</v>
      </c>
      <c r="G1278" s="399" t="s">
        <v>10772</v>
      </c>
    </row>
    <row r="1279" spans="1:7" x14ac:dyDescent="0.25">
      <c r="A1279" s="294"/>
      <c r="B1279" s="393"/>
      <c r="C1279" s="294"/>
      <c r="D1279" s="306"/>
      <c r="E1279" s="306"/>
      <c r="F1279" s="48">
        <f t="shared" si="34"/>
        <v>30921295</v>
      </c>
      <c r="G1279" s="399" t="s">
        <v>10772</v>
      </c>
    </row>
    <row r="1280" spans="1:7" x14ac:dyDescent="0.25">
      <c r="A1280" s="294"/>
      <c r="B1280" s="393"/>
      <c r="C1280" s="294"/>
      <c r="D1280" s="306"/>
      <c r="E1280" s="306"/>
      <c r="F1280" s="48">
        <f t="shared" si="34"/>
        <v>30921295</v>
      </c>
      <c r="G1280" s="399" t="s">
        <v>10772</v>
      </c>
    </row>
    <row r="1281" spans="1:7" x14ac:dyDescent="0.25">
      <c r="A1281" s="294"/>
      <c r="B1281" s="393"/>
      <c r="C1281" s="294"/>
      <c r="D1281" s="306"/>
      <c r="E1281" s="306"/>
      <c r="F1281" s="48">
        <f t="shared" si="34"/>
        <v>30921295</v>
      </c>
      <c r="G1281" s="399" t="s">
        <v>10772</v>
      </c>
    </row>
    <row r="1282" spans="1:7" x14ac:dyDescent="0.25">
      <c r="A1282" s="294"/>
      <c r="B1282" s="393"/>
      <c r="C1282" s="294"/>
      <c r="D1282" s="306"/>
      <c r="E1282" s="306"/>
      <c r="F1282" s="48">
        <f t="shared" si="34"/>
        <v>30921295</v>
      </c>
      <c r="G1282" s="399" t="s">
        <v>10772</v>
      </c>
    </row>
    <row r="1283" spans="1:7" x14ac:dyDescent="0.25">
      <c r="A1283" s="294"/>
      <c r="B1283" s="393"/>
      <c r="C1283" s="294"/>
      <c r="D1283" s="306"/>
      <c r="E1283" s="306"/>
      <c r="F1283" s="48">
        <f t="shared" si="34"/>
        <v>30921295</v>
      </c>
      <c r="G1283" s="399" t="s">
        <v>10772</v>
      </c>
    </row>
    <row r="1284" spans="1:7" x14ac:dyDescent="0.25">
      <c r="A1284" s="294"/>
      <c r="B1284" s="393"/>
      <c r="C1284" s="294"/>
      <c r="D1284" s="306"/>
      <c r="E1284" s="306"/>
      <c r="F1284" s="48">
        <f t="shared" si="34"/>
        <v>30921295</v>
      </c>
      <c r="G1284" s="399" t="s">
        <v>10772</v>
      </c>
    </row>
    <row r="1285" spans="1:7" x14ac:dyDescent="0.25">
      <c r="A1285" s="294"/>
      <c r="B1285" s="393"/>
      <c r="C1285" s="294"/>
      <c r="D1285" s="306"/>
      <c r="E1285" s="306"/>
      <c r="F1285" s="48">
        <f t="shared" si="34"/>
        <v>30921295</v>
      </c>
      <c r="G1285" s="399" t="s">
        <v>10772</v>
      </c>
    </row>
    <row r="1286" spans="1:7" x14ac:dyDescent="0.25">
      <c r="A1286" s="294"/>
      <c r="B1286" s="393"/>
      <c r="C1286" s="294"/>
      <c r="D1286" s="306"/>
      <c r="E1286" s="306"/>
      <c r="F1286" s="48">
        <f t="shared" si="34"/>
        <v>30921295</v>
      </c>
      <c r="G1286" s="399" t="s">
        <v>10772</v>
      </c>
    </row>
    <row r="1287" spans="1:7" x14ac:dyDescent="0.25">
      <c r="A1287" s="294"/>
      <c r="B1287" s="393"/>
      <c r="C1287" s="294"/>
      <c r="D1287" s="306"/>
      <c r="E1287" s="306"/>
      <c r="F1287" s="48">
        <f t="shared" si="34"/>
        <v>30921295</v>
      </c>
      <c r="G1287" s="399" t="s">
        <v>10772</v>
      </c>
    </row>
    <row r="1288" spans="1:7" x14ac:dyDescent="0.25">
      <c r="A1288" s="294"/>
      <c r="B1288" s="393"/>
      <c r="C1288" s="294"/>
      <c r="D1288" s="306"/>
      <c r="E1288" s="306"/>
      <c r="F1288" s="48">
        <f t="shared" si="34"/>
        <v>30921295</v>
      </c>
      <c r="G1288" s="399" t="s">
        <v>10772</v>
      </c>
    </row>
    <row r="1289" spans="1:7" x14ac:dyDescent="0.25">
      <c r="A1289" s="294"/>
      <c r="B1289" s="393"/>
      <c r="C1289" s="294"/>
      <c r="D1289" s="306"/>
      <c r="E1289" s="306"/>
      <c r="F1289" s="48">
        <f t="shared" si="34"/>
        <v>30921295</v>
      </c>
      <c r="G1289" s="399" t="s">
        <v>10772</v>
      </c>
    </row>
    <row r="1290" spans="1:7" x14ac:dyDescent="0.25">
      <c r="A1290" s="294"/>
      <c r="B1290" s="393"/>
      <c r="C1290" s="294"/>
      <c r="D1290" s="306"/>
      <c r="E1290" s="306"/>
      <c r="F1290" s="48">
        <f t="shared" si="34"/>
        <v>30921295</v>
      </c>
      <c r="G1290" s="399" t="s">
        <v>10772</v>
      </c>
    </row>
    <row r="1291" spans="1:7" x14ac:dyDescent="0.25">
      <c r="A1291" s="294"/>
      <c r="B1291" s="393"/>
      <c r="C1291" s="294"/>
      <c r="D1291" s="306"/>
      <c r="E1291" s="306"/>
      <c r="F1291" s="48">
        <f t="shared" si="34"/>
        <v>30921295</v>
      </c>
      <c r="G1291" s="399" t="s">
        <v>10772</v>
      </c>
    </row>
    <row r="1292" spans="1:7" x14ac:dyDescent="0.25">
      <c r="A1292" s="294"/>
      <c r="B1292" s="393"/>
      <c r="C1292" s="294"/>
      <c r="D1292" s="306"/>
      <c r="E1292" s="306"/>
      <c r="F1292" s="48">
        <f t="shared" si="34"/>
        <v>30921295</v>
      </c>
      <c r="G1292" s="399" t="s">
        <v>10772</v>
      </c>
    </row>
    <row r="1293" spans="1:7" x14ac:dyDescent="0.25">
      <c r="A1293" s="294"/>
      <c r="B1293" s="393"/>
      <c r="C1293" s="294"/>
      <c r="D1293" s="306"/>
      <c r="E1293" s="306"/>
      <c r="F1293" s="48">
        <f t="shared" si="34"/>
        <v>30921295</v>
      </c>
      <c r="G1293" s="399" t="s">
        <v>10772</v>
      </c>
    </row>
    <row r="1294" spans="1:7" x14ac:dyDescent="0.25">
      <c r="A1294" s="294"/>
      <c r="B1294" s="393"/>
      <c r="C1294" s="294"/>
      <c r="D1294" s="306"/>
      <c r="E1294" s="306"/>
      <c r="F1294" s="48">
        <f t="shared" si="34"/>
        <v>30921295</v>
      </c>
      <c r="G1294" s="399" t="s">
        <v>10772</v>
      </c>
    </row>
    <row r="1295" spans="1:7" x14ac:dyDescent="0.25">
      <c r="A1295" s="294"/>
      <c r="B1295" s="393"/>
      <c r="C1295" s="294"/>
      <c r="D1295" s="306"/>
      <c r="E1295" s="306"/>
      <c r="F1295" s="48">
        <f t="shared" si="34"/>
        <v>30921295</v>
      </c>
      <c r="G1295" s="399" t="s">
        <v>10772</v>
      </c>
    </row>
    <row r="1296" spans="1:7" x14ac:dyDescent="0.25">
      <c r="A1296" s="294"/>
      <c r="B1296" s="393"/>
      <c r="C1296" s="294"/>
      <c r="D1296" s="306"/>
      <c r="E1296" s="306"/>
      <c r="F1296" s="48">
        <f t="shared" si="34"/>
        <v>30921295</v>
      </c>
      <c r="G1296" s="399" t="s">
        <v>10772</v>
      </c>
    </row>
    <row r="1297" spans="1:7" x14ac:dyDescent="0.25">
      <c r="A1297" s="294"/>
      <c r="B1297" s="393"/>
      <c r="C1297" s="294"/>
      <c r="D1297" s="306"/>
      <c r="E1297" s="306"/>
      <c r="F1297" s="48">
        <f t="shared" si="34"/>
        <v>30921295</v>
      </c>
      <c r="G1297" s="399" t="s">
        <v>10772</v>
      </c>
    </row>
    <row r="1298" spans="1:7" x14ac:dyDescent="0.25">
      <c r="A1298" s="294"/>
      <c r="B1298" s="393"/>
      <c r="C1298" s="294"/>
      <c r="D1298" s="306"/>
      <c r="E1298" s="306"/>
      <c r="F1298" s="48">
        <f t="shared" si="34"/>
        <v>30921295</v>
      </c>
      <c r="G1298" s="399" t="s">
        <v>10772</v>
      </c>
    </row>
    <row r="1299" spans="1:7" x14ac:dyDescent="0.25">
      <c r="A1299" s="294"/>
      <c r="B1299" s="393"/>
      <c r="C1299" s="294"/>
      <c r="D1299" s="306"/>
      <c r="E1299" s="306"/>
      <c r="F1299" s="48">
        <f t="shared" si="34"/>
        <v>30921295</v>
      </c>
      <c r="G1299" s="399" t="s">
        <v>10772</v>
      </c>
    </row>
    <row r="1300" spans="1:7" x14ac:dyDescent="0.25">
      <c r="A1300" s="294"/>
      <c r="B1300" s="393"/>
      <c r="C1300" s="294"/>
      <c r="D1300" s="306"/>
      <c r="E1300" s="306"/>
      <c r="F1300" s="48">
        <f t="shared" si="34"/>
        <v>30921295</v>
      </c>
      <c r="G1300" s="399" t="s">
        <v>10772</v>
      </c>
    </row>
    <row r="1301" spans="1:7" x14ac:dyDescent="0.25">
      <c r="A1301" s="294"/>
      <c r="B1301" s="393"/>
      <c r="C1301" s="294"/>
      <c r="D1301" s="306"/>
      <c r="E1301" s="306"/>
      <c r="F1301" s="48">
        <f t="shared" si="34"/>
        <v>30921295</v>
      </c>
      <c r="G1301" s="399" t="s">
        <v>10772</v>
      </c>
    </row>
    <row r="1302" spans="1:7" x14ac:dyDescent="0.25">
      <c r="A1302" s="294"/>
      <c r="B1302" s="393"/>
      <c r="C1302" s="294"/>
      <c r="D1302" s="306"/>
      <c r="E1302" s="306"/>
      <c r="F1302" s="48">
        <f t="shared" si="34"/>
        <v>30921295</v>
      </c>
      <c r="G1302" s="399" t="s">
        <v>10772</v>
      </c>
    </row>
    <row r="1303" spans="1:7" x14ac:dyDescent="0.25">
      <c r="A1303" s="294"/>
      <c r="B1303" s="393"/>
      <c r="C1303" s="294"/>
      <c r="D1303" s="306"/>
      <c r="E1303" s="306"/>
      <c r="F1303" s="48">
        <f t="shared" si="34"/>
        <v>30921295</v>
      </c>
      <c r="G1303" s="399" t="s">
        <v>10772</v>
      </c>
    </row>
    <row r="1304" spans="1:7" x14ac:dyDescent="0.25">
      <c r="A1304" s="294"/>
      <c r="B1304" s="393"/>
      <c r="C1304" s="294"/>
      <c r="D1304" s="306"/>
      <c r="E1304" s="306"/>
      <c r="F1304" s="48">
        <f t="shared" si="34"/>
        <v>30921295</v>
      </c>
      <c r="G1304" s="399" t="s">
        <v>10772</v>
      </c>
    </row>
    <row r="1305" spans="1:7" x14ac:dyDescent="0.25">
      <c r="A1305" s="294"/>
      <c r="B1305" s="393"/>
      <c r="C1305" s="294"/>
      <c r="D1305" s="306"/>
      <c r="E1305" s="306"/>
      <c r="F1305" s="48">
        <f t="shared" si="34"/>
        <v>30921295</v>
      </c>
      <c r="G1305" s="399" t="s">
        <v>10772</v>
      </c>
    </row>
    <row r="1306" spans="1:7" x14ac:dyDescent="0.25">
      <c r="A1306" s="294"/>
      <c r="B1306" s="393"/>
      <c r="C1306" s="294"/>
      <c r="D1306" s="306"/>
      <c r="E1306" s="306"/>
      <c r="F1306" s="48">
        <f t="shared" si="34"/>
        <v>30921295</v>
      </c>
      <c r="G1306" s="399" t="s">
        <v>10772</v>
      </c>
    </row>
    <row r="1307" spans="1:7" x14ac:dyDescent="0.25">
      <c r="A1307" s="294"/>
      <c r="B1307" s="393"/>
      <c r="C1307" s="294"/>
      <c r="D1307" s="306"/>
      <c r="E1307" s="306"/>
      <c r="F1307" s="48">
        <f t="shared" si="34"/>
        <v>30921295</v>
      </c>
      <c r="G1307" s="399" t="s">
        <v>10772</v>
      </c>
    </row>
    <row r="1308" spans="1:7" x14ac:dyDescent="0.25">
      <c r="A1308" s="294"/>
      <c r="B1308" s="393"/>
      <c r="C1308" s="294"/>
      <c r="D1308" s="306"/>
      <c r="E1308" s="306"/>
      <c r="F1308" s="48">
        <f t="shared" si="34"/>
        <v>30921295</v>
      </c>
      <c r="G1308" s="399" t="s">
        <v>10772</v>
      </c>
    </row>
    <row r="1309" spans="1:7" x14ac:dyDescent="0.25">
      <c r="A1309" s="294"/>
      <c r="B1309" s="393"/>
      <c r="C1309" s="294"/>
      <c r="D1309" s="306"/>
      <c r="E1309" s="306"/>
      <c r="F1309" s="48">
        <f t="shared" si="34"/>
        <v>30921295</v>
      </c>
      <c r="G1309" s="399" t="s">
        <v>10772</v>
      </c>
    </row>
    <row r="1310" spans="1:7" x14ac:dyDescent="0.25">
      <c r="A1310" s="294"/>
      <c r="B1310" s="393"/>
      <c r="C1310" s="294"/>
      <c r="D1310" s="306"/>
      <c r="E1310" s="306"/>
      <c r="F1310" s="48">
        <f t="shared" si="34"/>
        <v>30921295</v>
      </c>
      <c r="G1310" s="399" t="s">
        <v>10772</v>
      </c>
    </row>
    <row r="1311" spans="1:7" x14ac:dyDescent="0.25">
      <c r="A1311" s="294"/>
      <c r="B1311" s="393"/>
      <c r="C1311" s="294"/>
      <c r="D1311" s="306"/>
      <c r="E1311" s="306"/>
      <c r="F1311" s="48">
        <f t="shared" si="34"/>
        <v>30921295</v>
      </c>
      <c r="G1311" s="399" t="s">
        <v>10772</v>
      </c>
    </row>
    <row r="1312" spans="1:7" x14ac:dyDescent="0.25">
      <c r="A1312" s="294"/>
      <c r="B1312" s="393"/>
      <c r="C1312" s="294"/>
      <c r="D1312" s="306"/>
      <c r="E1312" s="306"/>
      <c r="F1312" s="48">
        <f t="shared" ref="F1312:F1375" si="35">F1311+E1312-D1312</f>
        <v>30921295</v>
      </c>
      <c r="G1312" s="399" t="s">
        <v>10772</v>
      </c>
    </row>
    <row r="1313" spans="1:7" x14ac:dyDescent="0.25">
      <c r="A1313" s="294"/>
      <c r="B1313" s="393"/>
      <c r="C1313" s="294"/>
      <c r="D1313" s="306"/>
      <c r="E1313" s="306"/>
      <c r="F1313" s="48">
        <f t="shared" si="35"/>
        <v>30921295</v>
      </c>
      <c r="G1313" s="399" t="s">
        <v>10772</v>
      </c>
    </row>
    <row r="1314" spans="1:7" x14ac:dyDescent="0.25">
      <c r="A1314" s="294"/>
      <c r="B1314" s="393"/>
      <c r="C1314" s="294"/>
      <c r="D1314" s="306"/>
      <c r="E1314" s="306"/>
      <c r="F1314" s="48">
        <f t="shared" si="35"/>
        <v>30921295</v>
      </c>
      <c r="G1314" s="399" t="s">
        <v>10772</v>
      </c>
    </row>
    <row r="1315" spans="1:7" x14ac:dyDescent="0.25">
      <c r="A1315" s="294"/>
      <c r="B1315" s="393"/>
      <c r="C1315" s="294"/>
      <c r="D1315" s="306"/>
      <c r="E1315" s="306"/>
      <c r="F1315" s="48">
        <f t="shared" si="35"/>
        <v>30921295</v>
      </c>
      <c r="G1315" s="399" t="s">
        <v>10772</v>
      </c>
    </row>
    <row r="1316" spans="1:7" x14ac:dyDescent="0.25">
      <c r="A1316" s="294"/>
      <c r="B1316" s="393"/>
      <c r="C1316" s="294"/>
      <c r="D1316" s="306"/>
      <c r="E1316" s="306"/>
      <c r="F1316" s="48">
        <f t="shared" si="35"/>
        <v>30921295</v>
      </c>
      <c r="G1316" s="399" t="s">
        <v>10772</v>
      </c>
    </row>
    <row r="1317" spans="1:7" x14ac:dyDescent="0.25">
      <c r="A1317" s="294"/>
      <c r="B1317" s="393"/>
      <c r="C1317" s="294"/>
      <c r="D1317" s="306"/>
      <c r="E1317" s="306"/>
      <c r="F1317" s="48">
        <f t="shared" si="35"/>
        <v>30921295</v>
      </c>
      <c r="G1317" s="399" t="s">
        <v>10772</v>
      </c>
    </row>
    <row r="1318" spans="1:7" x14ac:dyDescent="0.25">
      <c r="A1318" s="294"/>
      <c r="B1318" s="393"/>
      <c r="C1318" s="294"/>
      <c r="D1318" s="306"/>
      <c r="E1318" s="306"/>
      <c r="F1318" s="48">
        <f t="shared" si="35"/>
        <v>30921295</v>
      </c>
      <c r="G1318" s="399" t="s">
        <v>10772</v>
      </c>
    </row>
    <row r="1319" spans="1:7" x14ac:dyDescent="0.25">
      <c r="A1319" s="294"/>
      <c r="B1319" s="393"/>
      <c r="C1319" s="294"/>
      <c r="D1319" s="306"/>
      <c r="E1319" s="306"/>
      <c r="F1319" s="48">
        <f t="shared" si="35"/>
        <v>30921295</v>
      </c>
      <c r="G1319" s="399" t="s">
        <v>10772</v>
      </c>
    </row>
    <row r="1320" spans="1:7" x14ac:dyDescent="0.25">
      <c r="A1320" s="294"/>
      <c r="B1320" s="393"/>
      <c r="C1320" s="294"/>
      <c r="D1320" s="306"/>
      <c r="E1320" s="306"/>
      <c r="F1320" s="48">
        <f t="shared" si="35"/>
        <v>30921295</v>
      </c>
      <c r="G1320" s="399" t="s">
        <v>10772</v>
      </c>
    </row>
    <row r="1321" spans="1:7" x14ac:dyDescent="0.25">
      <c r="A1321" s="294"/>
      <c r="B1321" s="393"/>
      <c r="C1321" s="294"/>
      <c r="D1321" s="306"/>
      <c r="E1321" s="306"/>
      <c r="F1321" s="48">
        <f t="shared" si="35"/>
        <v>30921295</v>
      </c>
      <c r="G1321" s="399" t="s">
        <v>10772</v>
      </c>
    </row>
    <row r="1322" spans="1:7" x14ac:dyDescent="0.25">
      <c r="A1322" s="294"/>
      <c r="B1322" s="393"/>
      <c r="C1322" s="294"/>
      <c r="D1322" s="306"/>
      <c r="E1322" s="306"/>
      <c r="F1322" s="48">
        <f t="shared" si="35"/>
        <v>30921295</v>
      </c>
      <c r="G1322" s="399" t="s">
        <v>10772</v>
      </c>
    </row>
    <row r="1323" spans="1:7" x14ac:dyDescent="0.25">
      <c r="A1323" s="294"/>
      <c r="B1323" s="393"/>
      <c r="C1323" s="294"/>
      <c r="D1323" s="306"/>
      <c r="E1323" s="306"/>
      <c r="F1323" s="48">
        <f t="shared" si="35"/>
        <v>30921295</v>
      </c>
      <c r="G1323" s="399" t="s">
        <v>10772</v>
      </c>
    </row>
    <row r="1324" spans="1:7" x14ac:dyDescent="0.25">
      <c r="A1324" s="294"/>
      <c r="B1324" s="393"/>
      <c r="C1324" s="294"/>
      <c r="D1324" s="306"/>
      <c r="E1324" s="306"/>
      <c r="F1324" s="48">
        <f t="shared" si="35"/>
        <v>30921295</v>
      </c>
      <c r="G1324" s="399" t="s">
        <v>10772</v>
      </c>
    </row>
    <row r="1325" spans="1:7" x14ac:dyDescent="0.25">
      <c r="A1325" s="294"/>
      <c r="B1325" s="393"/>
      <c r="C1325" s="294"/>
      <c r="D1325" s="306"/>
      <c r="E1325" s="306"/>
      <c r="F1325" s="48">
        <f t="shared" si="35"/>
        <v>30921295</v>
      </c>
      <c r="G1325" s="399" t="s">
        <v>10772</v>
      </c>
    </row>
    <row r="1326" spans="1:7" x14ac:dyDescent="0.25">
      <c r="A1326" s="294"/>
      <c r="B1326" s="393"/>
      <c r="C1326" s="294"/>
      <c r="D1326" s="306"/>
      <c r="E1326" s="306"/>
      <c r="F1326" s="48">
        <f t="shared" si="35"/>
        <v>30921295</v>
      </c>
      <c r="G1326" s="399" t="s">
        <v>10772</v>
      </c>
    </row>
    <row r="1327" spans="1:7" x14ac:dyDescent="0.25">
      <c r="A1327" s="294"/>
      <c r="B1327" s="393"/>
      <c r="C1327" s="294"/>
      <c r="D1327" s="306"/>
      <c r="E1327" s="306"/>
      <c r="F1327" s="48">
        <f t="shared" si="35"/>
        <v>30921295</v>
      </c>
      <c r="G1327" s="399" t="s">
        <v>10772</v>
      </c>
    </row>
    <row r="1328" spans="1:7" x14ac:dyDescent="0.25">
      <c r="A1328" s="294"/>
      <c r="B1328" s="393"/>
      <c r="C1328" s="294"/>
      <c r="D1328" s="306"/>
      <c r="E1328" s="306"/>
      <c r="F1328" s="48">
        <f t="shared" si="35"/>
        <v>30921295</v>
      </c>
      <c r="G1328" s="399" t="s">
        <v>10772</v>
      </c>
    </row>
    <row r="1329" spans="1:7" x14ac:dyDescent="0.25">
      <c r="A1329" s="294"/>
      <c r="B1329" s="393"/>
      <c r="C1329" s="294"/>
      <c r="D1329" s="306"/>
      <c r="E1329" s="306"/>
      <c r="F1329" s="48">
        <f t="shared" si="35"/>
        <v>30921295</v>
      </c>
      <c r="G1329" s="399" t="s">
        <v>10772</v>
      </c>
    </row>
    <row r="1330" spans="1:7" x14ac:dyDescent="0.25">
      <c r="A1330" s="294"/>
      <c r="B1330" s="393"/>
      <c r="C1330" s="294"/>
      <c r="D1330" s="306"/>
      <c r="E1330" s="306"/>
      <c r="F1330" s="48">
        <f t="shared" si="35"/>
        <v>30921295</v>
      </c>
      <c r="G1330" s="399" t="s">
        <v>10772</v>
      </c>
    </row>
    <row r="1331" spans="1:7" x14ac:dyDescent="0.25">
      <c r="A1331" s="294"/>
      <c r="B1331" s="393"/>
      <c r="C1331" s="294"/>
      <c r="D1331" s="306"/>
      <c r="E1331" s="306"/>
      <c r="F1331" s="48">
        <f t="shared" si="35"/>
        <v>30921295</v>
      </c>
      <c r="G1331" s="399" t="s">
        <v>10772</v>
      </c>
    </row>
    <row r="1332" spans="1:7" x14ac:dyDescent="0.25">
      <c r="A1332" s="294"/>
      <c r="B1332" s="393"/>
      <c r="C1332" s="294"/>
      <c r="D1332" s="306"/>
      <c r="E1332" s="306"/>
      <c r="F1332" s="48">
        <f t="shared" si="35"/>
        <v>30921295</v>
      </c>
      <c r="G1332" s="399" t="s">
        <v>10772</v>
      </c>
    </row>
    <row r="1333" spans="1:7" x14ac:dyDescent="0.25">
      <c r="A1333" s="294"/>
      <c r="B1333" s="393"/>
      <c r="C1333" s="294"/>
      <c r="D1333" s="306"/>
      <c r="E1333" s="306"/>
      <c r="F1333" s="48">
        <f t="shared" si="35"/>
        <v>30921295</v>
      </c>
      <c r="G1333" s="399" t="s">
        <v>10772</v>
      </c>
    </row>
    <row r="1334" spans="1:7" x14ac:dyDescent="0.25">
      <c r="A1334" s="294"/>
      <c r="B1334" s="393"/>
      <c r="C1334" s="294"/>
      <c r="D1334" s="306"/>
      <c r="E1334" s="306"/>
      <c r="F1334" s="48">
        <f t="shared" si="35"/>
        <v>30921295</v>
      </c>
      <c r="G1334" s="399" t="s">
        <v>10772</v>
      </c>
    </row>
    <row r="1335" spans="1:7" x14ac:dyDescent="0.25">
      <c r="A1335" s="294"/>
      <c r="B1335" s="393"/>
      <c r="C1335" s="294"/>
      <c r="D1335" s="306"/>
      <c r="E1335" s="306"/>
      <c r="F1335" s="48">
        <f t="shared" si="35"/>
        <v>30921295</v>
      </c>
      <c r="G1335" s="399" t="s">
        <v>10772</v>
      </c>
    </row>
    <row r="1336" spans="1:7" x14ac:dyDescent="0.25">
      <c r="A1336" s="294"/>
      <c r="B1336" s="393"/>
      <c r="C1336" s="294"/>
      <c r="D1336" s="306"/>
      <c r="E1336" s="306"/>
      <c r="F1336" s="48">
        <f t="shared" si="35"/>
        <v>30921295</v>
      </c>
      <c r="G1336" s="399" t="s">
        <v>10772</v>
      </c>
    </row>
    <row r="1337" spans="1:7" x14ac:dyDescent="0.25">
      <c r="A1337" s="294"/>
      <c r="B1337" s="393"/>
      <c r="C1337" s="294"/>
      <c r="D1337" s="306"/>
      <c r="E1337" s="306"/>
      <c r="F1337" s="48">
        <f t="shared" si="35"/>
        <v>30921295</v>
      </c>
      <c r="G1337" s="399" t="s">
        <v>10772</v>
      </c>
    </row>
    <row r="1338" spans="1:7" x14ac:dyDescent="0.25">
      <c r="A1338" s="294"/>
      <c r="B1338" s="393"/>
      <c r="C1338" s="294"/>
      <c r="D1338" s="306"/>
      <c r="E1338" s="306"/>
      <c r="F1338" s="48">
        <f t="shared" si="35"/>
        <v>30921295</v>
      </c>
      <c r="G1338" s="399" t="s">
        <v>10772</v>
      </c>
    </row>
    <row r="1339" spans="1:7" x14ac:dyDescent="0.25">
      <c r="A1339" s="294"/>
      <c r="B1339" s="393"/>
      <c r="C1339" s="294"/>
      <c r="D1339" s="306"/>
      <c r="E1339" s="306"/>
      <c r="F1339" s="48">
        <f t="shared" si="35"/>
        <v>30921295</v>
      </c>
      <c r="G1339" s="399" t="s">
        <v>10772</v>
      </c>
    </row>
    <row r="1340" spans="1:7" x14ac:dyDescent="0.25">
      <c r="A1340" s="294"/>
      <c r="B1340" s="393"/>
      <c r="C1340" s="294"/>
      <c r="D1340" s="306"/>
      <c r="E1340" s="306"/>
      <c r="F1340" s="48">
        <f t="shared" si="35"/>
        <v>30921295</v>
      </c>
      <c r="G1340" s="399" t="s">
        <v>10772</v>
      </c>
    </row>
    <row r="1341" spans="1:7" x14ac:dyDescent="0.25">
      <c r="A1341" s="294"/>
      <c r="B1341" s="393"/>
      <c r="C1341" s="294"/>
      <c r="D1341" s="306"/>
      <c r="E1341" s="306"/>
      <c r="F1341" s="48">
        <f t="shared" si="35"/>
        <v>30921295</v>
      </c>
      <c r="G1341" s="399" t="s">
        <v>10772</v>
      </c>
    </row>
    <row r="1342" spans="1:7" x14ac:dyDescent="0.25">
      <c r="A1342" s="294"/>
      <c r="B1342" s="393"/>
      <c r="C1342" s="294"/>
      <c r="D1342" s="306"/>
      <c r="E1342" s="306"/>
      <c r="F1342" s="48">
        <f t="shared" si="35"/>
        <v>30921295</v>
      </c>
      <c r="G1342" s="399" t="s">
        <v>10772</v>
      </c>
    </row>
    <row r="1343" spans="1:7" x14ac:dyDescent="0.25">
      <c r="A1343" s="294"/>
      <c r="B1343" s="393"/>
      <c r="C1343" s="294"/>
      <c r="D1343" s="306"/>
      <c r="E1343" s="306"/>
      <c r="F1343" s="48">
        <f t="shared" si="35"/>
        <v>30921295</v>
      </c>
      <c r="G1343" s="399" t="s">
        <v>10772</v>
      </c>
    </row>
    <row r="1344" spans="1:7" x14ac:dyDescent="0.25">
      <c r="A1344" s="294"/>
      <c r="B1344" s="393"/>
      <c r="C1344" s="294"/>
      <c r="D1344" s="306"/>
      <c r="E1344" s="306"/>
      <c r="F1344" s="48">
        <f t="shared" si="35"/>
        <v>30921295</v>
      </c>
      <c r="G1344" s="399" t="s">
        <v>10772</v>
      </c>
    </row>
    <row r="1345" spans="1:7" x14ac:dyDescent="0.25">
      <c r="A1345" s="294"/>
      <c r="B1345" s="393"/>
      <c r="C1345" s="294"/>
      <c r="D1345" s="306"/>
      <c r="E1345" s="306"/>
      <c r="F1345" s="48">
        <f t="shared" si="35"/>
        <v>30921295</v>
      </c>
      <c r="G1345" s="399" t="s">
        <v>10772</v>
      </c>
    </row>
    <row r="1346" spans="1:7" x14ac:dyDescent="0.25">
      <c r="A1346" s="294"/>
      <c r="B1346" s="393"/>
      <c r="C1346" s="294"/>
      <c r="D1346" s="306"/>
      <c r="E1346" s="306"/>
      <c r="F1346" s="48">
        <f t="shared" si="35"/>
        <v>30921295</v>
      </c>
      <c r="G1346" s="399" t="s">
        <v>10772</v>
      </c>
    </row>
    <row r="1347" spans="1:7" x14ac:dyDescent="0.25">
      <c r="A1347" s="294"/>
      <c r="B1347" s="393"/>
      <c r="C1347" s="294"/>
      <c r="D1347" s="306"/>
      <c r="E1347" s="306"/>
      <c r="F1347" s="48">
        <f t="shared" si="35"/>
        <v>30921295</v>
      </c>
      <c r="G1347" s="399" t="s">
        <v>10772</v>
      </c>
    </row>
    <row r="1348" spans="1:7" x14ac:dyDescent="0.25">
      <c r="A1348" s="294"/>
      <c r="B1348" s="393"/>
      <c r="C1348" s="294"/>
      <c r="D1348" s="306"/>
      <c r="E1348" s="306"/>
      <c r="F1348" s="48">
        <f t="shared" si="35"/>
        <v>30921295</v>
      </c>
      <c r="G1348" s="399" t="s">
        <v>10772</v>
      </c>
    </row>
    <row r="1349" spans="1:7" x14ac:dyDescent="0.25">
      <c r="A1349" s="294"/>
      <c r="B1349" s="393"/>
      <c r="C1349" s="294"/>
      <c r="D1349" s="306"/>
      <c r="E1349" s="306"/>
      <c r="F1349" s="48">
        <f t="shared" si="35"/>
        <v>30921295</v>
      </c>
      <c r="G1349" s="399" t="s">
        <v>10772</v>
      </c>
    </row>
    <row r="1350" spans="1:7" x14ac:dyDescent="0.25">
      <c r="A1350" s="294"/>
      <c r="B1350" s="393"/>
      <c r="C1350" s="294"/>
      <c r="D1350" s="306"/>
      <c r="E1350" s="306"/>
      <c r="F1350" s="48">
        <f t="shared" si="35"/>
        <v>30921295</v>
      </c>
      <c r="G1350" s="399" t="s">
        <v>10772</v>
      </c>
    </row>
    <row r="1351" spans="1:7" x14ac:dyDescent="0.25">
      <c r="A1351" s="294"/>
      <c r="B1351" s="393"/>
      <c r="C1351" s="294"/>
      <c r="D1351" s="306"/>
      <c r="E1351" s="306"/>
      <c r="F1351" s="48">
        <f t="shared" si="35"/>
        <v>30921295</v>
      </c>
      <c r="G1351" s="399" t="s">
        <v>10772</v>
      </c>
    </row>
    <row r="1352" spans="1:7" x14ac:dyDescent="0.25">
      <c r="A1352" s="294"/>
      <c r="B1352" s="393"/>
      <c r="C1352" s="294"/>
      <c r="D1352" s="306"/>
      <c r="E1352" s="306"/>
      <c r="F1352" s="48">
        <f t="shared" si="35"/>
        <v>30921295</v>
      </c>
      <c r="G1352" s="399" t="s">
        <v>10772</v>
      </c>
    </row>
    <row r="1353" spans="1:7" x14ac:dyDescent="0.25">
      <c r="A1353" s="294"/>
      <c r="B1353" s="393"/>
      <c r="C1353" s="294"/>
      <c r="D1353" s="306"/>
      <c r="E1353" s="306"/>
      <c r="F1353" s="48">
        <f t="shared" si="35"/>
        <v>30921295</v>
      </c>
      <c r="G1353" s="399" t="s">
        <v>10772</v>
      </c>
    </row>
    <row r="1354" spans="1:7" x14ac:dyDescent="0.25">
      <c r="A1354" s="294"/>
      <c r="B1354" s="393"/>
      <c r="C1354" s="294"/>
      <c r="D1354" s="306"/>
      <c r="E1354" s="306"/>
      <c r="F1354" s="48">
        <f t="shared" si="35"/>
        <v>30921295</v>
      </c>
      <c r="G1354" s="399" t="s">
        <v>10772</v>
      </c>
    </row>
    <row r="1355" spans="1:7" x14ac:dyDescent="0.25">
      <c r="A1355" s="294"/>
      <c r="B1355" s="393"/>
      <c r="C1355" s="294"/>
      <c r="D1355" s="306"/>
      <c r="E1355" s="306"/>
      <c r="F1355" s="48">
        <f t="shared" si="35"/>
        <v>30921295</v>
      </c>
      <c r="G1355" s="399" t="s">
        <v>10772</v>
      </c>
    </row>
    <row r="1356" spans="1:7" x14ac:dyDescent="0.25">
      <c r="A1356" s="294"/>
      <c r="B1356" s="393"/>
      <c r="C1356" s="294"/>
      <c r="D1356" s="306"/>
      <c r="E1356" s="306"/>
      <c r="F1356" s="48">
        <f t="shared" si="35"/>
        <v>30921295</v>
      </c>
      <c r="G1356" s="399" t="s">
        <v>10772</v>
      </c>
    </row>
    <row r="1357" spans="1:7" x14ac:dyDescent="0.25">
      <c r="A1357" s="294"/>
      <c r="B1357" s="393"/>
      <c r="C1357" s="294"/>
      <c r="D1357" s="306"/>
      <c r="E1357" s="306"/>
      <c r="F1357" s="48">
        <f t="shared" si="35"/>
        <v>30921295</v>
      </c>
      <c r="G1357" s="399" t="s">
        <v>10772</v>
      </c>
    </row>
    <row r="1358" spans="1:7" x14ac:dyDescent="0.25">
      <c r="A1358" s="294"/>
      <c r="B1358" s="393"/>
      <c r="C1358" s="294"/>
      <c r="D1358" s="306"/>
      <c r="E1358" s="306"/>
      <c r="F1358" s="48">
        <f t="shared" si="35"/>
        <v>30921295</v>
      </c>
      <c r="G1358" s="399" t="s">
        <v>10772</v>
      </c>
    </row>
    <row r="1359" spans="1:7" x14ac:dyDescent="0.25">
      <c r="A1359" s="294"/>
      <c r="B1359" s="393"/>
      <c r="C1359" s="294"/>
      <c r="D1359" s="306"/>
      <c r="E1359" s="306"/>
      <c r="F1359" s="48">
        <f t="shared" si="35"/>
        <v>30921295</v>
      </c>
      <c r="G1359" s="399" t="s">
        <v>10772</v>
      </c>
    </row>
    <row r="1360" spans="1:7" x14ac:dyDescent="0.25">
      <c r="A1360" s="294"/>
      <c r="B1360" s="393"/>
      <c r="C1360" s="294"/>
      <c r="D1360" s="306"/>
      <c r="E1360" s="306"/>
      <c r="F1360" s="48">
        <f t="shared" si="35"/>
        <v>30921295</v>
      </c>
      <c r="G1360" s="399" t="s">
        <v>10772</v>
      </c>
    </row>
    <row r="1361" spans="1:7" x14ac:dyDescent="0.25">
      <c r="A1361" s="294"/>
      <c r="B1361" s="393"/>
      <c r="C1361" s="294"/>
      <c r="D1361" s="306"/>
      <c r="E1361" s="306"/>
      <c r="F1361" s="48">
        <f t="shared" si="35"/>
        <v>30921295</v>
      </c>
      <c r="G1361" s="399" t="s">
        <v>10772</v>
      </c>
    </row>
    <row r="1362" spans="1:7" x14ac:dyDescent="0.25">
      <c r="A1362" s="294"/>
      <c r="B1362" s="393"/>
      <c r="C1362" s="294"/>
      <c r="D1362" s="306"/>
      <c r="E1362" s="306"/>
      <c r="F1362" s="48">
        <f t="shared" si="35"/>
        <v>30921295</v>
      </c>
      <c r="G1362" s="399" t="s">
        <v>10772</v>
      </c>
    </row>
    <row r="1363" spans="1:7" x14ac:dyDescent="0.25">
      <c r="A1363" s="294"/>
      <c r="B1363" s="393"/>
      <c r="C1363" s="294"/>
      <c r="D1363" s="306"/>
      <c r="E1363" s="306"/>
      <c r="F1363" s="48">
        <f t="shared" si="35"/>
        <v>30921295</v>
      </c>
      <c r="G1363" s="399" t="s">
        <v>10772</v>
      </c>
    </row>
    <row r="1364" spans="1:7" x14ac:dyDescent="0.25">
      <c r="A1364" s="294"/>
      <c r="B1364" s="393"/>
      <c r="C1364" s="294"/>
      <c r="D1364" s="306"/>
      <c r="E1364" s="306"/>
      <c r="F1364" s="48">
        <f t="shared" si="35"/>
        <v>30921295</v>
      </c>
      <c r="G1364" s="399" t="s">
        <v>10772</v>
      </c>
    </row>
    <row r="1365" spans="1:7" x14ac:dyDescent="0.25">
      <c r="A1365" s="294"/>
      <c r="B1365" s="393"/>
      <c r="C1365" s="294"/>
      <c r="D1365" s="306"/>
      <c r="E1365" s="306"/>
      <c r="F1365" s="48">
        <f t="shared" si="35"/>
        <v>30921295</v>
      </c>
      <c r="G1365" s="399" t="s">
        <v>10772</v>
      </c>
    </row>
    <row r="1366" spans="1:7" x14ac:dyDescent="0.25">
      <c r="A1366" s="294"/>
      <c r="B1366" s="393"/>
      <c r="C1366" s="294"/>
      <c r="D1366" s="306"/>
      <c r="E1366" s="306"/>
      <c r="F1366" s="48">
        <f t="shared" si="35"/>
        <v>30921295</v>
      </c>
      <c r="G1366" s="399" t="s">
        <v>10772</v>
      </c>
    </row>
    <row r="1367" spans="1:7" x14ac:dyDescent="0.25">
      <c r="A1367" s="294"/>
      <c r="B1367" s="393"/>
      <c r="C1367" s="294"/>
      <c r="D1367" s="306"/>
      <c r="E1367" s="306"/>
      <c r="F1367" s="48">
        <f t="shared" si="35"/>
        <v>30921295</v>
      </c>
      <c r="G1367" s="399" t="s">
        <v>10772</v>
      </c>
    </row>
    <row r="1368" spans="1:7" x14ac:dyDescent="0.25">
      <c r="A1368" s="294"/>
      <c r="B1368" s="393"/>
      <c r="C1368" s="294"/>
      <c r="D1368" s="306"/>
      <c r="E1368" s="306"/>
      <c r="F1368" s="48">
        <f t="shared" si="35"/>
        <v>30921295</v>
      </c>
      <c r="G1368" s="399" t="s">
        <v>10772</v>
      </c>
    </row>
    <row r="1369" spans="1:7" x14ac:dyDescent="0.25">
      <c r="A1369" s="294"/>
      <c r="B1369" s="393"/>
      <c r="C1369" s="294"/>
      <c r="D1369" s="306"/>
      <c r="E1369" s="306"/>
      <c r="F1369" s="48">
        <f t="shared" si="35"/>
        <v>30921295</v>
      </c>
      <c r="G1369" s="399" t="s">
        <v>10772</v>
      </c>
    </row>
    <row r="1370" spans="1:7" x14ac:dyDescent="0.25">
      <c r="A1370" s="294"/>
      <c r="B1370" s="393"/>
      <c r="C1370" s="294"/>
      <c r="D1370" s="306"/>
      <c r="E1370" s="306"/>
      <c r="F1370" s="48">
        <f t="shared" si="35"/>
        <v>30921295</v>
      </c>
      <c r="G1370" s="399" t="s">
        <v>10772</v>
      </c>
    </row>
    <row r="1371" spans="1:7" x14ac:dyDescent="0.25">
      <c r="A1371" s="294"/>
      <c r="B1371" s="393"/>
      <c r="C1371" s="294"/>
      <c r="D1371" s="306"/>
      <c r="E1371" s="306"/>
      <c r="F1371" s="48">
        <f t="shared" si="35"/>
        <v>30921295</v>
      </c>
      <c r="G1371" s="399" t="s">
        <v>10772</v>
      </c>
    </row>
    <row r="1372" spans="1:7" x14ac:dyDescent="0.25">
      <c r="A1372" s="294"/>
      <c r="B1372" s="393"/>
      <c r="C1372" s="294"/>
      <c r="D1372" s="306"/>
      <c r="E1372" s="306"/>
      <c r="F1372" s="48">
        <f t="shared" si="35"/>
        <v>30921295</v>
      </c>
      <c r="G1372" s="399" t="s">
        <v>10772</v>
      </c>
    </row>
    <row r="1373" spans="1:7" x14ac:dyDescent="0.25">
      <c r="A1373" s="294"/>
      <c r="B1373" s="393"/>
      <c r="C1373" s="294"/>
      <c r="D1373" s="306"/>
      <c r="E1373" s="306"/>
      <c r="F1373" s="48">
        <f t="shared" si="35"/>
        <v>30921295</v>
      </c>
      <c r="G1373" s="399" t="s">
        <v>10772</v>
      </c>
    </row>
    <row r="1374" spans="1:7" x14ac:dyDescent="0.25">
      <c r="A1374" s="294"/>
      <c r="B1374" s="393"/>
      <c r="C1374" s="294"/>
      <c r="D1374" s="306"/>
      <c r="E1374" s="306"/>
      <c r="F1374" s="48">
        <f t="shared" si="35"/>
        <v>30921295</v>
      </c>
      <c r="G1374" s="399" t="s">
        <v>10772</v>
      </c>
    </row>
    <row r="1375" spans="1:7" x14ac:dyDescent="0.25">
      <c r="A1375" s="294"/>
      <c r="B1375" s="393"/>
      <c r="C1375" s="294"/>
      <c r="D1375" s="306"/>
      <c r="E1375" s="306"/>
      <c r="F1375" s="48">
        <f t="shared" si="35"/>
        <v>30921295</v>
      </c>
      <c r="G1375" s="399" t="s">
        <v>10772</v>
      </c>
    </row>
    <row r="1376" spans="1:7" x14ac:dyDescent="0.25">
      <c r="A1376" s="294"/>
      <c r="B1376" s="393"/>
      <c r="C1376" s="294"/>
      <c r="D1376" s="306"/>
      <c r="E1376" s="306"/>
      <c r="F1376" s="48">
        <f t="shared" ref="F1376:F1439" si="36">F1375+E1376-D1376</f>
        <v>30921295</v>
      </c>
      <c r="G1376" s="399" t="s">
        <v>10772</v>
      </c>
    </row>
    <row r="1377" spans="1:7" x14ac:dyDescent="0.25">
      <c r="A1377" s="294"/>
      <c r="B1377" s="393"/>
      <c r="C1377" s="294"/>
      <c r="D1377" s="306"/>
      <c r="E1377" s="306"/>
      <c r="F1377" s="48">
        <f t="shared" si="36"/>
        <v>30921295</v>
      </c>
      <c r="G1377" s="399" t="s">
        <v>10772</v>
      </c>
    </row>
    <row r="1378" spans="1:7" x14ac:dyDescent="0.25">
      <c r="A1378" s="294"/>
      <c r="B1378" s="393"/>
      <c r="C1378" s="294"/>
      <c r="D1378" s="306"/>
      <c r="E1378" s="306"/>
      <c r="F1378" s="48">
        <f t="shared" si="36"/>
        <v>30921295</v>
      </c>
      <c r="G1378" s="399" t="s">
        <v>10772</v>
      </c>
    </row>
    <row r="1379" spans="1:7" x14ac:dyDescent="0.25">
      <c r="A1379" s="294"/>
      <c r="B1379" s="393"/>
      <c r="C1379" s="294"/>
      <c r="D1379" s="306"/>
      <c r="E1379" s="306"/>
      <c r="F1379" s="48">
        <f t="shared" si="36"/>
        <v>30921295</v>
      </c>
      <c r="G1379" s="399" t="s">
        <v>10772</v>
      </c>
    </row>
    <row r="1380" spans="1:7" x14ac:dyDescent="0.25">
      <c r="A1380" s="294"/>
      <c r="B1380" s="393"/>
      <c r="C1380" s="294"/>
      <c r="D1380" s="306"/>
      <c r="E1380" s="306"/>
      <c r="F1380" s="48">
        <f t="shared" si="36"/>
        <v>30921295</v>
      </c>
      <c r="G1380" s="399" t="s">
        <v>10772</v>
      </c>
    </row>
    <row r="1381" spans="1:7" x14ac:dyDescent="0.25">
      <c r="A1381" s="294"/>
      <c r="B1381" s="393"/>
      <c r="C1381" s="294"/>
      <c r="D1381" s="306"/>
      <c r="E1381" s="306"/>
      <c r="F1381" s="48">
        <f t="shared" si="36"/>
        <v>30921295</v>
      </c>
      <c r="G1381" s="399" t="s">
        <v>10772</v>
      </c>
    </row>
    <row r="1382" spans="1:7" x14ac:dyDescent="0.25">
      <c r="A1382" s="294"/>
      <c r="B1382" s="393"/>
      <c r="C1382" s="294"/>
      <c r="D1382" s="306"/>
      <c r="E1382" s="306"/>
      <c r="F1382" s="48">
        <f t="shared" si="36"/>
        <v>30921295</v>
      </c>
      <c r="G1382" s="399" t="s">
        <v>10772</v>
      </c>
    </row>
    <row r="1383" spans="1:7" x14ac:dyDescent="0.25">
      <c r="A1383" s="294"/>
      <c r="B1383" s="393"/>
      <c r="C1383" s="294"/>
      <c r="D1383" s="306"/>
      <c r="E1383" s="306"/>
      <c r="F1383" s="48">
        <f t="shared" si="36"/>
        <v>30921295</v>
      </c>
      <c r="G1383" s="399" t="s">
        <v>10772</v>
      </c>
    </row>
    <row r="1384" spans="1:7" x14ac:dyDescent="0.25">
      <c r="A1384" s="294"/>
      <c r="B1384" s="393"/>
      <c r="C1384" s="294"/>
      <c r="D1384" s="306"/>
      <c r="E1384" s="306"/>
      <c r="F1384" s="48">
        <f t="shared" si="36"/>
        <v>30921295</v>
      </c>
      <c r="G1384" s="399" t="s">
        <v>10772</v>
      </c>
    </row>
    <row r="1385" spans="1:7" x14ac:dyDescent="0.25">
      <c r="A1385" s="294"/>
      <c r="B1385" s="393"/>
      <c r="C1385" s="294"/>
      <c r="D1385" s="306"/>
      <c r="E1385" s="306"/>
      <c r="F1385" s="48">
        <f t="shared" si="36"/>
        <v>30921295</v>
      </c>
      <c r="G1385" s="399" t="s">
        <v>10772</v>
      </c>
    </row>
    <row r="1386" spans="1:7" x14ac:dyDescent="0.25">
      <c r="A1386" s="294"/>
      <c r="B1386" s="393"/>
      <c r="C1386" s="294"/>
      <c r="D1386" s="306"/>
      <c r="E1386" s="306"/>
      <c r="F1386" s="48">
        <f t="shared" si="36"/>
        <v>30921295</v>
      </c>
      <c r="G1386" s="399" t="s">
        <v>10772</v>
      </c>
    </row>
    <row r="1387" spans="1:7" x14ac:dyDescent="0.25">
      <c r="A1387" s="294"/>
      <c r="B1387" s="393"/>
      <c r="C1387" s="294"/>
      <c r="D1387" s="306"/>
      <c r="E1387" s="306"/>
      <c r="F1387" s="48">
        <f t="shared" si="36"/>
        <v>30921295</v>
      </c>
      <c r="G1387" s="399" t="s">
        <v>10772</v>
      </c>
    </row>
    <row r="1388" spans="1:7" x14ac:dyDescent="0.25">
      <c r="A1388" s="294"/>
      <c r="B1388" s="393"/>
      <c r="C1388" s="294"/>
      <c r="D1388" s="306"/>
      <c r="E1388" s="306"/>
      <c r="F1388" s="48">
        <f t="shared" si="36"/>
        <v>30921295</v>
      </c>
      <c r="G1388" s="399" t="s">
        <v>10772</v>
      </c>
    </row>
    <row r="1389" spans="1:7" x14ac:dyDescent="0.25">
      <c r="A1389" s="294"/>
      <c r="B1389" s="393"/>
      <c r="C1389" s="294"/>
      <c r="D1389" s="306"/>
      <c r="E1389" s="306"/>
      <c r="F1389" s="48">
        <f t="shared" si="36"/>
        <v>30921295</v>
      </c>
      <c r="G1389" s="399" t="s">
        <v>10772</v>
      </c>
    </row>
    <row r="1390" spans="1:7" x14ac:dyDescent="0.25">
      <c r="A1390" s="294"/>
      <c r="B1390" s="393"/>
      <c r="C1390" s="294"/>
      <c r="D1390" s="306"/>
      <c r="E1390" s="306"/>
      <c r="F1390" s="48">
        <f t="shared" si="36"/>
        <v>30921295</v>
      </c>
      <c r="G1390" s="399" t="s">
        <v>10772</v>
      </c>
    </row>
    <row r="1391" spans="1:7" x14ac:dyDescent="0.25">
      <c r="A1391" s="294"/>
      <c r="B1391" s="393"/>
      <c r="C1391" s="294"/>
      <c r="D1391" s="306"/>
      <c r="E1391" s="306"/>
      <c r="F1391" s="48">
        <f t="shared" si="36"/>
        <v>30921295</v>
      </c>
      <c r="G1391" s="399" t="s">
        <v>10772</v>
      </c>
    </row>
    <row r="1392" spans="1:7" x14ac:dyDescent="0.25">
      <c r="A1392" s="294"/>
      <c r="B1392" s="393"/>
      <c r="C1392" s="294"/>
      <c r="D1392" s="306"/>
      <c r="E1392" s="306"/>
      <c r="F1392" s="48">
        <f t="shared" si="36"/>
        <v>30921295</v>
      </c>
      <c r="G1392" s="399" t="s">
        <v>10772</v>
      </c>
    </row>
    <row r="1393" spans="1:7" x14ac:dyDescent="0.25">
      <c r="A1393" s="294"/>
      <c r="B1393" s="393"/>
      <c r="C1393" s="294"/>
      <c r="D1393" s="306"/>
      <c r="E1393" s="306"/>
      <c r="F1393" s="48">
        <f t="shared" si="36"/>
        <v>30921295</v>
      </c>
      <c r="G1393" s="399" t="s">
        <v>10772</v>
      </c>
    </row>
    <row r="1394" spans="1:7" x14ac:dyDescent="0.25">
      <c r="A1394" s="294"/>
      <c r="B1394" s="393"/>
      <c r="C1394" s="294"/>
      <c r="D1394" s="306"/>
      <c r="E1394" s="306"/>
      <c r="F1394" s="48">
        <f t="shared" si="36"/>
        <v>30921295</v>
      </c>
      <c r="G1394" s="399" t="s">
        <v>10772</v>
      </c>
    </row>
    <row r="1395" spans="1:7" x14ac:dyDescent="0.25">
      <c r="A1395" s="294"/>
      <c r="B1395" s="393"/>
      <c r="C1395" s="294"/>
      <c r="D1395" s="306"/>
      <c r="E1395" s="306"/>
      <c r="F1395" s="48">
        <f t="shared" si="36"/>
        <v>30921295</v>
      </c>
      <c r="G1395" s="399" t="s">
        <v>10772</v>
      </c>
    </row>
    <row r="1396" spans="1:7" x14ac:dyDescent="0.25">
      <c r="A1396" s="294"/>
      <c r="B1396" s="393"/>
      <c r="C1396" s="294"/>
      <c r="D1396" s="306"/>
      <c r="E1396" s="306"/>
      <c r="F1396" s="48">
        <f t="shared" si="36"/>
        <v>30921295</v>
      </c>
      <c r="G1396" s="399" t="s">
        <v>10772</v>
      </c>
    </row>
    <row r="1397" spans="1:7" x14ac:dyDescent="0.25">
      <c r="A1397" s="294"/>
      <c r="B1397" s="393"/>
      <c r="C1397" s="294"/>
      <c r="D1397" s="306"/>
      <c r="E1397" s="306"/>
      <c r="F1397" s="48">
        <f t="shared" si="36"/>
        <v>30921295</v>
      </c>
      <c r="G1397" s="399" t="s">
        <v>10772</v>
      </c>
    </row>
    <row r="1398" spans="1:7" x14ac:dyDescent="0.25">
      <c r="A1398" s="294"/>
      <c r="B1398" s="393"/>
      <c r="C1398" s="294"/>
      <c r="D1398" s="306"/>
      <c r="E1398" s="306"/>
      <c r="F1398" s="48">
        <f t="shared" si="36"/>
        <v>30921295</v>
      </c>
      <c r="G1398" s="399" t="s">
        <v>10772</v>
      </c>
    </row>
    <row r="1399" spans="1:7" x14ac:dyDescent="0.25">
      <c r="A1399" s="294"/>
      <c r="B1399" s="393"/>
      <c r="C1399" s="294"/>
      <c r="D1399" s="306"/>
      <c r="E1399" s="306"/>
      <c r="F1399" s="48">
        <f t="shared" si="36"/>
        <v>30921295</v>
      </c>
      <c r="G1399" s="399" t="s">
        <v>10772</v>
      </c>
    </row>
    <row r="1400" spans="1:7" x14ac:dyDescent="0.25">
      <c r="A1400" s="294"/>
      <c r="B1400" s="393"/>
      <c r="C1400" s="294"/>
      <c r="D1400" s="306"/>
      <c r="E1400" s="306"/>
      <c r="F1400" s="48">
        <f t="shared" si="36"/>
        <v>30921295</v>
      </c>
      <c r="G1400" s="399" t="s">
        <v>10772</v>
      </c>
    </row>
    <row r="1401" spans="1:7" x14ac:dyDescent="0.25">
      <c r="A1401" s="294"/>
      <c r="B1401" s="393"/>
      <c r="C1401" s="294"/>
      <c r="D1401" s="306"/>
      <c r="E1401" s="306"/>
      <c r="F1401" s="48">
        <f t="shared" si="36"/>
        <v>30921295</v>
      </c>
      <c r="G1401" s="399" t="s">
        <v>10772</v>
      </c>
    </row>
    <row r="1402" spans="1:7" x14ac:dyDescent="0.25">
      <c r="A1402" s="294"/>
      <c r="B1402" s="393"/>
      <c r="C1402" s="294"/>
      <c r="D1402" s="306"/>
      <c r="E1402" s="306"/>
      <c r="F1402" s="48">
        <f t="shared" si="36"/>
        <v>30921295</v>
      </c>
      <c r="G1402" s="399" t="s">
        <v>10772</v>
      </c>
    </row>
    <row r="1403" spans="1:7" x14ac:dyDescent="0.25">
      <c r="A1403" s="294"/>
      <c r="B1403" s="393"/>
      <c r="C1403" s="294"/>
      <c r="D1403" s="306"/>
      <c r="E1403" s="306"/>
      <c r="F1403" s="48">
        <f t="shared" si="36"/>
        <v>30921295</v>
      </c>
      <c r="G1403" s="399" t="s">
        <v>10772</v>
      </c>
    </row>
    <row r="1404" spans="1:7" x14ac:dyDescent="0.25">
      <c r="A1404" s="294"/>
      <c r="B1404" s="393"/>
      <c r="C1404" s="294"/>
      <c r="D1404" s="306"/>
      <c r="E1404" s="306"/>
      <c r="F1404" s="48">
        <f t="shared" si="36"/>
        <v>30921295</v>
      </c>
      <c r="G1404" s="399" t="s">
        <v>10772</v>
      </c>
    </row>
    <row r="1405" spans="1:7" x14ac:dyDescent="0.25">
      <c r="A1405" s="294"/>
      <c r="B1405" s="393"/>
      <c r="C1405" s="294"/>
      <c r="D1405" s="306"/>
      <c r="E1405" s="306"/>
      <c r="F1405" s="48">
        <f t="shared" si="36"/>
        <v>30921295</v>
      </c>
      <c r="G1405" s="399" t="s">
        <v>10772</v>
      </c>
    </row>
    <row r="1406" spans="1:7" x14ac:dyDescent="0.25">
      <c r="A1406" s="294"/>
      <c r="B1406" s="393"/>
      <c r="C1406" s="294"/>
      <c r="D1406" s="306"/>
      <c r="E1406" s="306"/>
      <c r="F1406" s="48">
        <f t="shared" si="36"/>
        <v>30921295</v>
      </c>
      <c r="G1406" s="399" t="s">
        <v>10772</v>
      </c>
    </row>
    <row r="1407" spans="1:7" x14ac:dyDescent="0.25">
      <c r="A1407" s="294"/>
      <c r="B1407" s="393"/>
      <c r="C1407" s="294"/>
      <c r="D1407" s="306"/>
      <c r="E1407" s="306"/>
      <c r="F1407" s="48">
        <f t="shared" si="36"/>
        <v>30921295</v>
      </c>
      <c r="G1407" s="399" t="s">
        <v>10772</v>
      </c>
    </row>
    <row r="1408" spans="1:7" x14ac:dyDescent="0.25">
      <c r="A1408" s="294"/>
      <c r="B1408" s="393"/>
      <c r="C1408" s="294"/>
      <c r="D1408" s="306"/>
      <c r="E1408" s="306"/>
      <c r="F1408" s="48">
        <f t="shared" si="36"/>
        <v>30921295</v>
      </c>
      <c r="G1408" s="399" t="s">
        <v>10772</v>
      </c>
    </row>
    <row r="1409" spans="1:7" x14ac:dyDescent="0.25">
      <c r="A1409" s="294"/>
      <c r="B1409" s="393"/>
      <c r="C1409" s="294"/>
      <c r="D1409" s="306"/>
      <c r="E1409" s="306"/>
      <c r="F1409" s="48">
        <f t="shared" si="36"/>
        <v>30921295</v>
      </c>
      <c r="G1409" s="399" t="s">
        <v>10772</v>
      </c>
    </row>
    <row r="1410" spans="1:7" x14ac:dyDescent="0.25">
      <c r="A1410" s="294"/>
      <c r="B1410" s="393"/>
      <c r="C1410" s="294"/>
      <c r="D1410" s="306"/>
      <c r="E1410" s="306"/>
      <c r="F1410" s="48">
        <f t="shared" si="36"/>
        <v>30921295</v>
      </c>
      <c r="G1410" s="399" t="s">
        <v>10772</v>
      </c>
    </row>
    <row r="1411" spans="1:7" x14ac:dyDescent="0.25">
      <c r="A1411" s="294"/>
      <c r="B1411" s="393"/>
      <c r="C1411" s="294"/>
      <c r="D1411" s="306"/>
      <c r="E1411" s="306"/>
      <c r="F1411" s="48">
        <f t="shared" si="36"/>
        <v>30921295</v>
      </c>
      <c r="G1411" s="399" t="s">
        <v>10772</v>
      </c>
    </row>
    <row r="1412" spans="1:7" x14ac:dyDescent="0.25">
      <c r="A1412" s="294"/>
      <c r="B1412" s="393"/>
      <c r="C1412" s="294"/>
      <c r="D1412" s="306"/>
      <c r="E1412" s="306"/>
      <c r="F1412" s="48">
        <f t="shared" si="36"/>
        <v>30921295</v>
      </c>
      <c r="G1412" s="399" t="s">
        <v>10772</v>
      </c>
    </row>
    <row r="1413" spans="1:7" x14ac:dyDescent="0.25">
      <c r="A1413" s="294"/>
      <c r="B1413" s="393"/>
      <c r="C1413" s="294"/>
      <c r="D1413" s="306"/>
      <c r="E1413" s="306"/>
      <c r="F1413" s="48">
        <f t="shared" si="36"/>
        <v>30921295</v>
      </c>
      <c r="G1413" s="399" t="s">
        <v>10772</v>
      </c>
    </row>
    <row r="1414" spans="1:7" x14ac:dyDescent="0.25">
      <c r="A1414" s="294"/>
      <c r="B1414" s="393"/>
      <c r="C1414" s="294"/>
      <c r="D1414" s="306"/>
      <c r="E1414" s="306"/>
      <c r="F1414" s="48">
        <f t="shared" si="36"/>
        <v>30921295</v>
      </c>
      <c r="G1414" s="399" t="s">
        <v>10772</v>
      </c>
    </row>
    <row r="1415" spans="1:7" x14ac:dyDescent="0.25">
      <c r="A1415" s="294"/>
      <c r="B1415" s="393"/>
      <c r="C1415" s="294"/>
      <c r="D1415" s="306"/>
      <c r="E1415" s="306"/>
      <c r="F1415" s="48">
        <f t="shared" si="36"/>
        <v>30921295</v>
      </c>
      <c r="G1415" s="399" t="s">
        <v>10772</v>
      </c>
    </row>
    <row r="1416" spans="1:7" x14ac:dyDescent="0.25">
      <c r="A1416" s="294"/>
      <c r="B1416" s="393"/>
      <c r="C1416" s="294"/>
      <c r="D1416" s="306"/>
      <c r="E1416" s="306"/>
      <c r="F1416" s="48">
        <f t="shared" si="36"/>
        <v>30921295</v>
      </c>
      <c r="G1416" s="399" t="s">
        <v>10772</v>
      </c>
    </row>
    <row r="1417" spans="1:7" x14ac:dyDescent="0.25">
      <c r="A1417" s="294"/>
      <c r="B1417" s="393"/>
      <c r="C1417" s="294"/>
      <c r="D1417" s="306"/>
      <c r="E1417" s="306"/>
      <c r="F1417" s="48">
        <f t="shared" si="36"/>
        <v>30921295</v>
      </c>
      <c r="G1417" s="399" t="s">
        <v>10772</v>
      </c>
    </row>
    <row r="1418" spans="1:7" x14ac:dyDescent="0.25">
      <c r="A1418" s="294"/>
      <c r="B1418" s="393"/>
      <c r="C1418" s="294"/>
      <c r="D1418" s="306"/>
      <c r="E1418" s="306"/>
      <c r="F1418" s="48">
        <f t="shared" si="36"/>
        <v>30921295</v>
      </c>
      <c r="G1418" s="399" t="s">
        <v>10772</v>
      </c>
    </row>
    <row r="1419" spans="1:7" x14ac:dyDescent="0.25">
      <c r="A1419" s="294"/>
      <c r="B1419" s="393"/>
      <c r="C1419" s="294"/>
      <c r="D1419" s="306"/>
      <c r="E1419" s="306"/>
      <c r="F1419" s="48">
        <f t="shared" si="36"/>
        <v>30921295</v>
      </c>
      <c r="G1419" s="399" t="s">
        <v>10772</v>
      </c>
    </row>
    <row r="1420" spans="1:7" x14ac:dyDescent="0.25">
      <c r="A1420" s="294"/>
      <c r="B1420" s="393"/>
      <c r="C1420" s="294"/>
      <c r="D1420" s="306"/>
      <c r="E1420" s="306"/>
      <c r="F1420" s="48">
        <f t="shared" si="36"/>
        <v>30921295</v>
      </c>
      <c r="G1420" s="399" t="s">
        <v>10772</v>
      </c>
    </row>
    <row r="1421" spans="1:7" x14ac:dyDescent="0.25">
      <c r="A1421" s="294"/>
      <c r="B1421" s="393"/>
      <c r="C1421" s="294"/>
      <c r="D1421" s="306"/>
      <c r="E1421" s="306"/>
      <c r="F1421" s="48">
        <f t="shared" si="36"/>
        <v>30921295</v>
      </c>
      <c r="G1421" s="399" t="s">
        <v>10772</v>
      </c>
    </row>
    <row r="1422" spans="1:7" x14ac:dyDescent="0.25">
      <c r="A1422" s="294"/>
      <c r="B1422" s="393"/>
      <c r="C1422" s="294"/>
      <c r="D1422" s="306"/>
      <c r="E1422" s="306"/>
      <c r="F1422" s="48">
        <f t="shared" si="36"/>
        <v>30921295</v>
      </c>
      <c r="G1422" s="399" t="s">
        <v>10772</v>
      </c>
    </row>
    <row r="1423" spans="1:7" x14ac:dyDescent="0.25">
      <c r="A1423" s="294"/>
      <c r="B1423" s="393"/>
      <c r="C1423" s="294"/>
      <c r="D1423" s="306"/>
      <c r="E1423" s="306"/>
      <c r="F1423" s="48">
        <f t="shared" si="36"/>
        <v>30921295</v>
      </c>
      <c r="G1423" s="399" t="s">
        <v>10772</v>
      </c>
    </row>
    <row r="1424" spans="1:7" x14ac:dyDescent="0.25">
      <c r="A1424" s="294"/>
      <c r="B1424" s="393"/>
      <c r="C1424" s="294"/>
      <c r="D1424" s="306"/>
      <c r="E1424" s="306"/>
      <c r="F1424" s="48">
        <f t="shared" si="36"/>
        <v>30921295</v>
      </c>
      <c r="G1424" s="399" t="s">
        <v>10772</v>
      </c>
    </row>
    <row r="1425" spans="1:7" x14ac:dyDescent="0.25">
      <c r="A1425" s="294"/>
      <c r="B1425" s="393"/>
      <c r="C1425" s="294"/>
      <c r="D1425" s="306"/>
      <c r="E1425" s="306"/>
      <c r="F1425" s="48">
        <f t="shared" si="36"/>
        <v>30921295</v>
      </c>
      <c r="G1425" s="399" t="s">
        <v>10772</v>
      </c>
    </row>
    <row r="1426" spans="1:7" x14ac:dyDescent="0.25">
      <c r="A1426" s="294"/>
      <c r="B1426" s="393"/>
      <c r="C1426" s="294"/>
      <c r="D1426" s="306"/>
      <c r="E1426" s="306"/>
      <c r="F1426" s="48">
        <f t="shared" si="36"/>
        <v>30921295</v>
      </c>
      <c r="G1426" s="399" t="s">
        <v>10772</v>
      </c>
    </row>
    <row r="1427" spans="1:7" x14ac:dyDescent="0.25">
      <c r="A1427" s="294"/>
      <c r="B1427" s="393"/>
      <c r="C1427" s="294"/>
      <c r="D1427" s="306"/>
      <c r="E1427" s="306"/>
      <c r="F1427" s="48">
        <f t="shared" si="36"/>
        <v>30921295</v>
      </c>
      <c r="G1427" s="399" t="s">
        <v>10772</v>
      </c>
    </row>
    <row r="1428" spans="1:7" x14ac:dyDescent="0.25">
      <c r="A1428" s="294"/>
      <c r="B1428" s="393"/>
      <c r="C1428" s="294"/>
      <c r="D1428" s="306"/>
      <c r="E1428" s="306"/>
      <c r="F1428" s="48">
        <f t="shared" si="36"/>
        <v>30921295</v>
      </c>
      <c r="G1428" s="399" t="s">
        <v>10772</v>
      </c>
    </row>
    <row r="1429" spans="1:7" x14ac:dyDescent="0.25">
      <c r="A1429" s="294"/>
      <c r="B1429" s="393"/>
      <c r="C1429" s="294"/>
      <c r="D1429" s="306"/>
      <c r="E1429" s="306"/>
      <c r="F1429" s="48">
        <f t="shared" si="36"/>
        <v>30921295</v>
      </c>
      <c r="G1429" s="399" t="s">
        <v>10772</v>
      </c>
    </row>
    <row r="1430" spans="1:7" x14ac:dyDescent="0.25">
      <c r="A1430" s="294"/>
      <c r="B1430" s="393"/>
      <c r="C1430" s="294"/>
      <c r="D1430" s="306"/>
      <c r="E1430" s="306"/>
      <c r="F1430" s="48">
        <f t="shared" si="36"/>
        <v>30921295</v>
      </c>
      <c r="G1430" s="399" t="s">
        <v>10772</v>
      </c>
    </row>
    <row r="1431" spans="1:7" x14ac:dyDescent="0.25">
      <c r="A1431" s="294"/>
      <c r="B1431" s="393"/>
      <c r="C1431" s="294"/>
      <c r="D1431" s="306"/>
      <c r="E1431" s="306"/>
      <c r="F1431" s="48">
        <f t="shared" si="36"/>
        <v>30921295</v>
      </c>
      <c r="G1431" s="399" t="s">
        <v>10772</v>
      </c>
    </row>
    <row r="1432" spans="1:7" x14ac:dyDescent="0.25">
      <c r="A1432" s="294"/>
      <c r="B1432" s="393"/>
      <c r="C1432" s="294"/>
      <c r="D1432" s="306"/>
      <c r="E1432" s="306"/>
      <c r="F1432" s="48">
        <f t="shared" si="36"/>
        <v>30921295</v>
      </c>
      <c r="G1432" s="399" t="s">
        <v>10772</v>
      </c>
    </row>
    <row r="1433" spans="1:7" x14ac:dyDescent="0.25">
      <c r="A1433" s="294"/>
      <c r="B1433" s="393"/>
      <c r="C1433" s="294"/>
      <c r="D1433" s="306"/>
      <c r="E1433" s="306"/>
      <c r="F1433" s="48">
        <f t="shared" si="36"/>
        <v>30921295</v>
      </c>
      <c r="G1433" s="399" t="s">
        <v>10772</v>
      </c>
    </row>
    <row r="1434" spans="1:7" x14ac:dyDescent="0.25">
      <c r="A1434" s="294"/>
      <c r="B1434" s="393"/>
      <c r="C1434" s="294"/>
      <c r="D1434" s="306"/>
      <c r="E1434" s="306"/>
      <c r="F1434" s="48">
        <f t="shared" si="36"/>
        <v>30921295</v>
      </c>
      <c r="G1434" s="399" t="s">
        <v>10772</v>
      </c>
    </row>
    <row r="1435" spans="1:7" x14ac:dyDescent="0.25">
      <c r="A1435" s="294"/>
      <c r="B1435" s="393"/>
      <c r="C1435" s="294"/>
      <c r="D1435" s="306"/>
      <c r="E1435" s="306"/>
      <c r="F1435" s="48">
        <f t="shared" si="36"/>
        <v>30921295</v>
      </c>
      <c r="G1435" s="399" t="s">
        <v>10772</v>
      </c>
    </row>
    <row r="1436" spans="1:7" x14ac:dyDescent="0.25">
      <c r="A1436" s="294"/>
      <c r="B1436" s="393"/>
      <c r="C1436" s="294"/>
      <c r="D1436" s="306"/>
      <c r="E1436" s="306"/>
      <c r="F1436" s="48">
        <f t="shared" si="36"/>
        <v>30921295</v>
      </c>
      <c r="G1436" s="399" t="s">
        <v>10772</v>
      </c>
    </row>
    <row r="1437" spans="1:7" x14ac:dyDescent="0.25">
      <c r="A1437" s="294"/>
      <c r="B1437" s="393"/>
      <c r="C1437" s="294"/>
      <c r="D1437" s="306"/>
      <c r="E1437" s="306"/>
      <c r="F1437" s="48">
        <f t="shared" si="36"/>
        <v>30921295</v>
      </c>
      <c r="G1437" s="399" t="s">
        <v>10772</v>
      </c>
    </row>
    <row r="1438" spans="1:7" x14ac:dyDescent="0.25">
      <c r="A1438" s="294"/>
      <c r="B1438" s="393"/>
      <c r="C1438" s="294"/>
      <c r="D1438" s="306"/>
      <c r="E1438" s="306"/>
      <c r="F1438" s="48">
        <f t="shared" si="36"/>
        <v>30921295</v>
      </c>
      <c r="G1438" s="399" t="s">
        <v>10772</v>
      </c>
    </row>
    <row r="1439" spans="1:7" x14ac:dyDescent="0.25">
      <c r="A1439" s="294"/>
      <c r="B1439" s="393"/>
      <c r="C1439" s="294"/>
      <c r="D1439" s="306"/>
      <c r="E1439" s="306"/>
      <c r="F1439" s="48">
        <f t="shared" si="36"/>
        <v>30921295</v>
      </c>
      <c r="G1439" s="399" t="s">
        <v>10772</v>
      </c>
    </row>
    <row r="1440" spans="1:7" x14ac:dyDescent="0.25">
      <c r="A1440" s="294"/>
      <c r="B1440" s="393"/>
      <c r="C1440" s="294"/>
      <c r="D1440" s="306"/>
      <c r="E1440" s="306"/>
      <c r="F1440" s="48">
        <f t="shared" ref="F1440:F1500" si="37">F1439+E1440-D1440</f>
        <v>30921295</v>
      </c>
      <c r="G1440" s="399" t="s">
        <v>10772</v>
      </c>
    </row>
    <row r="1441" spans="1:7" x14ac:dyDescent="0.25">
      <c r="A1441" s="294"/>
      <c r="B1441" s="393"/>
      <c r="C1441" s="294"/>
      <c r="D1441" s="306"/>
      <c r="E1441" s="306"/>
      <c r="F1441" s="48">
        <f t="shared" si="37"/>
        <v>30921295</v>
      </c>
      <c r="G1441" s="399" t="s">
        <v>10772</v>
      </c>
    </row>
    <row r="1442" spans="1:7" x14ac:dyDescent="0.25">
      <c r="A1442" s="294"/>
      <c r="B1442" s="393"/>
      <c r="C1442" s="294"/>
      <c r="D1442" s="306"/>
      <c r="E1442" s="306"/>
      <c r="F1442" s="48">
        <f t="shared" si="37"/>
        <v>30921295</v>
      </c>
      <c r="G1442" s="399" t="s">
        <v>10772</v>
      </c>
    </row>
    <row r="1443" spans="1:7" x14ac:dyDescent="0.25">
      <c r="A1443" s="294"/>
      <c r="B1443" s="393"/>
      <c r="C1443" s="294"/>
      <c r="D1443" s="306"/>
      <c r="E1443" s="306"/>
      <c r="F1443" s="48">
        <f t="shared" si="37"/>
        <v>30921295</v>
      </c>
      <c r="G1443" s="399" t="s">
        <v>10772</v>
      </c>
    </row>
    <row r="1444" spans="1:7" x14ac:dyDescent="0.25">
      <c r="A1444" s="294"/>
      <c r="B1444" s="393"/>
      <c r="C1444" s="294"/>
      <c r="D1444" s="306"/>
      <c r="E1444" s="306"/>
      <c r="F1444" s="48">
        <f t="shared" si="37"/>
        <v>30921295</v>
      </c>
      <c r="G1444" s="399" t="s">
        <v>10772</v>
      </c>
    </row>
    <row r="1445" spans="1:7" x14ac:dyDescent="0.25">
      <c r="A1445" s="294"/>
      <c r="B1445" s="393"/>
      <c r="C1445" s="294"/>
      <c r="D1445" s="306"/>
      <c r="E1445" s="306"/>
      <c r="F1445" s="48">
        <f t="shared" si="37"/>
        <v>30921295</v>
      </c>
      <c r="G1445" s="399" t="s">
        <v>10772</v>
      </c>
    </row>
    <row r="1446" spans="1:7" x14ac:dyDescent="0.25">
      <c r="A1446" s="294"/>
      <c r="B1446" s="393"/>
      <c r="C1446" s="294"/>
      <c r="D1446" s="306"/>
      <c r="E1446" s="306"/>
      <c r="F1446" s="48">
        <f t="shared" si="37"/>
        <v>30921295</v>
      </c>
      <c r="G1446" s="399" t="s">
        <v>10772</v>
      </c>
    </row>
    <row r="1447" spans="1:7" x14ac:dyDescent="0.25">
      <c r="A1447" s="294"/>
      <c r="B1447" s="393"/>
      <c r="C1447" s="294"/>
      <c r="D1447" s="306"/>
      <c r="E1447" s="306"/>
      <c r="F1447" s="48">
        <f t="shared" si="37"/>
        <v>30921295</v>
      </c>
      <c r="G1447" s="399" t="s">
        <v>10772</v>
      </c>
    </row>
    <row r="1448" spans="1:7" x14ac:dyDescent="0.25">
      <c r="A1448" s="294"/>
      <c r="B1448" s="393"/>
      <c r="C1448" s="294"/>
      <c r="D1448" s="306"/>
      <c r="E1448" s="306"/>
      <c r="F1448" s="48">
        <f t="shared" si="37"/>
        <v>30921295</v>
      </c>
      <c r="G1448" s="399" t="s">
        <v>10772</v>
      </c>
    </row>
    <row r="1449" spans="1:7" x14ac:dyDescent="0.25">
      <c r="A1449" s="294"/>
      <c r="B1449" s="393"/>
      <c r="C1449" s="294"/>
      <c r="D1449" s="306"/>
      <c r="E1449" s="306"/>
      <c r="F1449" s="48">
        <f t="shared" si="37"/>
        <v>30921295</v>
      </c>
      <c r="G1449" s="399" t="s">
        <v>10772</v>
      </c>
    </row>
    <row r="1450" spans="1:7" x14ac:dyDescent="0.25">
      <c r="A1450" s="294"/>
      <c r="B1450" s="393"/>
      <c r="C1450" s="294"/>
      <c r="D1450" s="306"/>
      <c r="E1450" s="306"/>
      <c r="F1450" s="48">
        <f t="shared" si="37"/>
        <v>30921295</v>
      </c>
      <c r="G1450" s="399" t="s">
        <v>10772</v>
      </c>
    </row>
    <row r="1451" spans="1:7" x14ac:dyDescent="0.25">
      <c r="A1451" s="294"/>
      <c r="B1451" s="393"/>
      <c r="C1451" s="294"/>
      <c r="D1451" s="306"/>
      <c r="E1451" s="306"/>
      <c r="F1451" s="48">
        <f t="shared" si="37"/>
        <v>30921295</v>
      </c>
      <c r="G1451" s="399" t="s">
        <v>10772</v>
      </c>
    </row>
    <row r="1452" spans="1:7" x14ac:dyDescent="0.25">
      <c r="A1452" s="294"/>
      <c r="B1452" s="393"/>
      <c r="C1452" s="294"/>
      <c r="D1452" s="306"/>
      <c r="E1452" s="306"/>
      <c r="F1452" s="48">
        <f t="shared" si="37"/>
        <v>30921295</v>
      </c>
      <c r="G1452" s="399" t="s">
        <v>10772</v>
      </c>
    </row>
    <row r="1453" spans="1:7" x14ac:dyDescent="0.25">
      <c r="A1453" s="294"/>
      <c r="B1453" s="393"/>
      <c r="C1453" s="294"/>
      <c r="D1453" s="306"/>
      <c r="E1453" s="306"/>
      <c r="F1453" s="48">
        <f t="shared" si="37"/>
        <v>30921295</v>
      </c>
      <c r="G1453" s="399" t="s">
        <v>10772</v>
      </c>
    </row>
    <row r="1454" spans="1:7" x14ac:dyDescent="0.25">
      <c r="A1454" s="294"/>
      <c r="B1454" s="393"/>
      <c r="C1454" s="294"/>
      <c r="D1454" s="306"/>
      <c r="E1454" s="306"/>
      <c r="F1454" s="48">
        <f t="shared" si="37"/>
        <v>30921295</v>
      </c>
      <c r="G1454" s="399" t="s">
        <v>10772</v>
      </c>
    </row>
    <row r="1455" spans="1:7" x14ac:dyDescent="0.25">
      <c r="A1455" s="294"/>
      <c r="B1455" s="393"/>
      <c r="C1455" s="294"/>
      <c r="D1455" s="306"/>
      <c r="E1455" s="306"/>
      <c r="F1455" s="48">
        <f t="shared" si="37"/>
        <v>30921295</v>
      </c>
      <c r="G1455" s="399" t="s">
        <v>10772</v>
      </c>
    </row>
    <row r="1456" spans="1:7" x14ac:dyDescent="0.25">
      <c r="A1456" s="294"/>
      <c r="B1456" s="393"/>
      <c r="C1456" s="294"/>
      <c r="D1456" s="306"/>
      <c r="E1456" s="306"/>
      <c r="F1456" s="48">
        <f t="shared" si="37"/>
        <v>30921295</v>
      </c>
      <c r="G1456" s="399" t="s">
        <v>10772</v>
      </c>
    </row>
    <row r="1457" spans="1:7" x14ac:dyDescent="0.25">
      <c r="A1457" s="294"/>
      <c r="B1457" s="393"/>
      <c r="C1457" s="294"/>
      <c r="D1457" s="306"/>
      <c r="E1457" s="306"/>
      <c r="F1457" s="48">
        <f t="shared" si="37"/>
        <v>30921295</v>
      </c>
      <c r="G1457" s="399" t="s">
        <v>10772</v>
      </c>
    </row>
    <row r="1458" spans="1:7" x14ac:dyDescent="0.25">
      <c r="A1458" s="294"/>
      <c r="B1458" s="393"/>
      <c r="C1458" s="294"/>
      <c r="D1458" s="306"/>
      <c r="E1458" s="306"/>
      <c r="F1458" s="48">
        <f t="shared" si="37"/>
        <v>30921295</v>
      </c>
      <c r="G1458" s="399" t="s">
        <v>10772</v>
      </c>
    </row>
    <row r="1459" spans="1:7" x14ac:dyDescent="0.25">
      <c r="A1459" s="294"/>
      <c r="B1459" s="393"/>
      <c r="C1459" s="294"/>
      <c r="D1459" s="306"/>
      <c r="E1459" s="306"/>
      <c r="F1459" s="48">
        <f t="shared" si="37"/>
        <v>30921295</v>
      </c>
      <c r="G1459" s="399" t="s">
        <v>10772</v>
      </c>
    </row>
    <row r="1460" spans="1:7" x14ac:dyDescent="0.25">
      <c r="A1460" s="294"/>
      <c r="B1460" s="393"/>
      <c r="C1460" s="294"/>
      <c r="D1460" s="306"/>
      <c r="E1460" s="306"/>
      <c r="F1460" s="48">
        <f t="shared" si="37"/>
        <v>30921295</v>
      </c>
      <c r="G1460" s="399" t="s">
        <v>10772</v>
      </c>
    </row>
    <row r="1461" spans="1:7" x14ac:dyDescent="0.25">
      <c r="A1461" s="294"/>
      <c r="B1461" s="393"/>
      <c r="C1461" s="294"/>
      <c r="D1461" s="306"/>
      <c r="E1461" s="306"/>
      <c r="F1461" s="48">
        <f t="shared" si="37"/>
        <v>30921295</v>
      </c>
      <c r="G1461" s="399" t="s">
        <v>10772</v>
      </c>
    </row>
    <row r="1462" spans="1:7" x14ac:dyDescent="0.25">
      <c r="A1462" s="294"/>
      <c r="B1462" s="393"/>
      <c r="C1462" s="294"/>
      <c r="D1462" s="306"/>
      <c r="E1462" s="306"/>
      <c r="F1462" s="48">
        <f t="shared" si="37"/>
        <v>30921295</v>
      </c>
      <c r="G1462" s="399" t="s">
        <v>10772</v>
      </c>
    </row>
    <row r="1463" spans="1:7" x14ac:dyDescent="0.25">
      <c r="A1463" s="294"/>
      <c r="B1463" s="393"/>
      <c r="C1463" s="294"/>
      <c r="D1463" s="306"/>
      <c r="E1463" s="306"/>
      <c r="F1463" s="48">
        <f t="shared" si="37"/>
        <v>30921295</v>
      </c>
      <c r="G1463" s="399" t="s">
        <v>10772</v>
      </c>
    </row>
    <row r="1464" spans="1:7" x14ac:dyDescent="0.25">
      <c r="A1464" s="294"/>
      <c r="B1464" s="393"/>
      <c r="C1464" s="294"/>
      <c r="D1464" s="306"/>
      <c r="E1464" s="306"/>
      <c r="F1464" s="48">
        <f t="shared" si="37"/>
        <v>30921295</v>
      </c>
      <c r="G1464" s="399" t="s">
        <v>10772</v>
      </c>
    </row>
    <row r="1465" spans="1:7" x14ac:dyDescent="0.25">
      <c r="A1465" s="294"/>
      <c r="B1465" s="393"/>
      <c r="C1465" s="294"/>
      <c r="D1465" s="306"/>
      <c r="E1465" s="306"/>
      <c r="F1465" s="48">
        <f t="shared" si="37"/>
        <v>30921295</v>
      </c>
      <c r="G1465" s="399" t="s">
        <v>10772</v>
      </c>
    </row>
    <row r="1466" spans="1:7" x14ac:dyDescent="0.25">
      <c r="A1466" s="294"/>
      <c r="B1466" s="393"/>
      <c r="C1466" s="294"/>
      <c r="D1466" s="306"/>
      <c r="E1466" s="306"/>
      <c r="F1466" s="48">
        <f t="shared" si="37"/>
        <v>30921295</v>
      </c>
      <c r="G1466" s="399" t="s">
        <v>10772</v>
      </c>
    </row>
    <row r="1467" spans="1:7" x14ac:dyDescent="0.25">
      <c r="A1467" s="294"/>
      <c r="B1467" s="393"/>
      <c r="C1467" s="294"/>
      <c r="D1467" s="306"/>
      <c r="E1467" s="306"/>
      <c r="F1467" s="48">
        <f t="shared" si="37"/>
        <v>30921295</v>
      </c>
      <c r="G1467" s="399" t="s">
        <v>10772</v>
      </c>
    </row>
    <row r="1468" spans="1:7" x14ac:dyDescent="0.25">
      <c r="A1468" s="294"/>
      <c r="B1468" s="393"/>
      <c r="C1468" s="294"/>
      <c r="D1468" s="306"/>
      <c r="E1468" s="306"/>
      <c r="F1468" s="48">
        <f t="shared" si="37"/>
        <v>30921295</v>
      </c>
      <c r="G1468" s="399" t="s">
        <v>10772</v>
      </c>
    </row>
    <row r="1469" spans="1:7" x14ac:dyDescent="0.25">
      <c r="A1469" s="294"/>
      <c r="B1469" s="393"/>
      <c r="C1469" s="294"/>
      <c r="D1469" s="306"/>
      <c r="E1469" s="306"/>
      <c r="F1469" s="48">
        <f t="shared" si="37"/>
        <v>30921295</v>
      </c>
      <c r="G1469" s="399" t="s">
        <v>10772</v>
      </c>
    </row>
    <row r="1470" spans="1:7" x14ac:dyDescent="0.25">
      <c r="A1470" s="294"/>
      <c r="B1470" s="393"/>
      <c r="C1470" s="294"/>
      <c r="D1470" s="306"/>
      <c r="E1470" s="306"/>
      <c r="F1470" s="48">
        <f t="shared" si="37"/>
        <v>30921295</v>
      </c>
      <c r="G1470" s="399" t="s">
        <v>10772</v>
      </c>
    </row>
    <row r="1471" spans="1:7" x14ac:dyDescent="0.25">
      <c r="A1471" s="294"/>
      <c r="B1471" s="393"/>
      <c r="C1471" s="294"/>
      <c r="D1471" s="306"/>
      <c r="E1471" s="306"/>
      <c r="F1471" s="48">
        <f t="shared" si="37"/>
        <v>30921295</v>
      </c>
      <c r="G1471" s="399" t="s">
        <v>10772</v>
      </c>
    </row>
    <row r="1472" spans="1:7" x14ac:dyDescent="0.25">
      <c r="A1472" s="294"/>
      <c r="B1472" s="393"/>
      <c r="C1472" s="294"/>
      <c r="D1472" s="306"/>
      <c r="E1472" s="306"/>
      <c r="F1472" s="48">
        <f t="shared" si="37"/>
        <v>30921295</v>
      </c>
      <c r="G1472" s="399" t="s">
        <v>10772</v>
      </c>
    </row>
    <row r="1473" spans="1:7" x14ac:dyDescent="0.25">
      <c r="A1473" s="294"/>
      <c r="B1473" s="393"/>
      <c r="C1473" s="294"/>
      <c r="D1473" s="306"/>
      <c r="E1473" s="306"/>
      <c r="F1473" s="48">
        <f t="shared" si="37"/>
        <v>30921295</v>
      </c>
      <c r="G1473" s="399" t="s">
        <v>10772</v>
      </c>
    </row>
    <row r="1474" spans="1:7" x14ac:dyDescent="0.25">
      <c r="A1474" s="294"/>
      <c r="B1474" s="393"/>
      <c r="C1474" s="294"/>
      <c r="D1474" s="306"/>
      <c r="E1474" s="306"/>
      <c r="F1474" s="48">
        <f t="shared" si="37"/>
        <v>30921295</v>
      </c>
      <c r="G1474" s="399" t="s">
        <v>10772</v>
      </c>
    </row>
    <row r="1475" spans="1:7" x14ac:dyDescent="0.25">
      <c r="A1475" s="294"/>
      <c r="B1475" s="393"/>
      <c r="C1475" s="294"/>
      <c r="D1475" s="306"/>
      <c r="E1475" s="306"/>
      <c r="F1475" s="48">
        <f t="shared" si="37"/>
        <v>30921295</v>
      </c>
      <c r="G1475" s="399" t="s">
        <v>10772</v>
      </c>
    </row>
    <row r="1476" spans="1:7" x14ac:dyDescent="0.25">
      <c r="A1476" s="294"/>
      <c r="B1476" s="393"/>
      <c r="C1476" s="294"/>
      <c r="D1476" s="306"/>
      <c r="E1476" s="306"/>
      <c r="F1476" s="48">
        <f t="shared" si="37"/>
        <v>30921295</v>
      </c>
      <c r="G1476" s="399" t="s">
        <v>10772</v>
      </c>
    </row>
    <row r="1477" spans="1:7" x14ac:dyDescent="0.25">
      <c r="A1477" s="294"/>
      <c r="B1477" s="393"/>
      <c r="C1477" s="294"/>
      <c r="D1477" s="306"/>
      <c r="E1477" s="306"/>
      <c r="F1477" s="48">
        <f t="shared" si="37"/>
        <v>30921295</v>
      </c>
      <c r="G1477" s="399" t="s">
        <v>10772</v>
      </c>
    </row>
    <row r="1478" spans="1:7" x14ac:dyDescent="0.25">
      <c r="A1478" s="294"/>
      <c r="B1478" s="393"/>
      <c r="C1478" s="294"/>
      <c r="D1478" s="306"/>
      <c r="E1478" s="306"/>
      <c r="F1478" s="48">
        <f t="shared" si="37"/>
        <v>30921295</v>
      </c>
      <c r="G1478" s="399" t="s">
        <v>10772</v>
      </c>
    </row>
    <row r="1479" spans="1:7" x14ac:dyDescent="0.25">
      <c r="A1479" s="294"/>
      <c r="B1479" s="393"/>
      <c r="C1479" s="294"/>
      <c r="D1479" s="306"/>
      <c r="E1479" s="306"/>
      <c r="F1479" s="48">
        <f t="shared" si="37"/>
        <v>30921295</v>
      </c>
      <c r="G1479" s="399" t="s">
        <v>10772</v>
      </c>
    </row>
    <row r="1480" spans="1:7" x14ac:dyDescent="0.25">
      <c r="A1480" s="294"/>
      <c r="B1480" s="393"/>
      <c r="C1480" s="294"/>
      <c r="D1480" s="306"/>
      <c r="E1480" s="306"/>
      <c r="F1480" s="48">
        <f t="shared" si="37"/>
        <v>30921295</v>
      </c>
      <c r="G1480" s="399" t="s">
        <v>10772</v>
      </c>
    </row>
    <row r="1481" spans="1:7" x14ac:dyDescent="0.25">
      <c r="A1481" s="294"/>
      <c r="B1481" s="393"/>
      <c r="C1481" s="294"/>
      <c r="D1481" s="306"/>
      <c r="E1481" s="306"/>
      <c r="F1481" s="48">
        <f t="shared" si="37"/>
        <v>30921295</v>
      </c>
      <c r="G1481" s="399" t="s">
        <v>10772</v>
      </c>
    </row>
    <row r="1482" spans="1:7" x14ac:dyDescent="0.25">
      <c r="A1482" s="294"/>
      <c r="B1482" s="393"/>
      <c r="C1482" s="294"/>
      <c r="D1482" s="306"/>
      <c r="E1482" s="306"/>
      <c r="F1482" s="48">
        <f t="shared" si="37"/>
        <v>30921295</v>
      </c>
      <c r="G1482" s="399" t="s">
        <v>10772</v>
      </c>
    </row>
    <row r="1483" spans="1:7" x14ac:dyDescent="0.25">
      <c r="A1483" s="294"/>
      <c r="B1483" s="393"/>
      <c r="C1483" s="294"/>
      <c r="D1483" s="306"/>
      <c r="E1483" s="306"/>
      <c r="F1483" s="48">
        <f t="shared" si="37"/>
        <v>30921295</v>
      </c>
      <c r="G1483" s="399" t="s">
        <v>10772</v>
      </c>
    </row>
    <row r="1484" spans="1:7" x14ac:dyDescent="0.25">
      <c r="A1484" s="294"/>
      <c r="B1484" s="393"/>
      <c r="C1484" s="294"/>
      <c r="D1484" s="306"/>
      <c r="E1484" s="306"/>
      <c r="F1484" s="48">
        <f t="shared" si="37"/>
        <v>30921295</v>
      </c>
      <c r="G1484" s="399" t="s">
        <v>10772</v>
      </c>
    </row>
    <row r="1485" spans="1:7" x14ac:dyDescent="0.25">
      <c r="A1485" s="294"/>
      <c r="B1485" s="393"/>
      <c r="C1485" s="294"/>
      <c r="D1485" s="306"/>
      <c r="E1485" s="306"/>
      <c r="F1485" s="48">
        <f t="shared" si="37"/>
        <v>30921295</v>
      </c>
      <c r="G1485" s="399" t="s">
        <v>10772</v>
      </c>
    </row>
    <row r="1486" spans="1:7" x14ac:dyDescent="0.25">
      <c r="A1486" s="294"/>
      <c r="B1486" s="393"/>
      <c r="C1486" s="294"/>
      <c r="D1486" s="306"/>
      <c r="E1486" s="306"/>
      <c r="F1486" s="48">
        <f t="shared" si="37"/>
        <v>30921295</v>
      </c>
      <c r="G1486" s="399" t="s">
        <v>10772</v>
      </c>
    </row>
    <row r="1487" spans="1:7" x14ac:dyDescent="0.25">
      <c r="A1487" s="294"/>
      <c r="B1487" s="393"/>
      <c r="C1487" s="294"/>
      <c r="D1487" s="306"/>
      <c r="E1487" s="306"/>
      <c r="F1487" s="48">
        <f t="shared" si="37"/>
        <v>30921295</v>
      </c>
      <c r="G1487" s="399" t="s">
        <v>10772</v>
      </c>
    </row>
    <row r="1488" spans="1:7" x14ac:dyDescent="0.25">
      <c r="A1488" s="294"/>
      <c r="B1488" s="393"/>
      <c r="C1488" s="294"/>
      <c r="D1488" s="306"/>
      <c r="E1488" s="306"/>
      <c r="F1488" s="48">
        <f t="shared" si="37"/>
        <v>30921295</v>
      </c>
      <c r="G1488" s="399" t="s">
        <v>10772</v>
      </c>
    </row>
    <row r="1489" spans="1:7" x14ac:dyDescent="0.25">
      <c r="A1489" s="294"/>
      <c r="B1489" s="393"/>
      <c r="C1489" s="294"/>
      <c r="D1489" s="306"/>
      <c r="E1489" s="306"/>
      <c r="F1489" s="48">
        <f t="shared" si="37"/>
        <v>30921295</v>
      </c>
      <c r="G1489" s="399" t="s">
        <v>10772</v>
      </c>
    </row>
    <row r="1490" spans="1:7" x14ac:dyDescent="0.25">
      <c r="A1490" s="294"/>
      <c r="B1490" s="393"/>
      <c r="C1490" s="294"/>
      <c r="D1490" s="306"/>
      <c r="E1490" s="306"/>
      <c r="F1490" s="48">
        <f t="shared" si="37"/>
        <v>30921295</v>
      </c>
      <c r="G1490" s="399" t="s">
        <v>10772</v>
      </c>
    </row>
    <row r="1491" spans="1:7" x14ac:dyDescent="0.25">
      <c r="A1491" s="294"/>
      <c r="B1491" s="393"/>
      <c r="C1491" s="294"/>
      <c r="D1491" s="306"/>
      <c r="E1491" s="306"/>
      <c r="F1491" s="48">
        <f t="shared" si="37"/>
        <v>30921295</v>
      </c>
      <c r="G1491" s="399" t="s">
        <v>10772</v>
      </c>
    </row>
    <row r="1492" spans="1:7" x14ac:dyDescent="0.25">
      <c r="A1492" s="294"/>
      <c r="B1492" s="393"/>
      <c r="C1492" s="294"/>
      <c r="D1492" s="306"/>
      <c r="E1492" s="306"/>
      <c r="F1492" s="48">
        <f t="shared" si="37"/>
        <v>30921295</v>
      </c>
      <c r="G1492" s="399" t="s">
        <v>10772</v>
      </c>
    </row>
    <row r="1493" spans="1:7" x14ac:dyDescent="0.25">
      <c r="A1493" s="294"/>
      <c r="B1493" s="393"/>
      <c r="C1493" s="294"/>
      <c r="D1493" s="306"/>
      <c r="E1493" s="306"/>
      <c r="F1493" s="48">
        <f t="shared" si="37"/>
        <v>30921295</v>
      </c>
      <c r="G1493" s="399" t="s">
        <v>10772</v>
      </c>
    </row>
    <row r="1494" spans="1:7" x14ac:dyDescent="0.25">
      <c r="A1494" s="294"/>
      <c r="B1494" s="393"/>
      <c r="C1494" s="294"/>
      <c r="D1494" s="306"/>
      <c r="E1494" s="306"/>
      <c r="F1494" s="48">
        <f t="shared" si="37"/>
        <v>30921295</v>
      </c>
      <c r="G1494" s="399" t="s">
        <v>10772</v>
      </c>
    </row>
    <row r="1495" spans="1:7" x14ac:dyDescent="0.25">
      <c r="A1495" s="294"/>
      <c r="B1495" s="393"/>
      <c r="C1495" s="294"/>
      <c r="D1495" s="306"/>
      <c r="E1495" s="306"/>
      <c r="F1495" s="48">
        <f t="shared" si="37"/>
        <v>30921295</v>
      </c>
      <c r="G1495" s="399" t="s">
        <v>10772</v>
      </c>
    </row>
    <row r="1496" spans="1:7" x14ac:dyDescent="0.25">
      <c r="A1496" s="294"/>
      <c r="B1496" s="393"/>
      <c r="C1496" s="294"/>
      <c r="D1496" s="306"/>
      <c r="E1496" s="306"/>
      <c r="F1496" s="48">
        <f t="shared" si="37"/>
        <v>30921295</v>
      </c>
      <c r="G1496" s="399" t="s">
        <v>10772</v>
      </c>
    </row>
    <row r="1497" spans="1:7" x14ac:dyDescent="0.25">
      <c r="A1497" s="294"/>
      <c r="B1497" s="393"/>
      <c r="C1497" s="294"/>
      <c r="D1497" s="306"/>
      <c r="E1497" s="306"/>
      <c r="F1497" s="48">
        <f t="shared" si="37"/>
        <v>30921295</v>
      </c>
      <c r="G1497" s="399" t="s">
        <v>10772</v>
      </c>
    </row>
    <row r="1498" spans="1:7" x14ac:dyDescent="0.25">
      <c r="A1498" s="294"/>
      <c r="B1498" s="393"/>
      <c r="C1498" s="294"/>
      <c r="D1498" s="306"/>
      <c r="E1498" s="306"/>
      <c r="F1498" s="48">
        <f t="shared" si="37"/>
        <v>30921295</v>
      </c>
      <c r="G1498" s="399" t="s">
        <v>10772</v>
      </c>
    </row>
    <row r="1499" spans="1:7" x14ac:dyDescent="0.25">
      <c r="A1499" s="294"/>
      <c r="B1499" s="393"/>
      <c r="C1499" s="294"/>
      <c r="D1499" s="306"/>
      <c r="E1499" s="306"/>
      <c r="F1499" s="48">
        <f t="shared" si="37"/>
        <v>30921295</v>
      </c>
      <c r="G1499" s="399" t="s">
        <v>10772</v>
      </c>
    </row>
    <row r="1500" spans="1:7" x14ac:dyDescent="0.25">
      <c r="A1500" s="294"/>
      <c r="B1500" s="393"/>
      <c r="C1500" s="294"/>
      <c r="D1500" s="306"/>
      <c r="E1500" s="306"/>
      <c r="F1500" s="48">
        <f t="shared" si="37"/>
        <v>30921295</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79" t="s">
        <v>11446</v>
      </c>
      <c r="B1" s="679"/>
      <c r="C1" s="679"/>
    </row>
    <row r="2" spans="1:8" ht="18.75" x14ac:dyDescent="0.25">
      <c r="A2" s="322" t="s">
        <v>1</v>
      </c>
      <c r="B2" s="322" t="s">
        <v>13659</v>
      </c>
      <c r="C2" s="322" t="s">
        <v>11331</v>
      </c>
    </row>
    <row r="3" spans="1:8" s="356" customFormat="1" x14ac:dyDescent="0.25">
      <c r="A3" s="445">
        <v>45405</v>
      </c>
      <c r="B3" s="309" t="s">
        <v>13662</v>
      </c>
      <c r="C3" s="310">
        <v>200000</v>
      </c>
      <c r="G3" s="378"/>
    </row>
    <row r="4" spans="1:8" s="356" customFormat="1" x14ac:dyDescent="0.25">
      <c r="A4" s="445">
        <v>45405</v>
      </c>
      <c r="B4" s="309" t="s">
        <v>13660</v>
      </c>
      <c r="C4" s="310">
        <v>400000</v>
      </c>
      <c r="E4" s="663"/>
      <c r="F4" s="677"/>
      <c r="G4" s="677"/>
      <c r="H4" s="664"/>
    </row>
    <row r="5" spans="1:8" s="356" customFormat="1" x14ac:dyDescent="0.25">
      <c r="A5" s="445">
        <v>45405</v>
      </c>
      <c r="B5" s="309" t="s">
        <v>13660</v>
      </c>
      <c r="C5" s="310">
        <v>800000</v>
      </c>
      <c r="E5" s="663"/>
      <c r="F5" s="677"/>
      <c r="G5" s="677"/>
      <c r="H5" s="664"/>
    </row>
    <row r="6" spans="1:8" s="356" customFormat="1" x14ac:dyDescent="0.25">
      <c r="A6" s="445">
        <v>45405</v>
      </c>
      <c r="B6" s="309" t="s">
        <v>13660</v>
      </c>
      <c r="C6" s="310">
        <v>400000</v>
      </c>
      <c r="E6" s="663"/>
      <c r="F6" s="677"/>
      <c r="G6" s="677"/>
      <c r="H6" s="664"/>
    </row>
    <row r="7" spans="1:8" s="356" customFormat="1" x14ac:dyDescent="0.25">
      <c r="A7" s="445">
        <v>45405</v>
      </c>
      <c r="B7" s="309" t="s">
        <v>13661</v>
      </c>
      <c r="C7" s="310">
        <v>463000</v>
      </c>
      <c r="E7" s="663"/>
      <c r="F7" s="677"/>
      <c r="G7" s="677"/>
      <c r="H7" s="664"/>
    </row>
    <row r="8" spans="1:8" s="356" customFormat="1" x14ac:dyDescent="0.25">
      <c r="A8" s="445">
        <v>45405</v>
      </c>
      <c r="B8" s="309" t="s">
        <v>13660</v>
      </c>
      <c r="C8" s="310">
        <v>537000</v>
      </c>
      <c r="E8" s="663"/>
      <c r="F8" s="677"/>
      <c r="G8" s="677"/>
      <c r="H8" s="664"/>
    </row>
    <row r="9" spans="1:8" s="356" customFormat="1" x14ac:dyDescent="0.25">
      <c r="A9" s="445">
        <v>45406</v>
      </c>
      <c r="B9" s="309" t="s">
        <v>13664</v>
      </c>
      <c r="C9" s="310">
        <v>800000</v>
      </c>
      <c r="E9" s="663"/>
      <c r="F9" s="677"/>
      <c r="G9" s="677"/>
      <c r="H9" s="664"/>
    </row>
    <row r="10" spans="1:8" s="356" customFormat="1" x14ac:dyDescent="0.25">
      <c r="A10" s="445">
        <v>45406</v>
      </c>
      <c r="B10" s="309" t="s">
        <v>13664</v>
      </c>
      <c r="C10" s="310">
        <v>700000</v>
      </c>
      <c r="E10" s="663"/>
      <c r="F10" s="677"/>
      <c r="G10" s="677"/>
      <c r="H10" s="664"/>
    </row>
    <row r="11" spans="1:8" s="356" customFormat="1" x14ac:dyDescent="0.25">
      <c r="A11" s="445">
        <v>45411</v>
      </c>
      <c r="B11" s="309" t="s">
        <v>13660</v>
      </c>
      <c r="C11" s="310">
        <v>300000</v>
      </c>
      <c r="E11" s="663"/>
      <c r="F11" s="677"/>
      <c r="G11" s="677"/>
      <c r="H11" s="664"/>
    </row>
    <row r="12" spans="1:8" s="356" customFormat="1" x14ac:dyDescent="0.25">
      <c r="A12" s="445">
        <v>45408</v>
      </c>
      <c r="B12" s="309" t="s">
        <v>13665</v>
      </c>
      <c r="C12" s="306">
        <v>250000</v>
      </c>
      <c r="E12" s="663"/>
      <c r="F12" s="677"/>
      <c r="G12" s="677"/>
      <c r="H12" s="664"/>
    </row>
    <row r="13" spans="1:8" s="356" customFormat="1" ht="15.75" x14ac:dyDescent="0.25">
      <c r="A13" s="445">
        <v>45406</v>
      </c>
      <c r="B13" s="309" t="s">
        <v>13663</v>
      </c>
      <c r="C13" s="306">
        <v>355000</v>
      </c>
      <c r="E13" s="678"/>
      <c r="F13" s="678"/>
      <c r="G13" s="678"/>
      <c r="H13" s="665"/>
    </row>
    <row r="14" spans="1:8" s="356" customFormat="1" x14ac:dyDescent="0.25">
      <c r="A14" s="445">
        <v>45408</v>
      </c>
      <c r="B14" s="309" t="s">
        <v>13660</v>
      </c>
      <c r="C14" s="306">
        <v>100000</v>
      </c>
      <c r="E14" s="524"/>
      <c r="G14" s="378"/>
    </row>
    <row r="15" spans="1:8" s="356" customFormat="1" x14ac:dyDescent="0.25">
      <c r="A15" s="445">
        <v>45409</v>
      </c>
      <c r="B15" s="309" t="s">
        <v>13666</v>
      </c>
      <c r="C15" s="306">
        <v>200000</v>
      </c>
      <c r="E15" s="524"/>
      <c r="F15" s="524"/>
      <c r="G15" s="378"/>
    </row>
    <row r="16" spans="1:8" s="356" customFormat="1" x14ac:dyDescent="0.25">
      <c r="A16" s="445">
        <v>45408</v>
      </c>
      <c r="B16" s="309" t="s">
        <v>13665</v>
      </c>
      <c r="C16" s="306">
        <v>250000</v>
      </c>
      <c r="E16" s="524"/>
      <c r="G16" s="378"/>
    </row>
    <row r="17" spans="1:7" s="356" customFormat="1" x14ac:dyDescent="0.25">
      <c r="A17" s="445">
        <v>45408</v>
      </c>
      <c r="B17" s="309" t="s">
        <v>13660</v>
      </c>
      <c r="C17" s="306">
        <v>1000000</v>
      </c>
      <c r="E17" s="524"/>
      <c r="G17" s="378"/>
    </row>
    <row r="18" spans="1:7" s="356" customFormat="1" x14ac:dyDescent="0.25">
      <c r="A18" s="445">
        <v>45411</v>
      </c>
      <c r="B18" s="309" t="s">
        <v>13660</v>
      </c>
      <c r="C18" s="306">
        <v>215000</v>
      </c>
      <c r="E18" s="524"/>
      <c r="F18" s="524"/>
      <c r="G18" s="378"/>
    </row>
    <row r="19" spans="1:7" s="356" customFormat="1" x14ac:dyDescent="0.25">
      <c r="A19" s="445">
        <v>45414</v>
      </c>
      <c r="B19" s="309" t="s">
        <v>13664</v>
      </c>
      <c r="C19" s="306">
        <v>1000000</v>
      </c>
      <c r="G19" s="378"/>
    </row>
    <row r="20" spans="1:7" s="356" customFormat="1" x14ac:dyDescent="0.25">
      <c r="A20" s="445">
        <v>45414</v>
      </c>
      <c r="B20" s="309" t="s">
        <v>13660</v>
      </c>
      <c r="C20" s="306">
        <v>1000000</v>
      </c>
      <c r="G20" s="378"/>
    </row>
    <row r="21" spans="1:7" s="668" customFormat="1" ht="19.5" customHeight="1" x14ac:dyDescent="0.25">
      <c r="C21" s="669">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11" activePane="bottomLeft" state="frozen"/>
      <selection pane="bottomLeft" activeCell="H215" sqref="H215"/>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5" t="s">
        <v>7053</v>
      </c>
      <c r="B1" s="685"/>
      <c r="C1" s="30" t="s">
        <v>7054</v>
      </c>
      <c r="D1" s="3"/>
      <c r="E1" s="3"/>
      <c r="F1" s="3"/>
      <c r="G1" s="279" t="s">
        <v>7047</v>
      </c>
      <c r="H1" s="31">
        <f ca="1">TODAY()</f>
        <v>45430</v>
      </c>
    </row>
    <row r="2" spans="1:10" ht="21" x14ac:dyDescent="0.3">
      <c r="A2" s="686" t="s">
        <v>4329</v>
      </c>
      <c r="B2" s="687"/>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c r="J4" s="645">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12161</v>
      </c>
      <c r="C26" s="19">
        <v>33950</v>
      </c>
      <c r="D26" s="34"/>
      <c r="E26" s="13">
        <v>44258</v>
      </c>
      <c r="F26" s="15" t="s">
        <v>7091</v>
      </c>
      <c r="G26" s="16" t="s">
        <v>7092</v>
      </c>
      <c r="H26" s="8">
        <v>211000</v>
      </c>
    </row>
    <row r="27" spans="1:10" s="18" customFormat="1" ht="15.75" x14ac:dyDescent="0.25">
      <c r="A27" s="13">
        <v>45201</v>
      </c>
      <c r="B27" s="260" t="s">
        <v>12336</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13423</v>
      </c>
      <c r="G212" s="261" t="s">
        <v>8733</v>
      </c>
      <c r="H212" s="8">
        <v>150000</v>
      </c>
      <c r="J212" s="324"/>
    </row>
    <row r="213" spans="1:12" s="18" customFormat="1" ht="15.75" x14ac:dyDescent="0.25">
      <c r="A213" s="259"/>
      <c r="B213" s="284"/>
      <c r="C213" s="19"/>
      <c r="D213" s="34"/>
      <c r="E213" s="13">
        <v>45365</v>
      </c>
      <c r="F213" s="270" t="s">
        <v>13568</v>
      </c>
      <c r="G213" s="261" t="s">
        <v>8733</v>
      </c>
      <c r="H213" s="8">
        <v>32800</v>
      </c>
      <c r="J213" s="324"/>
    </row>
    <row r="214" spans="1:12" s="18" customFormat="1" ht="18.75" x14ac:dyDescent="0.3">
      <c r="A214" s="280" t="s">
        <v>7001</v>
      </c>
      <c r="B214" s="281"/>
      <c r="C214" s="26">
        <f>SUM(C6:C139)</f>
        <v>19338352</v>
      </c>
      <c r="D214" s="34"/>
      <c r="E214" s="682" t="s">
        <v>7001</v>
      </c>
      <c r="F214" s="683"/>
      <c r="G214" s="684"/>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E1" zoomScale="90" zoomScaleNormal="90" workbookViewId="0">
      <selection activeCell="I54" sqref="I5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88" t="s">
        <v>6974</v>
      </c>
      <c r="B2" s="689"/>
      <c r="C2" s="689"/>
      <c r="D2" s="689"/>
      <c r="E2" s="690"/>
      <c r="I2" s="446"/>
      <c r="J2" s="446"/>
      <c r="K2" s="446"/>
      <c r="L2" s="447"/>
      <c r="M2" s="447"/>
      <c r="N2" s="447"/>
    </row>
    <row r="3" spans="1:19 16384:16384" ht="32.25" thickBot="1" x14ac:dyDescent="0.55000000000000004">
      <c r="A3" s="691" t="s">
        <v>862</v>
      </c>
      <c r="B3" s="692"/>
      <c r="C3" s="692"/>
      <c r="D3" s="692"/>
      <c r="E3" s="693"/>
      <c r="I3" s="448"/>
      <c r="J3" s="448">
        <f ca="1">SUM(J5:J471)</f>
        <v>125294057</v>
      </c>
      <c r="K3" s="448">
        <f>SUM(K5:K471)</f>
        <v>2203067</v>
      </c>
      <c r="L3" s="449"/>
      <c r="M3" s="478">
        <v>44928</v>
      </c>
      <c r="N3" s="448">
        <f>SUM(N5:N473)</f>
        <v>-67018245</v>
      </c>
      <c r="O3" s="448">
        <f>SUM(O5:O474)+1207800+18900</f>
        <v>1226700</v>
      </c>
      <c r="Q3" s="454"/>
      <c r="R3" s="454" t="s">
        <v>12221</v>
      </c>
      <c r="S3" s="454" t="s">
        <v>12221</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694" t="s">
        <v>8178</v>
      </c>
      <c r="B5" s="695"/>
      <c r="C5" s="696"/>
      <c r="D5" s="697">
        <f>DIB!H2</f>
        <v>861343</v>
      </c>
      <c r="E5" s="698"/>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f>
        <v>122599302</v>
      </c>
      <c r="K5" s="439">
        <f>100289+65000+3000+127718+100000+220+5000+50000+50000+50000+10174+50000+100000+100000+50000+101855+259683+29250+300000+499378+1500+150000</f>
        <v>2203067</v>
      </c>
      <c r="L5" s="451"/>
      <c r="M5" s="448">
        <f ca="1">'[3]Main Summary'!$C$21+'[3]Main Summary'!$G$21+'[3]Main Summary'!$K$21-D16-J3+K3+D15-N3+O3</f>
        <v>4.5602947473526001E-2</v>
      </c>
      <c r="N5" s="450"/>
      <c r="O5" s="450"/>
      <c r="Q5" s="454"/>
      <c r="R5" s="310"/>
      <c r="S5" s="310"/>
    </row>
    <row r="6" spans="1:19 16384:16384" ht="26.25" x14ac:dyDescent="0.25">
      <c r="A6" s="699" t="s">
        <v>8179</v>
      </c>
      <c r="B6" s="700"/>
      <c r="C6" s="700"/>
      <c r="D6" s="697">
        <f>MCB!H2</f>
        <v>43397651.930000007</v>
      </c>
      <c r="E6" s="698"/>
      <c r="I6" s="723" t="s">
        <v>9901</v>
      </c>
      <c r="J6" s="723"/>
      <c r="K6" s="723"/>
      <c r="L6" s="455"/>
      <c r="M6" s="723" t="s">
        <v>9901</v>
      </c>
      <c r="N6" s="723"/>
      <c r="O6" s="723"/>
      <c r="Q6" s="454"/>
      <c r="R6" s="310"/>
      <c r="S6" s="310"/>
    </row>
    <row r="7" spans="1:19 16384:16384" ht="26.25" x14ac:dyDescent="0.25">
      <c r="A7" s="699" t="s">
        <v>8180</v>
      </c>
      <c r="B7" s="700"/>
      <c r="C7" s="700"/>
      <c r="D7" s="697">
        <f>'PES MCB'!H2</f>
        <v>1043202</v>
      </c>
      <c r="E7" s="698"/>
      <c r="I7" s="724" t="s">
        <v>9757</v>
      </c>
      <c r="J7" s="725"/>
      <c r="K7" s="726"/>
      <c r="L7" s="455"/>
      <c r="M7" s="724" t="s">
        <v>6977</v>
      </c>
      <c r="N7" s="725"/>
      <c r="O7" s="726"/>
      <c r="Q7" s="306"/>
      <c r="R7" s="306"/>
      <c r="S7" s="306"/>
    </row>
    <row r="8" spans="1:19 16384:16384" ht="30" x14ac:dyDescent="0.25">
      <c r="A8" s="701" t="s">
        <v>9222</v>
      </c>
      <c r="B8" s="702"/>
      <c r="C8" s="702"/>
      <c r="D8" s="703">
        <f>'Bilal bhai'!F1500</f>
        <v>30921295</v>
      </c>
      <c r="E8" s="704"/>
      <c r="I8" s="452" t="s">
        <v>3</v>
      </c>
      <c r="J8" s="453" t="s">
        <v>9902</v>
      </c>
      <c r="K8" s="453" t="s">
        <v>10144</v>
      </c>
      <c r="L8" s="456"/>
      <c r="M8" s="452" t="s">
        <v>3</v>
      </c>
      <c r="N8" s="453" t="s">
        <v>10145</v>
      </c>
      <c r="O8" s="453" t="s">
        <v>10146</v>
      </c>
      <c r="Q8" s="306"/>
      <c r="R8" s="306"/>
      <c r="S8" s="306"/>
    </row>
    <row r="9" spans="1:19 16384:16384" ht="26.25" x14ac:dyDescent="0.25">
      <c r="A9" s="701" t="s">
        <v>9208</v>
      </c>
      <c r="B9" s="702"/>
      <c r="C9" s="702"/>
      <c r="D9" s="703">
        <v>2394484</v>
      </c>
      <c r="E9" s="704"/>
      <c r="I9" s="454" t="s">
        <v>9567</v>
      </c>
      <c r="J9" s="509">
        <f ca="1">SUMIF(Cash!H:H,cb!I9,Cash!E1:E35684)</f>
        <v>42100</v>
      </c>
      <c r="K9" s="454"/>
      <c r="L9" s="455"/>
      <c r="M9" s="454" t="s">
        <v>12223</v>
      </c>
      <c r="N9" s="454">
        <f>S54</f>
        <v>-67018245</v>
      </c>
      <c r="O9" s="454"/>
      <c r="Q9" s="306"/>
      <c r="R9" s="306"/>
      <c r="S9" s="306"/>
    </row>
    <row r="10" spans="1:19 16384:16384" ht="26.25" x14ac:dyDescent="0.25">
      <c r="A10" s="701" t="s">
        <v>9223</v>
      </c>
      <c r="B10" s="702"/>
      <c r="C10" s="702"/>
      <c r="D10" s="703">
        <f>'Nadeem bhai'!F2006</f>
        <v>965109</v>
      </c>
      <c r="E10" s="704"/>
      <c r="I10" s="454" t="s">
        <v>4989</v>
      </c>
      <c r="J10" s="509"/>
      <c r="K10" s="454"/>
      <c r="L10" s="455"/>
      <c r="M10" s="454"/>
      <c r="N10" s="310"/>
      <c r="O10" s="306"/>
      <c r="Q10" s="306"/>
      <c r="R10" s="306"/>
      <c r="S10" s="306"/>
    </row>
    <row r="11" spans="1:19 16384:16384" ht="26.25" x14ac:dyDescent="0.25">
      <c r="A11" s="710" t="s">
        <v>9224</v>
      </c>
      <c r="B11" s="711"/>
      <c r="C11" s="711"/>
      <c r="D11" s="712">
        <f>Cash!G9541</f>
        <v>6134.6849276975263</v>
      </c>
      <c r="E11" s="713"/>
      <c r="I11" s="454" t="s">
        <v>1449</v>
      </c>
      <c r="J11" s="509">
        <f>SUMIF(Cash!C5392:C35686,cb!I11,Cash!E5392:E35686)+2000+1000+16500+1000+1000+7500+5000+10500+4000+5000+2000+2000+2000+500-60000+1000+500+30000+15000+1000+9000+40000+5000+6000+19000+500+2000+3000+5000+10000+1000+500+10000+7000</f>
        <v>1690000</v>
      </c>
      <c r="K11" s="454"/>
      <c r="L11" s="455"/>
      <c r="M11" s="454"/>
      <c r="N11" s="310"/>
      <c r="O11" s="306"/>
      <c r="Q11" s="306"/>
      <c r="R11" s="306"/>
      <c r="S11" s="306"/>
    </row>
    <row r="12" spans="1:19 16384:16384" ht="26.25" x14ac:dyDescent="0.25">
      <c r="A12" s="710" t="s">
        <v>9294</v>
      </c>
      <c r="B12" s="711"/>
      <c r="C12" s="711"/>
      <c r="D12" s="712">
        <f ca="1">staff!M391</f>
        <v>465989</v>
      </c>
      <c r="E12" s="713"/>
      <c r="I12" s="454" t="s">
        <v>12582</v>
      </c>
      <c r="J12" s="509">
        <f>SUM(H21:H1000)</f>
        <v>306000</v>
      </c>
      <c r="K12" s="454"/>
      <c r="L12" s="455"/>
      <c r="M12" s="306"/>
      <c r="N12" s="306"/>
      <c r="O12" s="306"/>
      <c r="Q12" s="306"/>
      <c r="R12" s="306"/>
      <c r="S12" s="306"/>
    </row>
    <row r="13" spans="1:19 16384:16384" ht="26.25" x14ac:dyDescent="0.25">
      <c r="A13" s="710" t="s">
        <v>10914</v>
      </c>
      <c r="B13" s="711"/>
      <c r="C13" s="711"/>
      <c r="D13" s="712">
        <v>300000</v>
      </c>
      <c r="E13" s="713"/>
      <c r="I13" s="306" t="s">
        <v>10987</v>
      </c>
      <c r="J13" s="509">
        <f>'[4]Zakat 2020-21'!$L$23+'[4]Zakat 2020-21'!$C$23</f>
        <v>656655</v>
      </c>
      <c r="K13" s="454"/>
      <c r="L13" s="455"/>
      <c r="M13" s="306"/>
      <c r="N13" s="306"/>
      <c r="O13" s="454"/>
      <c r="P13" s="277"/>
      <c r="Q13" s="454"/>
      <c r="R13" s="310"/>
      <c r="S13" s="310"/>
    </row>
    <row r="14" spans="1:19 16384:16384" ht="23.25" x14ac:dyDescent="0.25">
      <c r="A14" s="714" t="s">
        <v>12937</v>
      </c>
      <c r="B14" s="715"/>
      <c r="C14" s="715"/>
      <c r="D14" s="712">
        <v>100000</v>
      </c>
      <c r="E14" s="713"/>
      <c r="I14" s="454"/>
      <c r="J14" s="454"/>
      <c r="K14" s="454"/>
      <c r="L14" s="456"/>
      <c r="M14" s="306"/>
      <c r="N14" s="306"/>
      <c r="O14" s="454"/>
      <c r="Q14" s="306"/>
      <c r="R14" s="310"/>
      <c r="S14" s="310"/>
      <c r="XFD14" s="277">
        <f>SUM(D14:XFC14)</f>
        <v>100000</v>
      </c>
    </row>
    <row r="15" spans="1:19 16384:16384" ht="26.25" x14ac:dyDescent="0.25">
      <c r="A15" s="707" t="s">
        <v>9988</v>
      </c>
      <c r="B15" s="708"/>
      <c r="C15" s="709"/>
      <c r="D15" s="705">
        <v>0</v>
      </c>
      <c r="E15" s="706"/>
      <c r="I15" s="454"/>
      <c r="J15" s="454"/>
      <c r="K15" s="454"/>
      <c r="L15" s="456"/>
      <c r="M15" s="306"/>
      <c r="N15" s="306"/>
      <c r="O15" s="454"/>
      <c r="P15" s="277"/>
      <c r="Q15" s="306"/>
      <c r="R15" s="310"/>
      <c r="S15" s="310"/>
    </row>
    <row r="16" spans="1:19 16384:16384" ht="29.25" thickBot="1" x14ac:dyDescent="0.5">
      <c r="A16" s="716" t="s">
        <v>6976</v>
      </c>
      <c r="B16" s="717"/>
      <c r="C16" s="718"/>
      <c r="D16" s="719">
        <f ca="1">SUM(D5:E15)</f>
        <v>80455208.614927709</v>
      </c>
      <c r="E16" s="720"/>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21" t="s">
        <v>12582</v>
      </c>
      <c r="H20" s="722"/>
      <c r="I20" s="454"/>
      <c r="J20" s="454"/>
      <c r="K20" s="306"/>
      <c r="L20" s="457"/>
      <c r="M20" s="306"/>
      <c r="N20" s="306"/>
      <c r="O20" s="306"/>
      <c r="P20" s="2"/>
      <c r="Q20" s="306"/>
      <c r="R20" s="310"/>
      <c r="S20" s="310"/>
    </row>
    <row r="21" spans="3:21" x14ac:dyDescent="0.25">
      <c r="G21" t="s">
        <v>12668</v>
      </c>
      <c r="H21" s="2">
        <v>7000</v>
      </c>
      <c r="I21" s="454"/>
      <c r="J21" s="454"/>
      <c r="K21" s="306"/>
      <c r="L21" s="457"/>
      <c r="M21" s="306"/>
      <c r="N21" s="306"/>
      <c r="O21" s="306"/>
      <c r="Q21" s="306"/>
      <c r="R21" s="310"/>
      <c r="S21" s="310"/>
      <c r="U21" s="277"/>
    </row>
    <row r="22" spans="3:21" x14ac:dyDescent="0.25">
      <c r="G22" t="s">
        <v>12746</v>
      </c>
      <c r="H22" s="2">
        <v>50000</v>
      </c>
      <c r="I22" s="454"/>
      <c r="J22" s="454"/>
      <c r="K22" s="306"/>
      <c r="L22" s="457"/>
      <c r="M22" s="306"/>
      <c r="N22" s="306"/>
      <c r="O22" s="306"/>
      <c r="Q22" s="306"/>
      <c r="R22" s="310"/>
      <c r="S22" s="310"/>
      <c r="U22" s="277">
        <f>SUM(S44:S51)</f>
        <v>0</v>
      </c>
    </row>
    <row r="23" spans="3:21" x14ac:dyDescent="0.25">
      <c r="G23" t="s">
        <v>6959</v>
      </c>
      <c r="H23" s="617">
        <v>1000</v>
      </c>
      <c r="I23" s="306"/>
      <c r="J23" s="306"/>
      <c r="K23" s="304"/>
      <c r="L23" s="457"/>
      <c r="M23" s="306"/>
      <c r="N23" s="306"/>
      <c r="O23" s="306"/>
      <c r="Q23" s="306"/>
      <c r="R23" s="310"/>
      <c r="S23" s="310"/>
    </row>
    <row r="24" spans="3:21" x14ac:dyDescent="0.25">
      <c r="G24" t="s">
        <v>12782</v>
      </c>
      <c r="H24" s="304">
        <v>500</v>
      </c>
      <c r="I24" s="306"/>
      <c r="J24" s="306"/>
      <c r="K24" s="304"/>
      <c r="L24" s="457"/>
      <c r="M24" s="306"/>
      <c r="N24" s="454"/>
      <c r="O24" s="306"/>
      <c r="Q24" s="306"/>
      <c r="R24" s="310"/>
      <c r="S24" s="310"/>
    </row>
    <row r="25" spans="3:21" x14ac:dyDescent="0.25">
      <c r="G25" t="s">
        <v>12668</v>
      </c>
      <c r="H25" s="2">
        <v>7000</v>
      </c>
      <c r="I25" s="306"/>
      <c r="J25" s="306"/>
      <c r="K25" s="304"/>
      <c r="L25" s="457"/>
      <c r="M25" s="306"/>
      <c r="N25" s="306"/>
      <c r="O25" s="306"/>
      <c r="Q25" s="306"/>
      <c r="R25" s="310"/>
      <c r="S25" s="310"/>
    </row>
    <row r="26" spans="3:21" x14ac:dyDescent="0.25">
      <c r="C26" s="2" t="s">
        <v>11023</v>
      </c>
      <c r="D26" s="2" t="e">
        <f>#REF!+#REF!+#REF!+#REF!+#REF!+#REF!+#REF!+#REF!+#REF!</f>
        <v>#REF!</v>
      </c>
      <c r="G26" t="s">
        <v>12968</v>
      </c>
      <c r="H26" s="2">
        <v>1000</v>
      </c>
      <c r="I26" s="306"/>
      <c r="J26" s="454"/>
      <c r="K26" s="304"/>
      <c r="L26" s="457"/>
      <c r="M26" s="306"/>
      <c r="N26" s="306"/>
      <c r="O26" s="304"/>
      <c r="Q26" s="306"/>
      <c r="R26" s="310"/>
      <c r="S26" s="310"/>
    </row>
    <row r="27" spans="3:21" x14ac:dyDescent="0.25">
      <c r="C27" s="2" t="s">
        <v>11024</v>
      </c>
      <c r="D27" s="2">
        <f ca="1">D16</f>
        <v>80455208.614927709</v>
      </c>
      <c r="G27" t="s">
        <v>13124</v>
      </c>
      <c r="H27" s="637">
        <v>7000</v>
      </c>
      <c r="I27" s="454"/>
      <c r="J27" s="454"/>
      <c r="K27" s="304"/>
      <c r="L27" s="438"/>
      <c r="M27" s="304"/>
      <c r="N27" s="304"/>
      <c r="O27" s="304"/>
      <c r="Q27" s="306"/>
      <c r="R27" s="310"/>
      <c r="S27" s="310"/>
    </row>
    <row r="28" spans="3:21" x14ac:dyDescent="0.25">
      <c r="C28" s="2" t="s">
        <v>11025</v>
      </c>
      <c r="D28" s="2" t="e">
        <f ca="1">D27-D26</f>
        <v>#REF!</v>
      </c>
      <c r="G28" t="s">
        <v>13145</v>
      </c>
      <c r="H28" s="2">
        <v>4000</v>
      </c>
      <c r="I28" s="454"/>
      <c r="J28" s="454"/>
      <c r="K28" s="304"/>
      <c r="L28" s="438"/>
      <c r="M28" s="304"/>
      <c r="N28" s="304"/>
      <c r="O28" s="304"/>
      <c r="Q28" s="306"/>
      <c r="R28" s="310"/>
      <c r="S28" s="310"/>
    </row>
    <row r="29" spans="3:21" x14ac:dyDescent="0.25">
      <c r="G29" t="s">
        <v>13148</v>
      </c>
      <c r="H29" s="637">
        <v>1000</v>
      </c>
      <c r="I29" s="454"/>
      <c r="J29" s="454"/>
      <c r="K29" s="304"/>
      <c r="L29" s="438"/>
      <c r="M29" s="304"/>
      <c r="N29" s="304"/>
      <c r="O29" s="304"/>
      <c r="Q29" s="306"/>
      <c r="R29" s="310"/>
      <c r="S29" s="310"/>
    </row>
    <row r="30" spans="3:21" x14ac:dyDescent="0.25">
      <c r="G30" t="s">
        <v>13166</v>
      </c>
      <c r="H30">
        <f>5000+4000</f>
        <v>9000</v>
      </c>
      <c r="I30" s="306"/>
      <c r="J30" s="306"/>
      <c r="K30" s="304"/>
      <c r="L30" s="438"/>
      <c r="M30" s="304"/>
      <c r="N30" s="304"/>
      <c r="O30" s="304"/>
      <c r="Q30" s="306"/>
      <c r="R30" s="310"/>
      <c r="S30" s="310"/>
    </row>
    <row r="31" spans="3:21" x14ac:dyDescent="0.25">
      <c r="G31" t="s">
        <v>13167</v>
      </c>
      <c r="H31" s="637">
        <v>5000</v>
      </c>
      <c r="I31" s="306"/>
      <c r="J31" s="304"/>
      <c r="K31" s="304"/>
      <c r="L31" s="438"/>
      <c r="M31" s="304"/>
      <c r="N31" s="304"/>
      <c r="O31" s="304"/>
      <c r="Q31" s="306"/>
      <c r="R31" s="310"/>
      <c r="S31" s="310"/>
    </row>
    <row r="32" spans="3:21" x14ac:dyDescent="0.25">
      <c r="E32" s="2">
        <f>SUM(J15:J28)</f>
        <v>0</v>
      </c>
      <c r="G32" t="s">
        <v>13124</v>
      </c>
      <c r="H32" s="637">
        <v>7000</v>
      </c>
      <c r="I32" s="304"/>
      <c r="J32" s="304"/>
      <c r="K32" s="304"/>
      <c r="L32" s="438"/>
      <c r="M32" s="304"/>
      <c r="N32" s="304"/>
      <c r="O32" s="304"/>
      <c r="Q32" s="306"/>
      <c r="R32" s="310"/>
      <c r="S32" s="310"/>
    </row>
    <row r="33" spans="7:19" x14ac:dyDescent="0.25">
      <c r="G33" t="s">
        <v>13212</v>
      </c>
      <c r="H33">
        <v>5000</v>
      </c>
      <c r="I33" s="304"/>
      <c r="J33" s="304"/>
      <c r="K33" s="304"/>
      <c r="L33" s="438"/>
      <c r="M33" s="304"/>
      <c r="N33" s="304"/>
      <c r="O33" s="304"/>
      <c r="Q33" s="306"/>
      <c r="R33" s="310"/>
      <c r="S33" s="310"/>
    </row>
    <row r="34" spans="7:19" x14ac:dyDescent="0.25">
      <c r="G34" t="s">
        <v>13239</v>
      </c>
      <c r="H34" s="277">
        <v>5000</v>
      </c>
      <c r="I34" s="304"/>
      <c r="J34" s="304"/>
      <c r="K34" s="304"/>
      <c r="L34" s="438"/>
      <c r="M34" s="304"/>
      <c r="N34" s="304"/>
      <c r="O34" s="304"/>
      <c r="Q34" s="306"/>
      <c r="R34" s="310"/>
      <c r="S34" s="310"/>
    </row>
    <row r="35" spans="7:19" x14ac:dyDescent="0.25">
      <c r="G35" t="s">
        <v>13300</v>
      </c>
      <c r="H35" s="277">
        <v>2000</v>
      </c>
      <c r="I35" s="304"/>
      <c r="J35" s="304"/>
      <c r="K35" s="304"/>
      <c r="L35" s="438"/>
      <c r="M35" s="304"/>
      <c r="N35" s="304"/>
      <c r="O35" s="304"/>
      <c r="Q35" s="306"/>
      <c r="R35" s="310"/>
      <c r="S35" s="310"/>
    </row>
    <row r="36" spans="7:19" x14ac:dyDescent="0.25">
      <c r="G36" t="s">
        <v>13358</v>
      </c>
      <c r="H36">
        <v>1000</v>
      </c>
      <c r="I36" s="304"/>
      <c r="J36" s="304"/>
      <c r="K36" s="304"/>
      <c r="L36" s="438"/>
      <c r="M36" s="304"/>
      <c r="N36" s="304"/>
      <c r="O36" s="304"/>
      <c r="Q36" s="306"/>
      <c r="R36" s="310"/>
      <c r="S36" s="310"/>
    </row>
    <row r="37" spans="7:19" x14ac:dyDescent="0.25">
      <c r="G37" t="s">
        <v>13359</v>
      </c>
      <c r="H37">
        <v>1000</v>
      </c>
      <c r="I37" s="304"/>
      <c r="J37" s="304"/>
      <c r="K37" s="304"/>
      <c r="L37" s="438"/>
      <c r="M37" s="304"/>
      <c r="N37" s="304"/>
      <c r="O37" s="304"/>
      <c r="Q37" s="306"/>
      <c r="R37" s="310"/>
      <c r="S37" s="310"/>
    </row>
    <row r="38" spans="7:19" x14ac:dyDescent="0.25">
      <c r="G38" t="s">
        <v>13360</v>
      </c>
      <c r="H38">
        <v>3000</v>
      </c>
      <c r="I38" s="304"/>
      <c r="J38" s="304"/>
      <c r="K38" s="304"/>
      <c r="L38" s="438"/>
      <c r="M38" s="304"/>
      <c r="N38" s="304"/>
      <c r="O38" s="304"/>
      <c r="Q38" s="306"/>
      <c r="R38" s="310"/>
      <c r="S38" s="310"/>
    </row>
    <row r="39" spans="7:19" x14ac:dyDescent="0.25">
      <c r="G39" t="s">
        <v>13361</v>
      </c>
      <c r="H39">
        <v>500</v>
      </c>
      <c r="I39" s="304"/>
      <c r="J39" s="304"/>
      <c r="K39" s="304"/>
      <c r="L39" s="438"/>
      <c r="M39" s="304"/>
      <c r="N39" s="304"/>
      <c r="O39" s="304"/>
      <c r="Q39" s="306"/>
      <c r="R39" s="310"/>
      <c r="S39" s="310"/>
    </row>
    <row r="40" spans="7:19" x14ac:dyDescent="0.25">
      <c r="G40" t="s">
        <v>13360</v>
      </c>
      <c r="H40">
        <v>4000</v>
      </c>
      <c r="I40" s="304"/>
      <c r="J40" s="304"/>
      <c r="K40" s="304"/>
      <c r="L40" s="438"/>
      <c r="M40" s="304"/>
      <c r="N40" s="304"/>
      <c r="O40" s="304"/>
      <c r="Q40" s="306"/>
      <c r="R40" s="310"/>
      <c r="S40" s="310"/>
    </row>
    <row r="41" spans="7:19" x14ac:dyDescent="0.25">
      <c r="G41" t="s">
        <v>13370</v>
      </c>
      <c r="H41">
        <v>5000</v>
      </c>
      <c r="I41" s="304"/>
      <c r="J41" s="304"/>
      <c r="K41" s="304"/>
      <c r="L41" s="438"/>
      <c r="M41" s="304"/>
      <c r="N41" s="304"/>
      <c r="O41" s="304"/>
      <c r="Q41" s="306"/>
      <c r="R41" s="310"/>
      <c r="S41" s="310"/>
    </row>
    <row r="42" spans="7:19" x14ac:dyDescent="0.25">
      <c r="G42" s="660" t="s">
        <v>13472</v>
      </c>
      <c r="H42" s="660">
        <v>5000</v>
      </c>
      <c r="I42" s="304"/>
      <c r="J42" s="304"/>
      <c r="K42" s="304"/>
      <c r="L42" s="438"/>
      <c r="M42" s="304"/>
      <c r="N42" s="304"/>
      <c r="O42" s="304"/>
      <c r="Q42" s="306"/>
      <c r="R42" s="310"/>
      <c r="S42" s="310"/>
    </row>
    <row r="43" spans="7:19" x14ac:dyDescent="0.25">
      <c r="G43" t="s">
        <v>13485</v>
      </c>
      <c r="H43">
        <v>10000</v>
      </c>
      <c r="I43" s="304"/>
      <c r="J43" s="304"/>
      <c r="K43" s="304"/>
      <c r="L43" s="438"/>
      <c r="M43" s="304"/>
      <c r="N43" s="304"/>
      <c r="O43" s="304"/>
      <c r="Q43" s="306"/>
      <c r="R43" s="310"/>
      <c r="S43" s="310"/>
    </row>
    <row r="44" spans="7:19" x14ac:dyDescent="0.25">
      <c r="G44" t="s">
        <v>13515</v>
      </c>
      <c r="H44">
        <v>2000</v>
      </c>
      <c r="I44" s="304"/>
      <c r="J44" s="304"/>
      <c r="K44" s="304"/>
      <c r="L44" s="438"/>
      <c r="M44" s="304"/>
      <c r="N44" s="304"/>
      <c r="O44" s="304"/>
      <c r="Q44" s="306"/>
      <c r="R44" s="310"/>
      <c r="S44" s="310"/>
    </row>
    <row r="45" spans="7:19" x14ac:dyDescent="0.25">
      <c r="G45" t="s">
        <v>13472</v>
      </c>
      <c r="H45">
        <v>5000</v>
      </c>
      <c r="I45" s="304"/>
      <c r="J45" s="304"/>
      <c r="K45" s="304"/>
      <c r="L45" s="438"/>
      <c r="M45" s="304"/>
      <c r="N45" s="304"/>
      <c r="O45" s="304"/>
      <c r="Q45" s="454"/>
      <c r="R45" s="310"/>
      <c r="S45" s="310"/>
    </row>
    <row r="46" spans="7:19" x14ac:dyDescent="0.25">
      <c r="G46" t="s">
        <v>13472</v>
      </c>
      <c r="H46">
        <v>5000</v>
      </c>
      <c r="I46" s="304"/>
      <c r="J46" s="304"/>
      <c r="K46" s="304"/>
      <c r="L46" s="438"/>
      <c r="M46" s="304"/>
      <c r="N46" s="304"/>
      <c r="O46" s="304"/>
      <c r="Q46" s="454"/>
      <c r="R46" s="310"/>
      <c r="S46" s="310"/>
    </row>
    <row r="47" spans="7:19" x14ac:dyDescent="0.25">
      <c r="G47" t="s">
        <v>13472</v>
      </c>
      <c r="H47">
        <v>5000</v>
      </c>
      <c r="I47" s="304"/>
      <c r="J47" s="304"/>
      <c r="K47" s="304"/>
      <c r="L47" s="438"/>
      <c r="M47" s="304"/>
      <c r="N47" s="304"/>
      <c r="O47" s="304"/>
      <c r="Q47" s="454"/>
      <c r="R47" s="310"/>
      <c r="S47" s="310"/>
    </row>
    <row r="48" spans="7:19" x14ac:dyDescent="0.25">
      <c r="G48" s="660" t="s">
        <v>13620</v>
      </c>
      <c r="H48" s="660">
        <v>18000</v>
      </c>
      <c r="I48" s="304"/>
      <c r="J48" s="304"/>
      <c r="K48" s="304"/>
      <c r="L48" s="438"/>
      <c r="M48" s="304"/>
      <c r="N48" s="304"/>
      <c r="O48" s="304"/>
      <c r="Q48" s="454"/>
      <c r="R48" s="310"/>
      <c r="S48" s="310"/>
    </row>
    <row r="49" spans="7:19" x14ac:dyDescent="0.25">
      <c r="G49" t="s">
        <v>13621</v>
      </c>
      <c r="H49">
        <v>5000</v>
      </c>
      <c r="I49" s="304"/>
      <c r="J49" s="304"/>
      <c r="K49" s="304"/>
      <c r="L49" s="438"/>
      <c r="M49" s="304"/>
      <c r="N49" s="304"/>
      <c r="O49" s="304"/>
      <c r="Q49" s="454"/>
      <c r="R49" s="310"/>
      <c r="S49" s="310"/>
    </row>
    <row r="50" spans="7:19" x14ac:dyDescent="0.25">
      <c r="G50" t="s">
        <v>13634</v>
      </c>
      <c r="H50">
        <v>5000</v>
      </c>
      <c r="I50" s="304"/>
      <c r="J50" s="304"/>
      <c r="K50" s="304"/>
      <c r="L50" s="438"/>
      <c r="M50" s="304"/>
      <c r="N50" s="304"/>
      <c r="O50" s="304"/>
      <c r="Q50" s="454"/>
      <c r="R50" s="310"/>
      <c r="S50" s="310"/>
    </row>
    <row r="51" spans="7:19" x14ac:dyDescent="0.25">
      <c r="G51" t="s">
        <v>13634</v>
      </c>
      <c r="H51">
        <v>5000</v>
      </c>
      <c r="I51" s="304"/>
      <c r="J51" s="304"/>
      <c r="K51" s="304"/>
      <c r="L51" s="438"/>
      <c r="M51" s="304"/>
      <c r="N51" s="304"/>
      <c r="O51" s="304"/>
      <c r="Q51" s="454"/>
      <c r="R51" s="310"/>
      <c r="S51" s="310"/>
    </row>
    <row r="52" spans="7:19" x14ac:dyDescent="0.25">
      <c r="G52" t="s">
        <v>13634</v>
      </c>
      <c r="H52">
        <v>3000</v>
      </c>
      <c r="I52" s="304"/>
      <c r="J52" s="304"/>
      <c r="K52" s="304"/>
      <c r="L52" s="438"/>
      <c r="M52" s="304"/>
      <c r="N52" s="304"/>
      <c r="O52" s="304"/>
      <c r="Q52" s="310"/>
      <c r="R52" s="310"/>
      <c r="S52" s="310"/>
    </row>
    <row r="53" spans="7:19" ht="18.75" x14ac:dyDescent="0.25">
      <c r="G53" t="s">
        <v>13752</v>
      </c>
      <c r="H53">
        <v>100000</v>
      </c>
      <c r="I53" s="304"/>
      <c r="J53" s="304"/>
      <c r="K53" s="304"/>
      <c r="L53" s="438"/>
      <c r="M53" s="304"/>
      <c r="N53" s="304"/>
      <c r="O53" s="304"/>
      <c r="Q53" s="310"/>
      <c r="R53" s="310"/>
      <c r="S53" s="28">
        <f>SUM(S4:S52)</f>
        <v>0</v>
      </c>
    </row>
    <row r="54" spans="7:19" ht="18.75" x14ac:dyDescent="0.25">
      <c r="G54" t="s">
        <v>13621</v>
      </c>
      <c r="H54">
        <v>12000</v>
      </c>
      <c r="I54" s="304"/>
      <c r="J54" s="304"/>
      <c r="K54" s="304"/>
      <c r="L54" s="438"/>
      <c r="M54" s="304"/>
      <c r="N54" s="304"/>
      <c r="O54" s="304"/>
      <c r="Q54" s="454"/>
      <c r="R54" s="310"/>
      <c r="S54" s="28">
        <f>R55-S53-'[5]Al madina'!$M$4</f>
        <v>-67018245</v>
      </c>
    </row>
    <row r="55" spans="7:19" ht="18.75" x14ac:dyDescent="0.25">
      <c r="I55" s="304"/>
      <c r="J55" s="304"/>
      <c r="K55" s="304"/>
      <c r="L55" s="438"/>
      <c r="M55" s="304"/>
      <c r="N55" s="304"/>
      <c r="O55" s="304"/>
      <c r="Q55" s="28" t="s">
        <v>9753</v>
      </c>
      <c r="R55" s="28">
        <f>SUM(R4:R54)</f>
        <v>0</v>
      </c>
    </row>
    <row r="56" spans="7:19" ht="18.75" x14ac:dyDescent="0.25">
      <c r="I56" s="304"/>
      <c r="J56" s="304"/>
      <c r="K56" s="304"/>
      <c r="L56" s="438"/>
      <c r="M56" s="304"/>
      <c r="N56" s="304"/>
      <c r="O56" s="304"/>
      <c r="Q56" s="28" t="s">
        <v>12222</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84"/>
  <sheetViews>
    <sheetView workbookViewId="0">
      <pane ySplit="2" topLeftCell="A654" activePane="bottomLeft" state="frozen"/>
      <selection pane="bottomLeft" activeCell="C637" sqref="C63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5" t="s">
        <v>7053</v>
      </c>
      <c r="B1" s="685"/>
      <c r="C1" s="30" t="s">
        <v>7054</v>
      </c>
      <c r="D1" s="3"/>
      <c r="E1" s="3"/>
      <c r="F1" s="3"/>
      <c r="G1" s="279" t="s">
        <v>7047</v>
      </c>
      <c r="H1" s="31">
        <f ca="1">TODAY()</f>
        <v>45430</v>
      </c>
    </row>
    <row r="2" spans="1:8" ht="21" x14ac:dyDescent="0.25">
      <c r="A2" s="686" t="s">
        <v>861</v>
      </c>
      <c r="B2" s="687"/>
      <c r="C2" s="28">
        <v>3551000</v>
      </c>
      <c r="D2" s="3"/>
      <c r="E2" s="3"/>
      <c r="F2" s="3"/>
      <c r="G2" s="27" t="s">
        <v>861</v>
      </c>
      <c r="H2" s="288">
        <f>C2+C679-H679</f>
        <v>43397651.930000007</v>
      </c>
    </row>
    <row r="3" spans="1:8" ht="8.25" customHeight="1" thickBot="1" x14ac:dyDescent="0.3">
      <c r="B3" s="3"/>
      <c r="C3" s="3"/>
      <c r="D3" s="3"/>
      <c r="E3" s="3"/>
      <c r="F3" s="3"/>
      <c r="G3" s="3"/>
      <c r="H3" s="3"/>
    </row>
    <row r="4" spans="1:8" ht="26.25" x14ac:dyDescent="0.4">
      <c r="A4" s="729" t="s">
        <v>5057</v>
      </c>
      <c r="B4" s="680"/>
      <c r="C4" s="680"/>
      <c r="D4" s="20"/>
      <c r="E4" s="680" t="s">
        <v>6975</v>
      </c>
      <c r="F4" s="680"/>
      <c r="G4" s="680"/>
      <c r="H4" s="6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2" customFormat="1" ht="47.25" x14ac:dyDescent="0.25">
      <c r="A171" s="13"/>
      <c r="B171" s="618"/>
      <c r="C171" s="8"/>
      <c r="D171" s="619"/>
      <c r="E171" s="13">
        <v>44634</v>
      </c>
      <c r="F171" s="620">
        <v>1830075574</v>
      </c>
      <c r="G171" s="62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1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43877651.930000007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11832</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11852</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11861</v>
      </c>
      <c r="H497" s="8">
        <v>85500</v>
      </c>
      <c r="J497" s="324"/>
    </row>
    <row r="498" spans="1:10" s="18" customFormat="1" ht="15.75" x14ac:dyDescent="0.25">
      <c r="A498" s="259"/>
      <c r="B498" s="260"/>
      <c r="C498" s="19"/>
      <c r="D498" s="34"/>
      <c r="E498" s="13">
        <v>45142</v>
      </c>
      <c r="F498" s="354">
        <v>1949327591</v>
      </c>
      <c r="G498" s="261" t="s">
        <v>11861</v>
      </c>
      <c r="H498" s="8">
        <v>60000</v>
      </c>
      <c r="J498" s="324"/>
    </row>
    <row r="499" spans="1:10" s="18" customFormat="1" ht="15.75" x14ac:dyDescent="0.25">
      <c r="A499" s="259"/>
      <c r="B499" s="260"/>
      <c r="C499" s="19"/>
      <c r="D499" s="34"/>
      <c r="E499" s="13">
        <v>45145</v>
      </c>
      <c r="F499" s="354">
        <v>1949327592</v>
      </c>
      <c r="G499" s="261" t="s">
        <v>11888</v>
      </c>
      <c r="H499" s="8">
        <v>150000</v>
      </c>
      <c r="J499" s="324"/>
    </row>
    <row r="500" spans="1:10" s="18" customFormat="1" ht="15.75" x14ac:dyDescent="0.25">
      <c r="A500" s="259"/>
      <c r="B500" s="260"/>
      <c r="C500" s="19"/>
      <c r="D500" s="34"/>
      <c r="E500" s="13">
        <v>45145</v>
      </c>
      <c r="F500" s="354">
        <v>1949327593</v>
      </c>
      <c r="G500" s="261" t="s">
        <v>11887</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11955</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12001</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12002</v>
      </c>
      <c r="H514" s="8">
        <v>100000</v>
      </c>
      <c r="J514" s="324"/>
    </row>
    <row r="515" spans="1:10" s="18" customFormat="1" ht="15.75" x14ac:dyDescent="0.25">
      <c r="A515" s="259"/>
      <c r="B515" s="260"/>
      <c r="C515" s="19"/>
      <c r="D515" s="34"/>
      <c r="E515" s="13">
        <v>45156</v>
      </c>
      <c r="F515" s="354">
        <v>1949327608</v>
      </c>
      <c r="G515" s="261" t="s">
        <v>12003</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12004</v>
      </c>
      <c r="H517" s="8">
        <v>0</v>
      </c>
      <c r="I517" s="18">
        <v>5516351</v>
      </c>
      <c r="J517" s="324"/>
    </row>
    <row r="518" spans="1:10" s="18" customFormat="1" ht="15.75" x14ac:dyDescent="0.25">
      <c r="A518" s="259"/>
      <c r="B518" s="260"/>
      <c r="C518" s="19"/>
      <c r="D518" s="34"/>
      <c r="E518" s="13">
        <v>45156</v>
      </c>
      <c r="F518" s="354">
        <v>1949327611</v>
      </c>
      <c r="G518" s="381" t="s">
        <v>12004</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12028</v>
      </c>
      <c r="H520" s="8">
        <v>46950</v>
      </c>
      <c r="J520" s="324"/>
    </row>
    <row r="521" spans="1:10" s="18" customFormat="1" ht="15.75" x14ac:dyDescent="0.25">
      <c r="A521" s="259"/>
      <c r="B521" s="260"/>
      <c r="C521" s="19"/>
      <c r="D521" s="34"/>
      <c r="E521" s="13">
        <v>45161</v>
      </c>
      <c r="F521" s="354">
        <v>1949327614</v>
      </c>
      <c r="G521" s="261" t="s">
        <v>12031</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11832</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12064</v>
      </c>
      <c r="H527" s="8">
        <v>336000</v>
      </c>
      <c r="I527" s="18" t="s">
        <v>9432</v>
      </c>
      <c r="J527" s="324"/>
    </row>
    <row r="528" spans="1:10" s="18" customFormat="1" ht="15.75" x14ac:dyDescent="0.25">
      <c r="A528" s="259"/>
      <c r="B528" s="260"/>
      <c r="C528" s="19"/>
      <c r="D528" s="34"/>
      <c r="E528" s="13">
        <v>45167</v>
      </c>
      <c r="F528" s="354">
        <v>1958702576</v>
      </c>
      <c r="G528" s="261" t="s">
        <v>12065</v>
      </c>
      <c r="H528" s="8">
        <v>40000</v>
      </c>
      <c r="J528" s="324"/>
    </row>
    <row r="529" spans="1:10" s="18" customFormat="1" ht="15.75" x14ac:dyDescent="0.25">
      <c r="A529" s="259"/>
      <c r="B529" s="260"/>
      <c r="C529" s="19"/>
      <c r="D529" s="34"/>
      <c r="E529" s="13">
        <v>45167</v>
      </c>
      <c r="F529" s="354">
        <v>1958702577</v>
      </c>
      <c r="G529" s="261" t="s">
        <v>12066</v>
      </c>
      <c r="H529" s="8">
        <v>500000</v>
      </c>
      <c r="J529" s="324"/>
    </row>
    <row r="530" spans="1:10" s="18" customFormat="1" ht="15.75" x14ac:dyDescent="0.25">
      <c r="A530" s="259"/>
      <c r="B530" s="260"/>
      <c r="C530" s="19"/>
      <c r="D530" s="34"/>
      <c r="E530" s="13">
        <v>45167</v>
      </c>
      <c r="F530" s="354">
        <v>1958702578</v>
      </c>
      <c r="G530" s="261" t="s">
        <v>12082</v>
      </c>
      <c r="H530" s="8">
        <v>500000</v>
      </c>
      <c r="J530" s="324"/>
    </row>
    <row r="531" spans="1:10" s="18" customFormat="1" ht="15.75" x14ac:dyDescent="0.25">
      <c r="A531" s="259"/>
      <c r="B531" s="260"/>
      <c r="C531" s="19"/>
      <c r="D531" s="34"/>
      <c r="E531" s="13">
        <v>45168</v>
      </c>
      <c r="F531" s="354">
        <v>1958702579</v>
      </c>
      <c r="G531" s="261" t="s">
        <v>12066</v>
      </c>
      <c r="H531" s="8">
        <v>250000</v>
      </c>
      <c r="J531" s="324"/>
    </row>
    <row r="532" spans="1:10" s="18" customFormat="1" ht="15.75" x14ac:dyDescent="0.25">
      <c r="A532" s="259"/>
      <c r="B532" s="260"/>
      <c r="C532" s="19"/>
      <c r="D532" s="34"/>
      <c r="E532" s="13">
        <v>45168</v>
      </c>
      <c r="F532" s="354">
        <v>1958702580</v>
      </c>
      <c r="G532" s="261" t="s">
        <v>12066</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12083</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11888</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12379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12002</v>
      </c>
      <c r="H553" s="8">
        <v>200000</v>
      </c>
      <c r="J553" s="324"/>
    </row>
    <row r="554" spans="1:10" s="18" customFormat="1" ht="15.75" x14ac:dyDescent="0.25">
      <c r="A554" s="259"/>
      <c r="B554" s="260"/>
      <c r="C554" s="19"/>
      <c r="D554" s="34"/>
      <c r="E554" s="13">
        <v>45208</v>
      </c>
      <c r="F554" s="354">
        <v>1958702602</v>
      </c>
      <c r="G554" s="261" t="s">
        <v>12002</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12478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12449</v>
      </c>
      <c r="H563" s="8">
        <v>130000</v>
      </c>
      <c r="J563" s="324"/>
    </row>
    <row r="564" spans="1:10" s="18" customFormat="1" ht="15.75" x14ac:dyDescent="0.25">
      <c r="A564" s="259"/>
      <c r="B564" s="260"/>
      <c r="C564" s="19"/>
      <c r="D564" s="34"/>
      <c r="E564" s="13">
        <v>45217</v>
      </c>
      <c r="F564" s="354">
        <v>1958702612</v>
      </c>
      <c r="G564" s="261" t="s">
        <v>12480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12513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12514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12539</v>
      </c>
      <c r="H571" s="8">
        <v>118301</v>
      </c>
      <c r="J571" s="324"/>
    </row>
    <row r="572" spans="1:10" s="18" customFormat="1" ht="15.75" x14ac:dyDescent="0.25">
      <c r="A572" s="259"/>
      <c r="B572" s="260"/>
      <c r="C572" s="19"/>
      <c r="D572" s="34"/>
      <c r="E572" s="13">
        <v>45227</v>
      </c>
      <c r="F572" s="354">
        <v>1958702620</v>
      </c>
      <c r="G572" s="261" t="s">
        <v>12552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12553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12581</v>
      </c>
      <c r="H584" s="8">
        <v>400000</v>
      </c>
      <c r="J584" s="324"/>
    </row>
    <row r="585" spans="1:10" s="18" customFormat="1" ht="15.75" x14ac:dyDescent="0.25">
      <c r="A585" s="13">
        <v>45068</v>
      </c>
      <c r="B585" s="260" t="s">
        <v>11224</v>
      </c>
      <c r="C585" s="19">
        <v>337081</v>
      </c>
      <c r="D585" s="34"/>
      <c r="E585" s="13">
        <v>45233</v>
      </c>
      <c r="F585" s="354">
        <v>1968625803</v>
      </c>
      <c r="G585" s="261" t="s">
        <v>12581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12002</v>
      </c>
      <c r="H587" s="8">
        <v>225000</v>
      </c>
      <c r="J587" s="324"/>
    </row>
    <row r="588" spans="1:10" s="18" customFormat="1" ht="15.75" x14ac:dyDescent="0.25">
      <c r="A588" s="13">
        <v>45097</v>
      </c>
      <c r="B588" s="260" t="s">
        <v>11480</v>
      </c>
      <c r="C588" s="19">
        <v>4630960.1100000003</v>
      </c>
      <c r="D588" s="34"/>
      <c r="E588" s="13">
        <v>45236</v>
      </c>
      <c r="F588" s="354">
        <v>1968625806</v>
      </c>
      <c r="G588" s="261" t="s">
        <v>12657</v>
      </c>
      <c r="H588" s="8">
        <v>350000</v>
      </c>
      <c r="J588" s="324"/>
    </row>
    <row r="589" spans="1:10" s="18" customFormat="1" ht="15.75" x14ac:dyDescent="0.25">
      <c r="A589" s="13">
        <v>45097</v>
      </c>
      <c r="B589" s="260" t="s">
        <v>11481</v>
      </c>
      <c r="C589" s="19">
        <v>468596.31</v>
      </c>
      <c r="D589" s="34"/>
      <c r="E589" s="13">
        <v>45236</v>
      </c>
      <c r="F589" s="354">
        <v>1968625807</v>
      </c>
      <c r="G589" s="261" t="s">
        <v>12657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12669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11919</v>
      </c>
      <c r="C595" s="19">
        <v>10150085</v>
      </c>
      <c r="D595" s="34"/>
      <c r="E595" s="13">
        <v>45243</v>
      </c>
      <c r="F595" s="354">
        <v>1968625813</v>
      </c>
      <c r="G595" s="261" t="s">
        <v>10760</v>
      </c>
      <c r="H595" s="8">
        <v>200000</v>
      </c>
      <c r="J595" s="324"/>
    </row>
    <row r="596" spans="1:10" s="18" customFormat="1" ht="15.75" x14ac:dyDescent="0.25">
      <c r="A596" s="13">
        <v>45149</v>
      </c>
      <c r="B596" s="260" t="s">
        <v>11924</v>
      </c>
      <c r="C596" s="19">
        <v>333522</v>
      </c>
      <c r="D596" s="34"/>
      <c r="E596" s="13">
        <v>45243</v>
      </c>
      <c r="F596" s="354">
        <v>1968625814</v>
      </c>
      <c r="G596" s="261" t="s">
        <v>3554</v>
      </c>
      <c r="H596" s="8">
        <v>100000</v>
      </c>
      <c r="J596" s="324"/>
    </row>
    <row r="597" spans="1:10" s="18" customFormat="1" ht="15.75" x14ac:dyDescent="0.25">
      <c r="A597" s="13">
        <v>45149</v>
      </c>
      <c r="B597" s="260" t="s">
        <v>11926</v>
      </c>
      <c r="C597" s="19">
        <v>359992</v>
      </c>
      <c r="D597" s="34"/>
      <c r="E597" s="13">
        <v>45243</v>
      </c>
      <c r="F597" s="354">
        <v>1968625815</v>
      </c>
      <c r="G597" s="261" t="s">
        <v>12670</v>
      </c>
      <c r="H597" s="8">
        <v>300000</v>
      </c>
      <c r="J597" s="324"/>
    </row>
    <row r="598" spans="1:10" s="18" customFormat="1" ht="15.75" x14ac:dyDescent="0.25">
      <c r="A598" s="13">
        <v>45178</v>
      </c>
      <c r="B598" s="260" t="s">
        <v>12154</v>
      </c>
      <c r="C598" s="19">
        <v>359992</v>
      </c>
      <c r="D598" s="34"/>
      <c r="E598" s="13">
        <v>45244</v>
      </c>
      <c r="F598" s="354">
        <v>1968625816</v>
      </c>
      <c r="G598" s="261" t="s">
        <v>12657</v>
      </c>
      <c r="H598" s="8">
        <v>350000</v>
      </c>
      <c r="J598" s="324"/>
    </row>
    <row r="599" spans="1:10" s="18" customFormat="1" ht="15.75" x14ac:dyDescent="0.25">
      <c r="A599" s="13">
        <v>45191</v>
      </c>
      <c r="B599" s="260" t="s">
        <v>12253</v>
      </c>
      <c r="C599" s="19">
        <v>333522</v>
      </c>
      <c r="D599" s="34"/>
      <c r="E599" s="13">
        <v>45244</v>
      </c>
      <c r="F599" s="354">
        <v>1968625817</v>
      </c>
      <c r="G599" s="261" t="s">
        <v>12657</v>
      </c>
      <c r="H599" s="8">
        <v>350000</v>
      </c>
      <c r="J599" s="324"/>
    </row>
    <row r="600" spans="1:10" s="18" customFormat="1" ht="15.75" x14ac:dyDescent="0.25">
      <c r="A600" s="13">
        <v>45208</v>
      </c>
      <c r="B600" s="260" t="s">
        <v>12383</v>
      </c>
      <c r="C600" s="19">
        <v>333522</v>
      </c>
      <c r="D600" s="34"/>
      <c r="E600" s="13">
        <v>45244</v>
      </c>
      <c r="F600" s="354">
        <v>1968625818</v>
      </c>
      <c r="G600" s="261" t="s">
        <v>12751</v>
      </c>
      <c r="H600" s="8">
        <v>500000</v>
      </c>
      <c r="J600" s="324"/>
    </row>
    <row r="601" spans="1:10" s="18" customFormat="1" ht="15.75" x14ac:dyDescent="0.25">
      <c r="A601" s="13">
        <v>45209</v>
      </c>
      <c r="B601" s="260" t="s">
        <v>12397</v>
      </c>
      <c r="C601" s="19">
        <v>3144567</v>
      </c>
      <c r="D601" s="34"/>
      <c r="E601" s="13">
        <v>45244</v>
      </c>
      <c r="F601" s="354">
        <v>1968625819</v>
      </c>
      <c r="G601" s="261" t="s">
        <v>12751</v>
      </c>
      <c r="H601" s="8">
        <v>500000</v>
      </c>
      <c r="J601" s="324"/>
    </row>
    <row r="602" spans="1:10" s="18" customFormat="1" ht="15.75" x14ac:dyDescent="0.25">
      <c r="A602" s="13">
        <v>45216</v>
      </c>
      <c r="B602" s="260" t="s">
        <v>12447</v>
      </c>
      <c r="C602" s="19">
        <v>359992</v>
      </c>
      <c r="D602" s="34"/>
      <c r="E602" s="13">
        <v>45244</v>
      </c>
      <c r="F602" s="354">
        <v>1968625820</v>
      </c>
      <c r="G602" s="261" t="s">
        <v>12751</v>
      </c>
      <c r="H602" s="8">
        <v>500000</v>
      </c>
      <c r="J602" s="324"/>
    </row>
    <row r="603" spans="1:10" s="18" customFormat="1" ht="15.75" x14ac:dyDescent="0.25">
      <c r="A603" s="13">
        <v>45216</v>
      </c>
      <c r="B603" s="260" t="s">
        <v>12448</v>
      </c>
      <c r="C603" s="19">
        <v>8710033</v>
      </c>
      <c r="D603" s="34"/>
      <c r="E603" s="13">
        <v>45244</v>
      </c>
      <c r="F603" s="354">
        <v>1968625821</v>
      </c>
      <c r="G603" s="261" t="s">
        <v>12752</v>
      </c>
      <c r="H603" s="8">
        <v>5106241</v>
      </c>
      <c r="I603" s="18" t="s">
        <v>12756</v>
      </c>
      <c r="J603" s="324"/>
    </row>
    <row r="604" spans="1:10" s="18" customFormat="1" ht="15.75" x14ac:dyDescent="0.25">
      <c r="A604" s="13">
        <v>45225</v>
      </c>
      <c r="B604" s="260" t="s">
        <v>12516</v>
      </c>
      <c r="C604" s="19">
        <v>16172173</v>
      </c>
      <c r="D604" s="34"/>
      <c r="E604" s="13">
        <v>45244</v>
      </c>
      <c r="F604" s="354">
        <v>1968625822</v>
      </c>
      <c r="G604" s="261" t="s">
        <v>12752</v>
      </c>
      <c r="H604" s="8">
        <v>4806488</v>
      </c>
      <c r="I604" s="18" t="s">
        <v>12756</v>
      </c>
      <c r="J604" s="324"/>
    </row>
    <row r="605" spans="1:10" s="18" customFormat="1" ht="15.75" x14ac:dyDescent="0.25">
      <c r="A605" s="13">
        <v>45238</v>
      </c>
      <c r="B605" s="260" t="s">
        <v>12654</v>
      </c>
      <c r="C605" s="19">
        <v>186430</v>
      </c>
      <c r="D605" s="34"/>
      <c r="E605" s="13">
        <v>45244</v>
      </c>
      <c r="F605" s="354">
        <v>1968625823</v>
      </c>
      <c r="G605" s="261" t="s">
        <v>12753</v>
      </c>
      <c r="H605" s="8">
        <v>1987251</v>
      </c>
      <c r="J605" s="324"/>
    </row>
    <row r="606" spans="1:10" s="18" customFormat="1" ht="15.75" x14ac:dyDescent="0.25">
      <c r="A606" s="13">
        <v>45238</v>
      </c>
      <c r="B606" s="260" t="s">
        <v>12655</v>
      </c>
      <c r="C606" s="19">
        <v>186430</v>
      </c>
      <c r="D606" s="34"/>
      <c r="E606" s="13">
        <v>45244</v>
      </c>
      <c r="F606" s="354">
        <v>1968625824</v>
      </c>
      <c r="G606" s="261" t="s">
        <v>12754</v>
      </c>
      <c r="H606" s="8">
        <v>1500000</v>
      </c>
      <c r="J606" s="324"/>
    </row>
    <row r="607" spans="1:10" s="18" customFormat="1" ht="15.75" x14ac:dyDescent="0.25">
      <c r="A607" s="13">
        <v>45238</v>
      </c>
      <c r="B607" s="260" t="s">
        <v>12656</v>
      </c>
      <c r="C607" s="19">
        <v>186430</v>
      </c>
      <c r="D607" s="34"/>
      <c r="E607" s="13">
        <v>45246</v>
      </c>
      <c r="F607" s="354">
        <v>1968625825</v>
      </c>
      <c r="G607" s="261" t="s">
        <v>5243</v>
      </c>
      <c r="H607" s="8">
        <v>300000</v>
      </c>
      <c r="J607" s="324"/>
    </row>
    <row r="608" spans="1:10" s="18" customFormat="1" ht="15.75" x14ac:dyDescent="0.25">
      <c r="A608" s="13">
        <v>45241</v>
      </c>
      <c r="B608" s="260" t="s">
        <v>12653</v>
      </c>
      <c r="C608" s="19">
        <v>359992</v>
      </c>
      <c r="D608" s="34"/>
      <c r="E608" s="13">
        <v>45246</v>
      </c>
      <c r="F608" s="354">
        <v>1968625826</v>
      </c>
      <c r="G608" s="261" t="s">
        <v>5243</v>
      </c>
      <c r="H608" s="8">
        <v>197000</v>
      </c>
      <c r="J608" s="324"/>
    </row>
    <row r="609" spans="1:11" s="18" customFormat="1" ht="15.75" x14ac:dyDescent="0.25">
      <c r="A609" s="13">
        <v>45260</v>
      </c>
      <c r="B609" s="618" t="s">
        <v>12789</v>
      </c>
      <c r="C609" s="8">
        <v>333522</v>
      </c>
      <c r="D609" s="34"/>
      <c r="E609" s="13">
        <v>45246</v>
      </c>
      <c r="F609" s="354">
        <v>1968625827</v>
      </c>
      <c r="G609" s="261" t="s">
        <v>12657</v>
      </c>
      <c r="H609" s="8">
        <v>500000</v>
      </c>
      <c r="J609" s="324"/>
    </row>
    <row r="610" spans="1:11" s="18" customFormat="1" ht="15.75" x14ac:dyDescent="0.25">
      <c r="A610" s="13">
        <v>45272</v>
      </c>
      <c r="B610" s="260" t="s">
        <v>12851</v>
      </c>
      <c r="C610" s="19">
        <v>359992</v>
      </c>
      <c r="D610" s="34"/>
      <c r="E610" s="13">
        <v>45246</v>
      </c>
      <c r="F610" s="354">
        <v>1968625828</v>
      </c>
      <c r="G610" s="261" t="s">
        <v>12657</v>
      </c>
      <c r="H610" s="8">
        <v>500000</v>
      </c>
      <c r="J610" s="324"/>
    </row>
    <row r="611" spans="1:11" s="18" customFormat="1" ht="15.75" x14ac:dyDescent="0.25">
      <c r="A611" s="13">
        <v>45286</v>
      </c>
      <c r="B611" s="618" t="s">
        <v>12925</v>
      </c>
      <c r="C611" s="8">
        <v>333522</v>
      </c>
      <c r="D611" s="34"/>
      <c r="E611" s="13">
        <v>45246</v>
      </c>
      <c r="F611" s="354">
        <v>1968625829</v>
      </c>
      <c r="G611" s="261"/>
      <c r="H611" s="8"/>
      <c r="J611" s="324"/>
    </row>
    <row r="612" spans="1:11" s="18" customFormat="1" ht="15.75" x14ac:dyDescent="0.25">
      <c r="A612" s="13">
        <v>45287</v>
      </c>
      <c r="B612" s="260" t="s">
        <v>12948</v>
      </c>
      <c r="C612" s="19">
        <v>561910</v>
      </c>
      <c r="D612" s="34"/>
      <c r="E612" s="13">
        <v>45247</v>
      </c>
      <c r="F612" s="354">
        <v>1968625830</v>
      </c>
      <c r="G612" s="261" t="s">
        <v>8128</v>
      </c>
      <c r="H612" s="8">
        <v>58000</v>
      </c>
      <c r="J612" s="324"/>
    </row>
    <row r="613" spans="1:11" s="18" customFormat="1" ht="15.75" x14ac:dyDescent="0.25">
      <c r="A613" s="13">
        <v>45287</v>
      </c>
      <c r="B613" s="260" t="s">
        <v>12949</v>
      </c>
      <c r="C613" s="19">
        <v>112665</v>
      </c>
      <c r="D613" s="34"/>
      <c r="E613" s="13">
        <v>45247</v>
      </c>
      <c r="F613" s="354">
        <v>1968625831</v>
      </c>
      <c r="G613" s="261" t="s">
        <v>12755</v>
      </c>
      <c r="H613" s="8">
        <v>107000</v>
      </c>
      <c r="J613" s="324"/>
    </row>
    <row r="614" spans="1:11" s="18" customFormat="1" ht="15.75" x14ac:dyDescent="0.25">
      <c r="A614" s="13">
        <v>45289</v>
      </c>
      <c r="B614" s="260" t="s">
        <v>13006</v>
      </c>
      <c r="C614" s="19">
        <v>369964</v>
      </c>
      <c r="D614" s="34"/>
      <c r="E614" s="13">
        <v>45251</v>
      </c>
      <c r="F614" s="354">
        <v>1968625832</v>
      </c>
      <c r="G614" s="261" t="s">
        <v>9778</v>
      </c>
      <c r="H614" s="8">
        <v>200000</v>
      </c>
      <c r="J614" s="324"/>
    </row>
    <row r="615" spans="1:11" s="18" customFormat="1" ht="15.75" x14ac:dyDescent="0.25">
      <c r="A615" s="13">
        <v>45295</v>
      </c>
      <c r="B615" s="260" t="s">
        <v>13007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11832</v>
      </c>
      <c r="H616" s="8">
        <v>120000</v>
      </c>
      <c r="J616" s="324"/>
    </row>
    <row r="617" spans="1:11" s="18" customFormat="1" ht="15.75" x14ac:dyDescent="0.25">
      <c r="A617" s="13">
        <v>45307</v>
      </c>
      <c r="B617" s="260" t="s">
        <v>10020</v>
      </c>
      <c r="C617" s="19">
        <v>467659</v>
      </c>
      <c r="D617" s="34"/>
      <c r="E617" s="13">
        <v>45254</v>
      </c>
      <c r="F617" s="354">
        <v>1968625835</v>
      </c>
      <c r="G617" s="261" t="s">
        <v>12785</v>
      </c>
      <c r="H617" s="8">
        <v>130000</v>
      </c>
      <c r="J617" s="324"/>
    </row>
    <row r="618" spans="1:11" s="18" customFormat="1" ht="15.75" x14ac:dyDescent="0.25">
      <c r="A618" s="13">
        <v>45307</v>
      </c>
      <c r="B618" s="260" t="s">
        <v>13127</v>
      </c>
      <c r="C618" s="19">
        <v>359992</v>
      </c>
      <c r="D618" s="34"/>
      <c r="E618" s="13">
        <v>45258</v>
      </c>
      <c r="F618" s="354">
        <v>1968625836</v>
      </c>
      <c r="G618" s="261" t="s">
        <v>11887</v>
      </c>
      <c r="H618" s="8">
        <v>40000</v>
      </c>
      <c r="J618" s="324"/>
    </row>
    <row r="619" spans="1:11" s="18" customFormat="1" ht="15.75" x14ac:dyDescent="0.25">
      <c r="A619" s="13">
        <v>45315</v>
      </c>
      <c r="B619" s="260" t="s">
        <v>10020</v>
      </c>
      <c r="C619" s="19">
        <v>1013457</v>
      </c>
      <c r="D619" s="34"/>
      <c r="E619" s="13">
        <v>45258</v>
      </c>
      <c r="F619" s="354">
        <v>1968625837</v>
      </c>
      <c r="G619" s="261" t="s">
        <v>12786</v>
      </c>
      <c r="H619" s="8">
        <v>98103</v>
      </c>
      <c r="J619" s="324"/>
    </row>
    <row r="620" spans="1:11" s="18" customFormat="1" ht="15.75" x14ac:dyDescent="0.25">
      <c r="A620" s="13">
        <v>45324</v>
      </c>
      <c r="B620" s="618" t="s">
        <v>13276</v>
      </c>
      <c r="C620" s="8">
        <v>246087</v>
      </c>
      <c r="D620" s="34"/>
      <c r="E620" s="13">
        <v>45258</v>
      </c>
      <c r="F620" s="354">
        <v>1968625838</v>
      </c>
      <c r="G620" s="261" t="s">
        <v>9552</v>
      </c>
      <c r="H620" s="629">
        <f>49000+39300+11700</f>
        <v>100000</v>
      </c>
      <c r="J620" s="324"/>
    </row>
    <row r="621" spans="1:11" s="18" customFormat="1" ht="15.75" x14ac:dyDescent="0.25">
      <c r="A621" s="13">
        <v>45324</v>
      </c>
      <c r="B621" s="260" t="s">
        <v>13277</v>
      </c>
      <c r="C621" s="19">
        <v>246087</v>
      </c>
      <c r="D621" s="34"/>
      <c r="E621" s="13">
        <v>45258</v>
      </c>
      <c r="F621" s="354">
        <v>1968625839</v>
      </c>
      <c r="G621" s="261" t="s">
        <v>11179</v>
      </c>
      <c r="H621" s="629">
        <v>100000</v>
      </c>
      <c r="J621" s="324"/>
      <c r="K621" s="324"/>
    </row>
    <row r="622" spans="1:11" s="18" customFormat="1" ht="15.75" x14ac:dyDescent="0.25">
      <c r="A622" s="13">
        <v>45324</v>
      </c>
      <c r="B622" s="260" t="s">
        <v>13278</v>
      </c>
      <c r="C622" s="19">
        <v>246087</v>
      </c>
      <c r="D622" s="34"/>
      <c r="E622" s="13">
        <v>45258</v>
      </c>
      <c r="F622" s="354">
        <v>1968625840</v>
      </c>
      <c r="G622" s="261" t="s">
        <v>9553</v>
      </c>
      <c r="H622" s="629">
        <v>100000</v>
      </c>
      <c r="J622" s="324"/>
      <c r="K622" s="324"/>
    </row>
    <row r="623" spans="1:11" s="18" customFormat="1" ht="15.75" x14ac:dyDescent="0.25">
      <c r="A623" s="13">
        <v>45324</v>
      </c>
      <c r="B623" s="260" t="s">
        <v>13279</v>
      </c>
      <c r="C623" s="19">
        <v>178973</v>
      </c>
      <c r="D623" s="34"/>
      <c r="E623" s="13">
        <v>45258</v>
      </c>
      <c r="F623" s="354">
        <v>1968625841</v>
      </c>
      <c r="G623" s="261" t="s">
        <v>9754</v>
      </c>
      <c r="H623" s="8">
        <v>80000</v>
      </c>
      <c r="J623" s="324"/>
    </row>
    <row r="624" spans="1:11" s="18" customFormat="1" ht="15.75" x14ac:dyDescent="0.25">
      <c r="A624" s="13">
        <v>45329</v>
      </c>
      <c r="B624" s="618" t="s">
        <v>13280</v>
      </c>
      <c r="C624" s="8">
        <v>677861</v>
      </c>
      <c r="D624" s="34"/>
      <c r="E624" s="13">
        <v>45264</v>
      </c>
      <c r="F624" s="354">
        <v>1968625842</v>
      </c>
      <c r="G624" s="261" t="s">
        <v>12669</v>
      </c>
      <c r="H624" s="8">
        <v>250000</v>
      </c>
      <c r="J624" s="324"/>
    </row>
    <row r="625" spans="1:10" s="18" customFormat="1" ht="15.75" x14ac:dyDescent="0.25">
      <c r="A625" s="13">
        <v>45332</v>
      </c>
      <c r="B625" s="618" t="s">
        <v>13275</v>
      </c>
      <c r="C625" s="8">
        <v>333522</v>
      </c>
      <c r="D625" s="34"/>
      <c r="E625" s="13">
        <v>45264</v>
      </c>
      <c r="F625" s="354">
        <v>1968625843</v>
      </c>
      <c r="G625" s="261" t="s">
        <v>12829</v>
      </c>
      <c r="H625" s="8">
        <v>500000</v>
      </c>
      <c r="J625" s="324"/>
    </row>
    <row r="626" spans="1:10" s="18" customFormat="1" ht="15.75" x14ac:dyDescent="0.25">
      <c r="A626" s="13">
        <v>45344</v>
      </c>
      <c r="B626" s="260" t="s">
        <v>13365</v>
      </c>
      <c r="C626" s="19">
        <v>246087</v>
      </c>
      <c r="D626" s="34"/>
      <c r="E626" s="13">
        <v>45268</v>
      </c>
      <c r="F626" s="354">
        <v>1968625844</v>
      </c>
      <c r="G626" s="261" t="s">
        <v>12860</v>
      </c>
      <c r="H626" s="8">
        <v>250000</v>
      </c>
      <c r="J626" s="324"/>
    </row>
    <row r="627" spans="1:10" s="18" customFormat="1" ht="15.75" x14ac:dyDescent="0.25">
      <c r="A627" s="13">
        <v>45336</v>
      </c>
      <c r="B627" s="260" t="s">
        <v>13400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13440</v>
      </c>
      <c r="C628" s="19">
        <v>8053923</v>
      </c>
      <c r="D628" s="34"/>
      <c r="E628" s="13">
        <v>45273</v>
      </c>
      <c r="F628" s="354">
        <v>1973738846</v>
      </c>
      <c r="G628" s="261" t="s">
        <v>12002</v>
      </c>
      <c r="H628" s="8">
        <v>150000</v>
      </c>
      <c r="J628" s="324"/>
    </row>
    <row r="629" spans="1:10" s="18" customFormat="1" ht="15.75" x14ac:dyDescent="0.25">
      <c r="A629" s="13">
        <v>45359</v>
      </c>
      <c r="B629" s="260" t="s">
        <v>13511</v>
      </c>
      <c r="C629" s="19">
        <v>359992</v>
      </c>
      <c r="D629" s="34"/>
      <c r="E629" s="13">
        <v>45273</v>
      </c>
      <c r="F629" s="354">
        <v>1973738847</v>
      </c>
      <c r="G629" s="261" t="s">
        <v>10760</v>
      </c>
      <c r="H629" s="8">
        <v>50000</v>
      </c>
      <c r="J629" s="324"/>
    </row>
    <row r="630" spans="1:10" s="18" customFormat="1" ht="15.75" x14ac:dyDescent="0.25">
      <c r="A630" s="13">
        <v>45381</v>
      </c>
      <c r="B630" s="260" t="s">
        <v>13513</v>
      </c>
      <c r="C630" s="19">
        <v>3840424</v>
      </c>
      <c r="D630" s="34"/>
      <c r="E630" s="13">
        <v>45273</v>
      </c>
      <c r="F630" s="354">
        <v>1973738848</v>
      </c>
      <c r="G630" s="261" t="s">
        <v>12669</v>
      </c>
      <c r="H630" s="8">
        <v>179000</v>
      </c>
      <c r="J630" s="324"/>
    </row>
    <row r="631" spans="1:10" s="18" customFormat="1" ht="15.75" x14ac:dyDescent="0.25">
      <c r="A631" s="13">
        <v>45387</v>
      </c>
      <c r="B631" s="260" t="s">
        <v>13561</v>
      </c>
      <c r="C631" s="19">
        <v>359992</v>
      </c>
      <c r="D631" s="34"/>
      <c r="E631" s="13">
        <v>45281</v>
      </c>
      <c r="F631" s="354">
        <v>1973738849</v>
      </c>
      <c r="G631" s="261" t="s">
        <v>12909</v>
      </c>
      <c r="H631" s="8">
        <v>700000</v>
      </c>
      <c r="J631" s="324"/>
    </row>
    <row r="632" spans="1:10" s="18" customFormat="1" ht="15.75" x14ac:dyDescent="0.25">
      <c r="A632" s="13">
        <v>45421</v>
      </c>
      <c r="B632" s="618" t="s">
        <v>13689</v>
      </c>
      <c r="C632" s="8">
        <v>333522</v>
      </c>
      <c r="D632" s="34"/>
      <c r="E632" s="13">
        <v>45281</v>
      </c>
      <c r="F632" s="354">
        <v>1973738850</v>
      </c>
      <c r="G632" s="261" t="s">
        <v>12909</v>
      </c>
      <c r="H632" s="8">
        <v>700000</v>
      </c>
      <c r="J632" s="324"/>
    </row>
    <row r="633" spans="1:10" s="18" customFormat="1" ht="15.75" x14ac:dyDescent="0.25">
      <c r="A633" s="13">
        <v>45421</v>
      </c>
      <c r="B633" s="618" t="s">
        <v>13690</v>
      </c>
      <c r="C633" s="8">
        <v>333522</v>
      </c>
      <c r="D633" s="34"/>
      <c r="E633" s="13">
        <v>45286</v>
      </c>
      <c r="F633" s="354">
        <v>1973738851</v>
      </c>
      <c r="G633" s="261" t="s">
        <v>5328</v>
      </c>
      <c r="H633" s="8">
        <v>150000</v>
      </c>
      <c r="J633" s="324"/>
    </row>
    <row r="634" spans="1:10" s="18" customFormat="1" ht="15.75" x14ac:dyDescent="0.25">
      <c r="A634" s="13">
        <v>45421</v>
      </c>
      <c r="B634" s="618" t="s">
        <v>13691</v>
      </c>
      <c r="C634" s="8">
        <v>333522</v>
      </c>
      <c r="D634" s="34"/>
      <c r="E634" s="13">
        <v>45292</v>
      </c>
      <c r="F634" s="354">
        <v>1973738852</v>
      </c>
      <c r="G634" s="261" t="s">
        <v>10399</v>
      </c>
      <c r="H634" s="8">
        <v>153000</v>
      </c>
      <c r="J634" s="324"/>
    </row>
    <row r="635" spans="1:10" s="18" customFormat="1" ht="15.75" x14ac:dyDescent="0.25">
      <c r="A635" s="13">
        <v>45422</v>
      </c>
      <c r="B635" s="260" t="s">
        <v>13700</v>
      </c>
      <c r="C635" s="19">
        <v>10328660</v>
      </c>
      <c r="D635" s="34"/>
      <c r="E635" s="13">
        <v>45292</v>
      </c>
      <c r="F635" s="354">
        <v>1973738853</v>
      </c>
      <c r="G635" s="261" t="s">
        <v>10399</v>
      </c>
      <c r="H635" s="8">
        <v>150000</v>
      </c>
      <c r="J635" s="324"/>
    </row>
    <row r="636" spans="1:10" s="18" customFormat="1" ht="15.75" x14ac:dyDescent="0.25">
      <c r="A636" s="13">
        <v>45422</v>
      </c>
      <c r="B636" s="260" t="s">
        <v>13701</v>
      </c>
      <c r="C636" s="19">
        <v>359992</v>
      </c>
      <c r="D636" s="34"/>
      <c r="E636" s="13">
        <v>45293</v>
      </c>
      <c r="F636" s="354">
        <v>1973738854</v>
      </c>
      <c r="G636" s="261" t="s">
        <v>8161</v>
      </c>
      <c r="H636" s="8">
        <v>242000</v>
      </c>
      <c r="J636" s="324"/>
    </row>
    <row r="637" spans="1:10" s="18" customFormat="1" ht="15.75" x14ac:dyDescent="0.25">
      <c r="A637" s="259"/>
      <c r="B637" s="260"/>
      <c r="C637" s="19"/>
      <c r="D637" s="34"/>
      <c r="E637" s="13">
        <v>45293</v>
      </c>
      <c r="F637" s="354">
        <v>1973738855</v>
      </c>
      <c r="G637" s="261" t="s">
        <v>12970</v>
      </c>
      <c r="H637" s="8">
        <v>110000</v>
      </c>
      <c r="J637" s="324"/>
    </row>
    <row r="638" spans="1:10" s="18" customFormat="1" ht="15.75" x14ac:dyDescent="0.25">
      <c r="A638" s="259"/>
      <c r="B638" s="260"/>
      <c r="C638" s="19"/>
      <c r="D638" s="34"/>
      <c r="E638" s="13">
        <v>45294</v>
      </c>
      <c r="F638" s="354">
        <v>1973738856</v>
      </c>
      <c r="G638" s="261" t="s">
        <v>2053</v>
      </c>
      <c r="H638" s="8">
        <v>81658</v>
      </c>
      <c r="J638" s="324"/>
    </row>
    <row r="639" spans="1:10" s="18" customFormat="1" ht="15.75" x14ac:dyDescent="0.25">
      <c r="A639" s="259"/>
      <c r="B639" s="260"/>
      <c r="C639" s="19"/>
      <c r="D639" s="34"/>
      <c r="E639" s="13">
        <v>45300</v>
      </c>
      <c r="F639" s="354">
        <v>1973738857</v>
      </c>
      <c r="G639" s="261" t="s">
        <v>9179</v>
      </c>
      <c r="H639" s="8">
        <v>500000</v>
      </c>
      <c r="J639" s="324"/>
    </row>
    <row r="640" spans="1:10" s="18" customFormat="1" ht="15.75" x14ac:dyDescent="0.25">
      <c r="A640" s="259"/>
      <c r="B640" s="260"/>
      <c r="C640" s="19"/>
      <c r="D640" s="34"/>
      <c r="E640" s="13">
        <v>45300</v>
      </c>
      <c r="F640" s="354">
        <v>1973738858</v>
      </c>
      <c r="G640" s="261" t="s">
        <v>9075</v>
      </c>
      <c r="H640" s="8">
        <v>94000</v>
      </c>
      <c r="J640" s="324"/>
    </row>
    <row r="641" spans="1:10" s="18" customFormat="1" ht="15.75" x14ac:dyDescent="0.25">
      <c r="A641" s="259"/>
      <c r="B641" s="260"/>
      <c r="C641" s="19"/>
      <c r="D641" s="34"/>
      <c r="E641" s="13">
        <v>45300</v>
      </c>
      <c r="F641" s="354">
        <v>1973738859</v>
      </c>
      <c r="G641" s="261" t="s">
        <v>13125</v>
      </c>
      <c r="H641" s="8">
        <v>72000</v>
      </c>
      <c r="J641" s="324"/>
    </row>
    <row r="642" spans="1:10" s="18" customFormat="1" ht="15.75" x14ac:dyDescent="0.25">
      <c r="A642" s="259"/>
      <c r="B642" s="260"/>
      <c r="C642" s="19"/>
      <c r="D642" s="34"/>
      <c r="E642" s="13">
        <v>45300</v>
      </c>
      <c r="F642" s="354">
        <v>1973738860</v>
      </c>
      <c r="G642" s="261" t="s">
        <v>13126</v>
      </c>
      <c r="H642" s="8">
        <v>100000</v>
      </c>
      <c r="J642" s="324"/>
    </row>
    <row r="643" spans="1:10" s="18" customFormat="1" ht="15.75" x14ac:dyDescent="0.25">
      <c r="A643" s="259"/>
      <c r="B643" s="260"/>
      <c r="C643" s="19"/>
      <c r="D643" s="34"/>
      <c r="E643" s="13">
        <v>45300</v>
      </c>
      <c r="F643" s="354">
        <v>1973738861</v>
      </c>
      <c r="G643" s="261" t="s">
        <v>13281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13282</v>
      </c>
      <c r="H645" s="8">
        <v>330000</v>
      </c>
      <c r="J645" s="324"/>
    </row>
    <row r="646" spans="1:10" s="18" customFormat="1" ht="15.75" x14ac:dyDescent="0.25">
      <c r="A646" s="259"/>
      <c r="B646" s="260"/>
      <c r="C646" s="19"/>
      <c r="D646" s="34"/>
      <c r="E646" s="13">
        <v>45328</v>
      </c>
      <c r="F646" s="354">
        <v>1973738864</v>
      </c>
      <c r="G646" s="261" t="s">
        <v>13283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13363</v>
      </c>
      <c r="H651" s="8">
        <v>100000</v>
      </c>
      <c r="J651" s="324"/>
    </row>
    <row r="652" spans="1:10" s="18" customFormat="1" ht="15.75" x14ac:dyDescent="0.25">
      <c r="A652" s="259"/>
      <c r="B652" s="260"/>
      <c r="C652" s="19"/>
      <c r="D652" s="34"/>
      <c r="E652" s="13">
        <v>45341</v>
      </c>
      <c r="F652" s="354">
        <v>1973738870</v>
      </c>
      <c r="G652" s="261" t="s">
        <v>13364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13363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13369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13455</v>
      </c>
      <c r="H663" s="8">
        <v>95489</v>
      </c>
      <c r="J663" s="324"/>
    </row>
    <row r="664" spans="1:10" s="18" customFormat="1" ht="15.75" x14ac:dyDescent="0.25">
      <c r="A664" s="259"/>
      <c r="B664" s="260"/>
      <c r="C664" s="19"/>
      <c r="D664" s="34"/>
      <c r="E664" s="13">
        <v>45382</v>
      </c>
      <c r="F664" s="354">
        <v>1973738882</v>
      </c>
      <c r="G664" s="261" t="s">
        <v>13569</v>
      </c>
      <c r="H664" s="8">
        <v>50000</v>
      </c>
      <c r="J664" s="324"/>
    </row>
    <row r="665" spans="1:10" s="18" customFormat="1" ht="15.75" x14ac:dyDescent="0.25">
      <c r="A665" s="259"/>
      <c r="B665" s="260"/>
      <c r="C665" s="19"/>
      <c r="D665" s="34"/>
      <c r="E665" s="13">
        <v>45382</v>
      </c>
      <c r="F665" s="354">
        <v>1973738883</v>
      </c>
      <c r="G665" s="261" t="s">
        <v>13570</v>
      </c>
      <c r="H665" s="8">
        <v>50000</v>
      </c>
      <c r="J665" s="324"/>
    </row>
    <row r="666" spans="1:10" s="18" customFormat="1" ht="15.75" x14ac:dyDescent="0.25">
      <c r="A666" s="259"/>
      <c r="B666" s="260"/>
      <c r="C666" s="19"/>
      <c r="D666" s="34"/>
      <c r="E666" s="13">
        <v>45382</v>
      </c>
      <c r="F666" s="354">
        <v>1973738884</v>
      </c>
      <c r="G666" s="261" t="s">
        <v>13571</v>
      </c>
      <c r="H666" s="8">
        <v>50000</v>
      </c>
      <c r="J666" s="324"/>
    </row>
    <row r="667" spans="1:10" s="18" customFormat="1" ht="15.75" x14ac:dyDescent="0.25">
      <c r="A667" s="259"/>
      <c r="B667" s="260"/>
      <c r="C667" s="19"/>
      <c r="D667" s="34"/>
      <c r="E667" s="13">
        <v>45356</v>
      </c>
      <c r="F667" s="354">
        <v>1973738885</v>
      </c>
      <c r="G667" s="261" t="s">
        <v>13281</v>
      </c>
      <c r="H667" s="8">
        <v>2778135</v>
      </c>
      <c r="J667" s="324"/>
    </row>
    <row r="668" spans="1:10" s="18" customFormat="1" ht="15.75" x14ac:dyDescent="0.25">
      <c r="A668" s="259"/>
      <c r="B668" s="260"/>
      <c r="C668" s="19"/>
      <c r="D668" s="34"/>
      <c r="E668" s="13">
        <v>45356</v>
      </c>
      <c r="F668" s="354">
        <v>1973738886</v>
      </c>
      <c r="G668" s="261" t="s">
        <v>13572</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13696</v>
      </c>
      <c r="H671" s="8">
        <v>67000</v>
      </c>
      <c r="J671" s="324"/>
    </row>
    <row r="672" spans="1:10" s="18" customFormat="1" ht="15.75" x14ac:dyDescent="0.25">
      <c r="A672" s="259"/>
      <c r="B672" s="260"/>
      <c r="C672" s="19"/>
      <c r="D672" s="34"/>
      <c r="E672" s="13">
        <v>45418</v>
      </c>
      <c r="F672" s="354">
        <v>1973738890</v>
      </c>
      <c r="G672" s="261" t="s">
        <v>13697</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13698</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262"/>
      <c r="F677" s="354">
        <v>1973738895</v>
      </c>
      <c r="G677" s="261"/>
      <c r="H677" s="8"/>
      <c r="J677" s="324"/>
    </row>
    <row r="678" spans="1:10" s="18" customFormat="1" ht="15.75" x14ac:dyDescent="0.25">
      <c r="A678" s="259"/>
      <c r="B678" s="260"/>
      <c r="C678" s="19"/>
      <c r="D678" s="34"/>
      <c r="E678" s="262"/>
      <c r="F678" s="354">
        <v>1973738896</v>
      </c>
      <c r="G678" s="261"/>
      <c r="H678" s="8"/>
      <c r="J678" s="324"/>
    </row>
    <row r="679" spans="1:10" s="18" customFormat="1" ht="18.75" x14ac:dyDescent="0.3">
      <c r="A679" s="727" t="s">
        <v>7001</v>
      </c>
      <c r="B679" s="728"/>
      <c r="C679" s="26">
        <f>SUM(C6:C668)</f>
        <v>186721044.93000001</v>
      </c>
      <c r="D679" s="34"/>
      <c r="E679" s="682" t="s">
        <v>7001</v>
      </c>
      <c r="F679" s="683"/>
      <c r="G679" s="684"/>
      <c r="H679" s="26">
        <f>SUM(H6:H678)</f>
        <v>146874393</v>
      </c>
      <c r="J679" s="18">
        <v>1500000</v>
      </c>
    </row>
    <row r="680" spans="1:10" s="18" customFormat="1" ht="15.75" x14ac:dyDescent="0.25">
      <c r="A680"/>
      <c r="B680" s="2"/>
      <c r="C680" s="2"/>
      <c r="D680" s="34"/>
      <c r="E680" s="2"/>
      <c r="F680" s="2"/>
      <c r="G680" s="2"/>
      <c r="H680" s="2"/>
      <c r="J680" s="324">
        <f>J679+J421</f>
        <v>45377651.930000007</v>
      </c>
    </row>
    <row r="681" spans="1:10" s="18" customFormat="1" ht="15.75" x14ac:dyDescent="0.25">
      <c r="A681"/>
      <c r="B681" s="2"/>
      <c r="C681" s="2"/>
      <c r="D681" s="34"/>
      <c r="E681" s="2"/>
      <c r="F681" s="2"/>
      <c r="G681" s="2"/>
      <c r="H681" s="2"/>
    </row>
    <row r="682" spans="1:10" s="18" customFormat="1" ht="15.75" x14ac:dyDescent="0.25">
      <c r="A682"/>
      <c r="B682" s="2"/>
      <c r="C682" s="2"/>
      <c r="D682" s="34"/>
      <c r="E682" s="2"/>
      <c r="F682" s="2"/>
      <c r="G682" s="2"/>
      <c r="H682" s="2"/>
    </row>
    <row r="683" spans="1:10" s="18" customFormat="1" ht="15.75" x14ac:dyDescent="0.25">
      <c r="A683"/>
      <c r="B683" s="2"/>
      <c r="C683" s="2"/>
      <c r="D683" s="34"/>
      <c r="E683" s="2"/>
      <c r="F683" s="2"/>
      <c r="G683" s="2"/>
      <c r="H683" s="2"/>
    </row>
    <row r="684" spans="1:10" s="18" customFormat="1" ht="15.75" x14ac:dyDescent="0.25">
      <c r="A684"/>
      <c r="B684" s="2"/>
      <c r="C684" s="2"/>
      <c r="D684" s="25"/>
      <c r="E684" s="2"/>
      <c r="F684" s="2"/>
      <c r="G684" s="2"/>
      <c r="H684" s="2"/>
    </row>
  </sheetData>
  <mergeCells count="6">
    <mergeCell ref="A679:B679"/>
    <mergeCell ref="A4:C4"/>
    <mergeCell ref="E4:H4"/>
    <mergeCell ref="E679:G679"/>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5" t="s">
        <v>7053</v>
      </c>
      <c r="B1" s="685"/>
      <c r="C1" s="30" t="s">
        <v>8284</v>
      </c>
      <c r="D1" s="3"/>
      <c r="E1" s="3"/>
      <c r="F1" s="3"/>
      <c r="G1" s="279" t="s">
        <v>7047</v>
      </c>
      <c r="H1" s="31">
        <f ca="1">TODAY()</f>
        <v>45430</v>
      </c>
    </row>
    <row r="2" spans="1:10" ht="21" x14ac:dyDescent="0.3">
      <c r="A2" s="686" t="s">
        <v>861</v>
      </c>
      <c r="B2" s="6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2" t="s">
        <v>7001</v>
      </c>
      <c r="F15" s="683"/>
      <c r="G15" s="6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5" t="s">
        <v>13631</v>
      </c>
      <c r="B1" s="733" t="s">
        <v>9552</v>
      </c>
      <c r="C1" s="733"/>
      <c r="D1" s="733" t="s">
        <v>354</v>
      </c>
      <c r="E1" s="733"/>
      <c r="F1" s="733" t="s">
        <v>53</v>
      </c>
      <c r="G1" s="733"/>
      <c r="H1" s="733" t="s">
        <v>11179</v>
      </c>
      <c r="I1" s="733"/>
      <c r="J1" s="733" t="s">
        <v>12098</v>
      </c>
      <c r="K1" s="733"/>
      <c r="L1" s="733" t="s">
        <v>9553</v>
      </c>
      <c r="M1" s="733"/>
      <c r="N1" s="435"/>
      <c r="O1" s="733" t="s">
        <v>9552</v>
      </c>
      <c r="P1" s="733"/>
      <c r="Q1" s="733" t="s">
        <v>354</v>
      </c>
      <c r="R1" s="733"/>
      <c r="S1" s="733" t="s">
        <v>53</v>
      </c>
      <c r="T1" s="733"/>
      <c r="U1" s="733" t="s">
        <v>11179</v>
      </c>
      <c r="V1" s="733"/>
      <c r="W1" s="733" t="s">
        <v>12098</v>
      </c>
      <c r="X1" s="733"/>
      <c r="Y1" s="733" t="s">
        <v>9553</v>
      </c>
      <c r="Z1" s="733"/>
      <c r="AA1" s="435"/>
      <c r="AB1" s="743" t="s">
        <v>10040</v>
      </c>
      <c r="AC1" s="734" t="s">
        <v>9552</v>
      </c>
      <c r="AD1" s="734"/>
      <c r="AE1" s="734" t="s">
        <v>354</v>
      </c>
      <c r="AF1" s="734"/>
      <c r="AG1" s="734" t="s">
        <v>53</v>
      </c>
      <c r="AH1" s="734"/>
      <c r="AI1" s="734" t="s">
        <v>9553</v>
      </c>
      <c r="AJ1" s="734"/>
      <c r="AK1" s="435"/>
      <c r="AL1" s="743" t="s">
        <v>9899</v>
      </c>
      <c r="AM1" s="734" t="s">
        <v>9552</v>
      </c>
      <c r="AN1" s="734"/>
      <c r="AO1" s="734" t="s">
        <v>354</v>
      </c>
      <c r="AP1" s="734"/>
      <c r="AQ1" s="734" t="s">
        <v>53</v>
      </c>
      <c r="AR1" s="734"/>
      <c r="AS1" s="734" t="s">
        <v>9553</v>
      </c>
      <c r="AT1" s="734"/>
      <c r="AU1" s="435"/>
      <c r="AV1" s="743" t="s">
        <v>9644</v>
      </c>
      <c r="AW1" s="734" t="s">
        <v>9552</v>
      </c>
      <c r="AX1" s="734"/>
      <c r="AY1" s="734" t="s">
        <v>354</v>
      </c>
      <c r="AZ1" s="734"/>
      <c r="BA1" s="734" t="s">
        <v>53</v>
      </c>
      <c r="BB1" s="734"/>
      <c r="BC1" s="734" t="s">
        <v>9553</v>
      </c>
      <c r="BD1" s="734"/>
    </row>
    <row r="2" spans="1:63" s="292" customFormat="1" ht="23.25" customHeight="1" thickBot="1" x14ac:dyDescent="0.3">
      <c r="A2" s="746"/>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4"/>
      <c r="AC2" s="293" t="s">
        <v>9552</v>
      </c>
      <c r="AD2" s="293" t="s">
        <v>9701</v>
      </c>
      <c r="AE2" s="293" t="s">
        <v>354</v>
      </c>
      <c r="AF2" s="293" t="s">
        <v>9701</v>
      </c>
      <c r="AG2" s="293" t="s">
        <v>53</v>
      </c>
      <c r="AH2" s="293" t="s">
        <v>9701</v>
      </c>
      <c r="AI2" s="293" t="s">
        <v>9553</v>
      </c>
      <c r="AJ2" s="293" t="s">
        <v>9701</v>
      </c>
      <c r="AK2" s="436"/>
      <c r="AL2" s="744"/>
      <c r="AM2" s="293" t="s">
        <v>9552</v>
      </c>
      <c r="AN2" s="293" t="s">
        <v>9701</v>
      </c>
      <c r="AO2" s="293" t="s">
        <v>354</v>
      </c>
      <c r="AP2" s="293" t="s">
        <v>9701</v>
      </c>
      <c r="AQ2" s="293" t="s">
        <v>53</v>
      </c>
      <c r="AR2" s="293" t="s">
        <v>9701</v>
      </c>
      <c r="AS2" s="293" t="s">
        <v>9553</v>
      </c>
      <c r="AT2" s="293" t="s">
        <v>9701</v>
      </c>
      <c r="AU2" s="436"/>
      <c r="AV2" s="744"/>
      <c r="AW2" s="293" t="s">
        <v>9552</v>
      </c>
      <c r="AX2" s="293" t="s">
        <v>9701</v>
      </c>
      <c r="AY2" s="293" t="s">
        <v>354</v>
      </c>
      <c r="AZ2" s="293" t="s">
        <v>9701</v>
      </c>
      <c r="BA2" s="293" t="s">
        <v>53</v>
      </c>
      <c r="BB2" s="293" t="s">
        <v>9701</v>
      </c>
      <c r="BC2" s="293" t="s">
        <v>9553</v>
      </c>
      <c r="BD2" s="293" t="s">
        <v>9701</v>
      </c>
    </row>
    <row r="3" spans="1:63" s="292" customFormat="1" ht="23.25" customHeight="1" x14ac:dyDescent="0.25">
      <c r="A3" s="540">
        <v>1</v>
      </c>
      <c r="B3" s="598"/>
      <c r="C3" s="459"/>
      <c r="D3" s="598"/>
      <c r="E3" s="459"/>
      <c r="F3" s="598"/>
      <c r="G3" s="459"/>
      <c r="H3" s="598"/>
      <c r="I3" s="459"/>
      <c r="J3" s="598"/>
      <c r="K3" s="459"/>
      <c r="L3" s="598"/>
      <c r="M3" s="459"/>
      <c r="N3" s="539"/>
      <c r="O3" s="598"/>
      <c r="P3" s="459"/>
      <c r="Q3" s="598"/>
      <c r="R3" s="459"/>
      <c r="S3" s="598"/>
      <c r="T3" s="459"/>
      <c r="U3" s="598"/>
      <c r="V3" s="459"/>
      <c r="W3" s="598"/>
      <c r="X3" s="459"/>
      <c r="Y3" s="598"/>
      <c r="Z3" s="459"/>
      <c r="AA3" s="539"/>
      <c r="AB3" s="538">
        <v>1</v>
      </c>
      <c r="AC3" s="393"/>
      <c r="AD3" s="393"/>
      <c r="AE3" s="393"/>
      <c r="AF3" s="393"/>
      <c r="AG3" s="393"/>
      <c r="AH3" s="393"/>
      <c r="AI3" s="393"/>
      <c r="AJ3" s="393"/>
      <c r="AK3" s="539"/>
      <c r="AL3" s="538">
        <v>1</v>
      </c>
      <c r="AM3" s="393"/>
      <c r="AN3" s="393"/>
      <c r="AO3" s="393"/>
      <c r="AP3" s="393"/>
      <c r="AQ3" s="393"/>
      <c r="AR3" s="393"/>
      <c r="AS3" s="393"/>
      <c r="AT3" s="393"/>
      <c r="AU3" s="539"/>
      <c r="AV3" s="538">
        <v>1</v>
      </c>
      <c r="AW3" s="393" t="s">
        <v>9700</v>
      </c>
      <c r="AX3" s="393" t="s">
        <v>9646</v>
      </c>
      <c r="AY3" s="393"/>
      <c r="AZ3" s="393"/>
      <c r="BA3" s="393"/>
      <c r="BB3" s="393"/>
      <c r="BC3" s="393" t="s">
        <v>9700</v>
      </c>
      <c r="BD3" s="393" t="s">
        <v>9645</v>
      </c>
    </row>
    <row r="4" spans="1:63" s="292" customFormat="1" ht="23.25" customHeight="1" x14ac:dyDescent="0.25">
      <c r="A4" s="540">
        <v>2</v>
      </c>
      <c r="B4" s="598"/>
      <c r="C4" s="459"/>
      <c r="D4" s="598"/>
      <c r="E4" s="459"/>
      <c r="F4" s="598"/>
      <c r="G4" s="459"/>
      <c r="H4" s="598"/>
      <c r="I4" s="459"/>
      <c r="J4" s="598"/>
      <c r="K4" s="459"/>
      <c r="L4" s="598"/>
      <c r="M4" s="459"/>
      <c r="N4" s="393"/>
      <c r="O4" s="598"/>
      <c r="P4" s="459"/>
      <c r="Q4" s="598"/>
      <c r="R4" s="459"/>
      <c r="S4" s="598"/>
      <c r="T4" s="459"/>
      <c r="U4" s="598"/>
      <c r="V4" s="459"/>
      <c r="W4" s="598"/>
      <c r="X4" s="459"/>
      <c r="Y4" s="598"/>
      <c r="Z4" s="459"/>
      <c r="AA4" s="393"/>
      <c r="AB4" s="540">
        <v>2</v>
      </c>
      <c r="AC4" s="393"/>
      <c r="AD4" s="393"/>
      <c r="AE4" s="393"/>
      <c r="AF4" s="393"/>
      <c r="AG4" s="393"/>
      <c r="AH4" s="393"/>
      <c r="AI4" s="393"/>
      <c r="AJ4" s="393"/>
      <c r="AK4" s="393"/>
      <c r="AL4" s="540">
        <v>2</v>
      </c>
      <c r="AM4" s="393"/>
      <c r="AN4" s="393"/>
      <c r="AO4" s="393"/>
      <c r="AP4" s="393"/>
      <c r="AQ4" s="393"/>
      <c r="AR4" s="393"/>
      <c r="AS4" s="393"/>
      <c r="AT4" s="393"/>
      <c r="AU4" s="393"/>
      <c r="AV4" s="540">
        <v>2</v>
      </c>
      <c r="AW4" s="393"/>
      <c r="AX4" s="393"/>
      <c r="AY4" s="393"/>
      <c r="AZ4" s="393"/>
      <c r="BA4" s="393"/>
      <c r="BB4" s="393"/>
      <c r="BC4" s="393" t="s">
        <v>9700</v>
      </c>
      <c r="BD4" s="393" t="s">
        <v>9645</v>
      </c>
    </row>
    <row r="5" spans="1:63" s="292" customFormat="1" ht="23.25" customHeight="1" x14ac:dyDescent="0.25">
      <c r="A5" s="540">
        <v>3</v>
      </c>
      <c r="B5" s="598"/>
      <c r="C5" s="459"/>
      <c r="D5" s="598"/>
      <c r="E5" s="459"/>
      <c r="F5" s="598"/>
      <c r="G5" s="459"/>
      <c r="H5" s="598"/>
      <c r="I5" s="459"/>
      <c r="J5" s="598"/>
      <c r="K5" s="459"/>
      <c r="L5" s="598"/>
      <c r="M5" s="459"/>
      <c r="N5" s="393"/>
      <c r="O5" s="730" t="s">
        <v>12321</v>
      </c>
      <c r="P5" s="731"/>
      <c r="Q5" s="731"/>
      <c r="R5" s="731"/>
      <c r="S5" s="731"/>
      <c r="T5" s="731"/>
      <c r="U5" s="731"/>
      <c r="V5" s="731"/>
      <c r="W5" s="731"/>
      <c r="X5" s="731"/>
      <c r="Y5" s="731"/>
      <c r="Z5" s="732"/>
      <c r="AA5" s="393"/>
      <c r="AB5" s="540">
        <v>3</v>
      </c>
      <c r="AC5" s="393"/>
      <c r="AD5" s="393"/>
      <c r="AE5" s="393"/>
      <c r="AF5" s="393"/>
      <c r="AG5" s="393"/>
      <c r="AH5" s="393"/>
      <c r="AI5" s="393"/>
      <c r="AJ5" s="393"/>
      <c r="AK5" s="393"/>
      <c r="AL5" s="540">
        <v>3</v>
      </c>
      <c r="AM5" s="393"/>
      <c r="AN5" s="393"/>
      <c r="AO5" s="393"/>
      <c r="AP5" s="393"/>
      <c r="AQ5" s="393"/>
      <c r="AR5" s="393"/>
      <c r="AS5" s="393"/>
      <c r="AT5" s="393"/>
      <c r="AU5" s="393"/>
      <c r="AV5" s="540">
        <v>3</v>
      </c>
      <c r="AW5" s="393"/>
      <c r="AX5" s="393"/>
      <c r="AY5" s="393"/>
      <c r="AZ5" s="393"/>
      <c r="BA5" s="393"/>
      <c r="BB5" s="393"/>
      <c r="BC5" s="393" t="s">
        <v>9700</v>
      </c>
      <c r="BD5" s="393" t="s">
        <v>9645</v>
      </c>
      <c r="BE5" s="541"/>
      <c r="BF5" s="542"/>
      <c r="BG5" s="541"/>
    </row>
    <row r="6" spans="1:63" s="292" customFormat="1" ht="23.25" customHeight="1" x14ac:dyDescent="0.25">
      <c r="A6" s="540">
        <v>4</v>
      </c>
      <c r="B6" s="598"/>
      <c r="C6" s="459"/>
      <c r="D6" s="598"/>
      <c r="E6" s="459"/>
      <c r="F6" s="598"/>
      <c r="G6" s="459"/>
      <c r="H6" s="598"/>
      <c r="I6" s="459"/>
      <c r="J6" s="598"/>
      <c r="K6" s="459"/>
      <c r="L6" s="598"/>
      <c r="M6" s="459"/>
      <c r="N6" s="539"/>
      <c r="O6" s="598">
        <v>0.44444444444444442</v>
      </c>
      <c r="P6" s="459"/>
      <c r="Q6" s="598"/>
      <c r="R6" s="459"/>
      <c r="S6" s="598">
        <v>0.44791666666666669</v>
      </c>
      <c r="T6" s="459"/>
      <c r="U6" s="598"/>
      <c r="V6" s="459"/>
      <c r="W6" s="598"/>
      <c r="X6" s="459"/>
      <c r="Y6" s="598">
        <v>0.44791666666666669</v>
      </c>
      <c r="Z6" s="459"/>
      <c r="AA6" s="539"/>
      <c r="AB6" s="538">
        <v>4</v>
      </c>
      <c r="AC6" s="393"/>
      <c r="AD6" s="393"/>
      <c r="AE6" s="393"/>
      <c r="AF6" s="393"/>
      <c r="AG6" s="393"/>
      <c r="AH6" s="393"/>
      <c r="AI6" s="393"/>
      <c r="AJ6" s="393"/>
      <c r="AK6" s="539"/>
      <c r="AL6" s="538">
        <v>4</v>
      </c>
      <c r="AM6" s="393"/>
      <c r="AN6" s="393"/>
      <c r="AO6" s="393"/>
      <c r="AP6" s="393"/>
      <c r="AQ6" s="393"/>
      <c r="AR6" s="393"/>
      <c r="AS6" s="393"/>
      <c r="AT6" s="393"/>
      <c r="AU6" s="539"/>
      <c r="AV6" s="538">
        <v>4</v>
      </c>
      <c r="AW6" s="393"/>
      <c r="AX6" s="393"/>
      <c r="AY6" s="393"/>
      <c r="AZ6" s="393"/>
      <c r="BA6" s="393"/>
      <c r="BB6" s="393"/>
      <c r="BC6" s="393"/>
      <c r="BD6" s="393"/>
      <c r="BE6" s="541"/>
      <c r="BF6" s="541"/>
      <c r="BG6" s="541"/>
    </row>
    <row r="7" spans="1:63" s="292" customFormat="1" ht="23.25" customHeight="1" x14ac:dyDescent="0.25">
      <c r="A7" s="540">
        <v>5</v>
      </c>
      <c r="B7" s="598"/>
      <c r="C7" s="459"/>
      <c r="D7" s="598"/>
      <c r="E7" s="459"/>
      <c r="F7" s="598"/>
      <c r="G7" s="459"/>
      <c r="H7" s="598"/>
      <c r="I7" s="459"/>
      <c r="J7" s="598"/>
      <c r="K7" s="459"/>
      <c r="L7" s="598"/>
      <c r="M7" s="459"/>
      <c r="N7" s="393"/>
      <c r="O7" s="598"/>
      <c r="P7" s="459"/>
      <c r="Q7" s="598"/>
      <c r="R7" s="459"/>
      <c r="S7" s="598"/>
      <c r="T7" s="459"/>
      <c r="U7" s="598"/>
      <c r="V7" s="459"/>
      <c r="W7" s="598"/>
      <c r="X7" s="459"/>
      <c r="Y7" s="598"/>
      <c r="Z7" s="459"/>
      <c r="AA7" s="393"/>
      <c r="AB7" s="540">
        <v>5</v>
      </c>
      <c r="AC7" s="393"/>
      <c r="AD7" s="393"/>
      <c r="AE7" s="393"/>
      <c r="AF7" s="393"/>
      <c r="AG7" s="393"/>
      <c r="AH7" s="393"/>
      <c r="AI7" s="393"/>
      <c r="AJ7" s="393"/>
      <c r="AK7" s="393"/>
      <c r="AL7" s="540">
        <v>5</v>
      </c>
      <c r="AM7" s="393"/>
      <c r="AN7" s="393"/>
      <c r="AO7" s="393"/>
      <c r="AP7" s="393"/>
      <c r="AQ7" s="393"/>
      <c r="AR7" s="393"/>
      <c r="AS7" s="393"/>
      <c r="AT7" s="393"/>
      <c r="AU7" s="393"/>
      <c r="AV7" s="540">
        <v>5</v>
      </c>
      <c r="AW7" s="393"/>
      <c r="AX7" s="393"/>
      <c r="AY7" s="393"/>
      <c r="AZ7" s="393"/>
      <c r="BA7" s="393"/>
      <c r="BB7" s="393"/>
      <c r="BC7" s="393" t="s">
        <v>9700</v>
      </c>
      <c r="BD7" s="393" t="s">
        <v>9645</v>
      </c>
      <c r="BE7" s="541"/>
      <c r="BF7" s="541"/>
      <c r="BG7" s="541"/>
    </row>
    <row r="8" spans="1:63" s="292" customFormat="1" ht="23.25" customHeight="1" x14ac:dyDescent="0.25">
      <c r="A8" s="540">
        <v>6</v>
      </c>
      <c r="B8" s="730" t="s">
        <v>12321</v>
      </c>
      <c r="C8" s="731"/>
      <c r="D8" s="731"/>
      <c r="E8" s="731"/>
      <c r="F8" s="731"/>
      <c r="G8" s="731"/>
      <c r="H8" s="731"/>
      <c r="I8" s="731"/>
      <c r="J8" s="731"/>
      <c r="K8" s="731"/>
      <c r="L8" s="731"/>
      <c r="M8" s="732"/>
      <c r="N8" s="393"/>
      <c r="O8" s="598"/>
      <c r="P8" s="459"/>
      <c r="Q8" s="598"/>
      <c r="R8" s="459"/>
      <c r="S8" s="598"/>
      <c r="T8" s="459"/>
      <c r="U8" s="598"/>
      <c r="V8" s="459"/>
      <c r="W8" s="598"/>
      <c r="X8" s="459"/>
      <c r="Y8" s="598"/>
      <c r="Z8" s="459"/>
      <c r="AA8" s="393"/>
      <c r="AB8" s="540">
        <v>6</v>
      </c>
      <c r="AC8" s="393"/>
      <c r="AD8" s="393"/>
      <c r="AE8" s="393"/>
      <c r="AF8" s="393"/>
      <c r="AG8" s="393"/>
      <c r="AH8" s="393"/>
      <c r="AI8" s="393"/>
      <c r="AJ8" s="393"/>
      <c r="AK8" s="393"/>
      <c r="AL8" s="540">
        <v>6</v>
      </c>
      <c r="AM8" s="393"/>
      <c r="AN8" s="393"/>
      <c r="AO8" s="393"/>
      <c r="AP8" s="393"/>
      <c r="AQ8" s="393"/>
      <c r="AR8" s="393"/>
      <c r="AS8" s="393"/>
      <c r="AT8" s="393"/>
      <c r="AU8" s="393"/>
      <c r="AV8" s="540">
        <v>6</v>
      </c>
      <c r="AW8" s="393"/>
      <c r="AX8" s="393"/>
      <c r="AY8" s="393"/>
      <c r="AZ8" s="393"/>
      <c r="BA8" s="393"/>
      <c r="BB8" s="393"/>
      <c r="BC8" s="393" t="s">
        <v>9700</v>
      </c>
      <c r="BD8" s="393" t="s">
        <v>9645</v>
      </c>
      <c r="BE8" s="541"/>
      <c r="BF8" s="541"/>
      <c r="BG8" s="541"/>
    </row>
    <row r="9" spans="1:63" s="292" customFormat="1" ht="23.25" customHeight="1" x14ac:dyDescent="0.25">
      <c r="A9" s="540">
        <v>7</v>
      </c>
      <c r="B9" s="598"/>
      <c r="C9" s="459"/>
      <c r="D9" s="598"/>
      <c r="E9" s="459"/>
      <c r="F9" s="598"/>
      <c r="G9" s="459"/>
      <c r="H9" s="598"/>
      <c r="I9" s="459"/>
      <c r="J9" s="598"/>
      <c r="K9" s="459"/>
      <c r="L9" s="598"/>
      <c r="M9" s="459"/>
      <c r="N9" s="539"/>
      <c r="O9" s="598"/>
      <c r="P9" s="459"/>
      <c r="Q9" s="598"/>
      <c r="R9" s="459"/>
      <c r="S9" s="598"/>
      <c r="T9" s="459"/>
      <c r="U9" s="598"/>
      <c r="V9" s="459"/>
      <c r="W9" s="598"/>
      <c r="X9" s="459"/>
      <c r="Y9" s="598"/>
      <c r="Z9" s="459"/>
      <c r="AA9" s="539"/>
      <c r="AB9" s="538">
        <v>7</v>
      </c>
      <c r="AC9" s="393"/>
      <c r="AD9" s="393"/>
      <c r="AE9" s="393"/>
      <c r="AF9" s="393"/>
      <c r="AG9" s="393"/>
      <c r="AH9" s="393"/>
      <c r="AI9" s="393"/>
      <c r="AJ9" s="393"/>
      <c r="AK9" s="539"/>
      <c r="AL9" s="538">
        <v>7</v>
      </c>
      <c r="AM9" s="393"/>
      <c r="AN9" s="393"/>
      <c r="AO9" s="393" t="s">
        <v>9700</v>
      </c>
      <c r="AP9" s="393" t="s">
        <v>9900</v>
      </c>
      <c r="AQ9" s="393"/>
      <c r="AR9" s="393"/>
      <c r="AS9" s="393"/>
      <c r="AT9" s="393"/>
      <c r="AU9" s="539"/>
      <c r="AV9" s="538">
        <v>7</v>
      </c>
      <c r="AW9" s="393"/>
      <c r="AX9" s="393"/>
      <c r="AY9" s="393"/>
      <c r="AZ9" s="393"/>
      <c r="BA9" s="393"/>
      <c r="BB9" s="393"/>
      <c r="BC9" s="393" t="s">
        <v>9700</v>
      </c>
      <c r="BD9" s="393" t="s">
        <v>9645</v>
      </c>
      <c r="BE9" s="541"/>
      <c r="BF9" s="735" t="s">
        <v>9909</v>
      </c>
      <c r="BG9" s="736"/>
      <c r="BH9" s="736"/>
      <c r="BI9" s="736"/>
      <c r="BJ9" s="736"/>
      <c r="BK9" s="737"/>
    </row>
    <row r="10" spans="1:63" s="292" customFormat="1" ht="23.25" customHeight="1" x14ac:dyDescent="0.25">
      <c r="A10" s="540">
        <v>8</v>
      </c>
      <c r="B10" s="598"/>
      <c r="C10" s="459"/>
      <c r="D10" s="598"/>
      <c r="E10" s="459"/>
      <c r="F10" s="598"/>
      <c r="G10" s="459"/>
      <c r="H10" s="598"/>
      <c r="I10" s="459"/>
      <c r="J10" s="598"/>
      <c r="K10" s="459"/>
      <c r="L10" s="598"/>
      <c r="M10" s="459"/>
      <c r="N10" s="393"/>
      <c r="O10" s="598"/>
      <c r="P10" s="459"/>
      <c r="Q10" s="598"/>
      <c r="R10" s="459"/>
      <c r="S10" s="598"/>
      <c r="T10" s="459"/>
      <c r="U10" s="598"/>
      <c r="V10" s="459"/>
      <c r="W10" s="598"/>
      <c r="X10" s="459"/>
      <c r="Y10" s="598"/>
      <c r="Z10" s="459"/>
      <c r="AA10" s="393"/>
      <c r="AB10" s="540">
        <v>8</v>
      </c>
      <c r="AC10" s="393"/>
      <c r="AD10" s="393"/>
      <c r="AE10" s="393" t="s">
        <v>9700</v>
      </c>
      <c r="AF10" s="393"/>
      <c r="AG10" s="393"/>
      <c r="AH10" s="393"/>
      <c r="AI10" s="393"/>
      <c r="AJ10" s="393"/>
      <c r="AK10" s="393"/>
      <c r="AL10" s="540">
        <v>8</v>
      </c>
      <c r="AM10" s="393"/>
      <c r="AN10" s="393"/>
      <c r="AO10" s="393" t="s">
        <v>9700</v>
      </c>
      <c r="AP10" s="393" t="s">
        <v>9900</v>
      </c>
      <c r="AQ10" s="393"/>
      <c r="AR10" s="393"/>
      <c r="AS10" s="393"/>
      <c r="AT10" s="393"/>
      <c r="AU10" s="393"/>
      <c r="AV10" s="540">
        <v>8</v>
      </c>
      <c r="AW10" s="393"/>
      <c r="AX10" s="393"/>
      <c r="AY10" s="393"/>
      <c r="AZ10" s="393"/>
      <c r="BA10" s="393"/>
      <c r="BB10" s="393"/>
      <c r="BC10" s="393" t="s">
        <v>9700</v>
      </c>
      <c r="BD10" s="393" t="s">
        <v>9645</v>
      </c>
      <c r="BF10" s="738"/>
      <c r="BG10" s="678"/>
      <c r="BH10" s="678"/>
      <c r="BI10" s="678"/>
      <c r="BJ10" s="678"/>
      <c r="BK10" s="739"/>
    </row>
    <row r="11" spans="1:63" s="292" customFormat="1" ht="23.25" customHeight="1" x14ac:dyDescent="0.25">
      <c r="A11" s="540">
        <v>9</v>
      </c>
      <c r="B11" s="598"/>
      <c r="C11" s="459"/>
      <c r="D11" s="598"/>
      <c r="E11" s="459"/>
      <c r="F11" s="598"/>
      <c r="G11" s="459"/>
      <c r="H11" s="598"/>
      <c r="I11" s="459"/>
      <c r="J11" s="598"/>
      <c r="K11" s="459"/>
      <c r="L11" s="598"/>
      <c r="M11" s="459"/>
      <c r="N11" s="393"/>
      <c r="O11" s="598"/>
      <c r="P11" s="459"/>
      <c r="Q11" s="598"/>
      <c r="R11" s="459"/>
      <c r="S11" s="598"/>
      <c r="T11" s="459"/>
      <c r="U11" s="598"/>
      <c r="V11" s="459"/>
      <c r="W11" s="598"/>
      <c r="X11" s="459"/>
      <c r="Y11" s="598"/>
      <c r="Z11" s="459"/>
      <c r="AA11" s="393"/>
      <c r="AB11" s="540">
        <v>9</v>
      </c>
      <c r="AC11" s="393"/>
      <c r="AD11" s="393"/>
      <c r="AE11" s="393"/>
      <c r="AF11" s="393"/>
      <c r="AG11" s="393"/>
      <c r="AH11" s="393"/>
      <c r="AI11" s="393"/>
      <c r="AJ11" s="393"/>
      <c r="AK11" s="393"/>
      <c r="AL11" s="540">
        <v>9</v>
      </c>
      <c r="AM11" s="393"/>
      <c r="AN11" s="393"/>
      <c r="AO11" s="393"/>
      <c r="AP11" s="393"/>
      <c r="AQ11" s="393"/>
      <c r="AR11" s="393"/>
      <c r="AS11" s="393"/>
      <c r="AT11" s="393"/>
      <c r="AU11" s="393"/>
      <c r="AV11" s="540">
        <v>9</v>
      </c>
      <c r="AW11" s="393"/>
      <c r="AX11" s="393"/>
      <c r="AY11" s="393"/>
      <c r="AZ11" s="393"/>
      <c r="BA11" s="393" t="s">
        <v>9700</v>
      </c>
      <c r="BB11" s="393"/>
      <c r="BC11" s="393"/>
      <c r="BD11" s="393"/>
      <c r="BF11" s="738"/>
      <c r="BG11" s="678"/>
      <c r="BH11" s="678"/>
      <c r="BI11" s="678"/>
      <c r="BJ11" s="678"/>
      <c r="BK11" s="739"/>
    </row>
    <row r="12" spans="1:63" s="292" customFormat="1" ht="23.25" customHeight="1" x14ac:dyDescent="0.25">
      <c r="A12" s="540">
        <v>10</v>
      </c>
      <c r="B12" s="598"/>
      <c r="C12" s="459"/>
      <c r="D12" s="598"/>
      <c r="E12" s="459"/>
      <c r="F12" s="598"/>
      <c r="G12" s="459"/>
      <c r="H12" s="598"/>
      <c r="I12" s="459"/>
      <c r="J12" s="598"/>
      <c r="K12" s="459"/>
      <c r="L12" s="598"/>
      <c r="M12" s="459"/>
      <c r="N12" s="539"/>
      <c r="O12" s="730" t="s">
        <v>12321</v>
      </c>
      <c r="P12" s="731"/>
      <c r="Q12" s="731"/>
      <c r="R12" s="731"/>
      <c r="S12" s="731"/>
      <c r="T12" s="731"/>
      <c r="U12" s="731"/>
      <c r="V12" s="731"/>
      <c r="W12" s="731"/>
      <c r="X12" s="731"/>
      <c r="Y12" s="731"/>
      <c r="Z12" s="732"/>
      <c r="AA12" s="539"/>
      <c r="AB12" s="538">
        <v>10</v>
      </c>
      <c r="AC12" s="393"/>
      <c r="AD12" s="393"/>
      <c r="AE12" s="393"/>
      <c r="AF12" s="393"/>
      <c r="AG12" s="393"/>
      <c r="AH12" s="393"/>
      <c r="AI12" s="393"/>
      <c r="AJ12" s="393"/>
      <c r="AK12" s="539"/>
      <c r="AL12" s="538">
        <v>10</v>
      </c>
      <c r="AM12" s="393"/>
      <c r="AN12" s="393"/>
      <c r="AO12" s="393"/>
      <c r="AP12" s="393"/>
      <c r="AQ12" s="393"/>
      <c r="AR12" s="393"/>
      <c r="AS12" s="393"/>
      <c r="AT12" s="393"/>
      <c r="AU12" s="539"/>
      <c r="AV12" s="538">
        <v>10</v>
      </c>
      <c r="AW12" s="393"/>
      <c r="AX12" s="393"/>
      <c r="AY12" s="393"/>
      <c r="AZ12" s="393"/>
      <c r="BA12" s="393"/>
      <c r="BB12" s="393"/>
      <c r="BC12" s="393"/>
      <c r="BD12" s="393"/>
      <c r="BF12" s="738"/>
      <c r="BG12" s="678"/>
      <c r="BH12" s="678"/>
      <c r="BI12" s="678"/>
      <c r="BJ12" s="678"/>
      <c r="BK12" s="739"/>
    </row>
    <row r="13" spans="1:63" s="292" customFormat="1" ht="23.25" customHeight="1" x14ac:dyDescent="0.25">
      <c r="A13" s="540">
        <v>11</v>
      </c>
      <c r="B13" s="598"/>
      <c r="C13" s="459"/>
      <c r="D13" s="598"/>
      <c r="E13" s="459"/>
      <c r="F13" s="598"/>
      <c r="G13" s="459"/>
      <c r="H13" s="598"/>
      <c r="I13" s="459"/>
      <c r="J13" s="598"/>
      <c r="K13" s="459"/>
      <c r="L13" s="598"/>
      <c r="M13" s="459"/>
      <c r="N13" s="539"/>
      <c r="O13" s="598"/>
      <c r="P13" s="459"/>
      <c r="Q13" s="598"/>
      <c r="R13" s="459"/>
      <c r="S13" s="598"/>
      <c r="T13" s="459"/>
      <c r="U13" s="598"/>
      <c r="V13" s="459"/>
      <c r="W13" s="598"/>
      <c r="X13" s="459"/>
      <c r="Y13" s="598"/>
      <c r="Z13" s="459"/>
      <c r="AA13" s="539"/>
      <c r="AB13" s="540">
        <v>11</v>
      </c>
      <c r="AC13" s="393"/>
      <c r="AD13" s="393"/>
      <c r="AE13" s="393"/>
      <c r="AF13" s="393"/>
      <c r="AG13" s="393"/>
      <c r="AH13" s="393"/>
      <c r="AI13" s="393"/>
      <c r="AJ13" s="393"/>
      <c r="AK13" s="539"/>
      <c r="AL13" s="540">
        <v>11</v>
      </c>
      <c r="AM13" s="393"/>
      <c r="AN13" s="393"/>
      <c r="AO13" s="393"/>
      <c r="AP13" s="393"/>
      <c r="AQ13" s="393"/>
      <c r="AR13" s="393"/>
      <c r="AS13" s="393"/>
      <c r="AT13" s="393"/>
      <c r="AU13" s="539"/>
      <c r="AV13" s="538">
        <v>4</v>
      </c>
      <c r="AW13" s="393"/>
      <c r="AX13" s="393"/>
      <c r="AY13" s="393"/>
      <c r="AZ13" s="393"/>
      <c r="BA13" s="393"/>
      <c r="BB13" s="393"/>
      <c r="BC13" s="393"/>
      <c r="BD13" s="393"/>
      <c r="BF13" s="738"/>
      <c r="BG13" s="678"/>
      <c r="BH13" s="678"/>
      <c r="BI13" s="678"/>
      <c r="BJ13" s="678"/>
      <c r="BK13" s="739"/>
    </row>
    <row r="14" spans="1:63" s="292" customFormat="1" ht="23.25" customHeight="1" x14ac:dyDescent="0.25">
      <c r="A14" s="540">
        <v>12</v>
      </c>
      <c r="B14" s="598"/>
      <c r="C14" s="459"/>
      <c r="D14" s="598"/>
      <c r="E14" s="459"/>
      <c r="F14" s="598"/>
      <c r="G14" s="459"/>
      <c r="H14" s="598"/>
      <c r="I14" s="459"/>
      <c r="J14" s="598"/>
      <c r="K14" s="459"/>
      <c r="L14" s="598"/>
      <c r="M14" s="459"/>
      <c r="O14" s="598"/>
      <c r="P14" s="459"/>
      <c r="Q14" s="598"/>
      <c r="R14" s="459"/>
      <c r="S14" s="598"/>
      <c r="T14" s="459"/>
      <c r="U14" s="598"/>
      <c r="V14" s="459"/>
      <c r="W14" s="598"/>
      <c r="X14" s="459"/>
      <c r="Y14" s="598"/>
      <c r="Z14" s="459"/>
      <c r="AB14" s="540">
        <v>12</v>
      </c>
      <c r="AC14" s="393"/>
      <c r="AD14" s="393"/>
      <c r="AE14" s="393"/>
      <c r="AG14" s="393"/>
      <c r="AI14" s="393"/>
      <c r="AJ14" s="393"/>
      <c r="AL14" s="540">
        <v>12</v>
      </c>
      <c r="AM14" s="393"/>
      <c r="AN14" s="393"/>
      <c r="AO14" s="393"/>
      <c r="AQ14" s="393"/>
      <c r="AS14" s="393" t="s">
        <v>9700</v>
      </c>
      <c r="AT14" s="393" t="s">
        <v>9646</v>
      </c>
      <c r="AV14" s="540">
        <v>12</v>
      </c>
      <c r="AY14" s="393"/>
      <c r="BA14" s="393"/>
      <c r="BC14" s="393"/>
      <c r="BF14" s="738"/>
      <c r="BG14" s="678"/>
      <c r="BH14" s="678"/>
      <c r="BI14" s="678"/>
      <c r="BJ14" s="678"/>
      <c r="BK14" s="739"/>
    </row>
    <row r="15" spans="1:63" s="292" customFormat="1" ht="23.25" customHeight="1" x14ac:dyDescent="0.25">
      <c r="A15" s="540">
        <v>13</v>
      </c>
      <c r="B15" s="730" t="s">
        <v>12321</v>
      </c>
      <c r="C15" s="731"/>
      <c r="D15" s="731"/>
      <c r="E15" s="731"/>
      <c r="F15" s="731"/>
      <c r="G15" s="731"/>
      <c r="H15" s="731"/>
      <c r="I15" s="731"/>
      <c r="J15" s="731"/>
      <c r="K15" s="731"/>
      <c r="L15" s="731"/>
      <c r="M15" s="732"/>
      <c r="N15" s="539"/>
      <c r="O15" s="598"/>
      <c r="P15" s="459"/>
      <c r="Q15" s="598"/>
      <c r="R15" s="459"/>
      <c r="S15" s="598"/>
      <c r="T15" s="459"/>
      <c r="U15" s="598"/>
      <c r="V15" s="459"/>
      <c r="W15" s="598"/>
      <c r="X15" s="459"/>
      <c r="Y15" s="598"/>
      <c r="Z15" s="459"/>
      <c r="AA15" s="539"/>
      <c r="AB15" s="538">
        <v>13</v>
      </c>
      <c r="AC15" s="393"/>
      <c r="AD15" s="393"/>
      <c r="AE15" s="393"/>
      <c r="AF15" s="393"/>
      <c r="AG15" s="393"/>
      <c r="AH15" s="393"/>
      <c r="AI15" s="393"/>
      <c r="AJ15" s="393"/>
      <c r="AK15" s="539"/>
      <c r="AL15" s="538">
        <v>13</v>
      </c>
      <c r="AM15" s="393"/>
      <c r="AN15" s="393"/>
      <c r="AO15" s="393"/>
      <c r="AP15" s="393"/>
      <c r="AQ15" s="393"/>
      <c r="AR15" s="393"/>
      <c r="AS15" s="393"/>
      <c r="AT15" s="393"/>
      <c r="AU15" s="539"/>
      <c r="AV15" s="538">
        <v>13</v>
      </c>
      <c r="AW15" s="393" t="s">
        <v>9700</v>
      </c>
      <c r="AX15" s="393" t="s">
        <v>9742</v>
      </c>
      <c r="AY15" s="393"/>
      <c r="AZ15" s="393"/>
      <c r="BA15" s="393"/>
      <c r="BB15" s="393"/>
      <c r="BC15" s="393"/>
      <c r="BD15" s="393"/>
      <c r="BF15" s="738"/>
      <c r="BG15" s="678"/>
      <c r="BH15" s="678"/>
      <c r="BI15" s="678"/>
      <c r="BJ15" s="678"/>
      <c r="BK15" s="739"/>
    </row>
    <row r="16" spans="1:63" s="292" customFormat="1" ht="23.25" customHeight="1" x14ac:dyDescent="0.25">
      <c r="A16" s="540">
        <v>14</v>
      </c>
      <c r="B16" s="598"/>
      <c r="C16" s="459"/>
      <c r="D16" s="598"/>
      <c r="E16" s="459"/>
      <c r="F16" s="598"/>
      <c r="G16" s="459"/>
      <c r="H16" s="598"/>
      <c r="I16" s="459"/>
      <c r="J16" s="598"/>
      <c r="K16" s="459"/>
      <c r="L16" s="598"/>
      <c r="M16" s="459"/>
      <c r="N16" s="393"/>
      <c r="O16" s="598"/>
      <c r="P16" s="459"/>
      <c r="Q16" s="598"/>
      <c r="R16" s="459"/>
      <c r="S16" s="598"/>
      <c r="T16" s="459"/>
      <c r="U16" s="598"/>
      <c r="V16" s="459"/>
      <c r="W16" s="598"/>
      <c r="X16" s="459"/>
      <c r="Y16" s="598"/>
      <c r="Z16" s="459"/>
      <c r="AA16" s="393"/>
      <c r="AB16" s="540">
        <v>14</v>
      </c>
      <c r="AC16" s="393"/>
      <c r="AD16" s="393"/>
      <c r="AE16" s="393"/>
      <c r="AF16" s="393"/>
      <c r="AG16" s="393"/>
      <c r="AH16" s="393"/>
      <c r="AI16" s="393"/>
      <c r="AJ16" s="393"/>
      <c r="AK16" s="393"/>
      <c r="AL16" s="540">
        <v>14</v>
      </c>
      <c r="AM16" s="393"/>
      <c r="AN16" s="393"/>
      <c r="AO16" s="393"/>
      <c r="AP16" s="393"/>
      <c r="AQ16" s="393"/>
      <c r="AR16" s="393"/>
      <c r="AS16" s="393"/>
      <c r="AT16" s="393"/>
      <c r="AU16" s="393"/>
      <c r="AV16" s="540">
        <v>14</v>
      </c>
      <c r="AW16" s="393"/>
      <c r="AX16" s="393"/>
      <c r="AY16" s="393"/>
      <c r="AZ16" s="393"/>
      <c r="BA16" s="393"/>
      <c r="BB16" s="393"/>
      <c r="BC16" s="393"/>
      <c r="BD16" s="393"/>
      <c r="BF16" s="738"/>
      <c r="BG16" s="678"/>
      <c r="BH16" s="678"/>
      <c r="BI16" s="678"/>
      <c r="BJ16" s="678"/>
      <c r="BK16" s="739"/>
    </row>
    <row r="17" spans="1:63" s="292" customFormat="1" ht="23.25" customHeight="1" x14ac:dyDescent="0.25">
      <c r="A17" s="540">
        <v>15</v>
      </c>
      <c r="B17" s="598"/>
      <c r="C17" s="459"/>
      <c r="D17" s="598"/>
      <c r="E17" s="459"/>
      <c r="F17" s="598"/>
      <c r="G17" s="459"/>
      <c r="H17" s="598"/>
      <c r="I17" s="459"/>
      <c r="J17" s="598"/>
      <c r="K17" s="459"/>
      <c r="L17" s="598"/>
      <c r="M17" s="459"/>
      <c r="N17" s="393"/>
      <c r="O17" s="598"/>
      <c r="P17" s="459"/>
      <c r="Q17" s="598"/>
      <c r="R17" s="459"/>
      <c r="S17" s="598"/>
      <c r="T17" s="459"/>
      <c r="U17" s="598"/>
      <c r="V17" s="459"/>
      <c r="W17" s="598"/>
      <c r="X17" s="459"/>
      <c r="Y17" s="598"/>
      <c r="Z17" s="459"/>
      <c r="AA17" s="393"/>
      <c r="AB17" s="540">
        <v>15</v>
      </c>
      <c r="AC17" s="393"/>
      <c r="AD17" s="393"/>
      <c r="AE17" s="393"/>
      <c r="AF17" s="393"/>
      <c r="AG17" s="393"/>
      <c r="AH17" s="393"/>
      <c r="AI17" s="393"/>
      <c r="AJ17" s="393"/>
      <c r="AK17" s="393"/>
      <c r="AL17" s="540">
        <v>15</v>
      </c>
      <c r="AM17" s="393"/>
      <c r="AN17" s="393"/>
      <c r="AO17" s="393"/>
      <c r="AP17" s="393"/>
      <c r="AQ17" s="393"/>
      <c r="AR17" s="393"/>
      <c r="AS17" s="393"/>
      <c r="AT17" s="393"/>
      <c r="AU17" s="393"/>
      <c r="AV17" s="540">
        <v>15</v>
      </c>
      <c r="AW17" s="393"/>
      <c r="AX17" s="393"/>
      <c r="AY17" s="393"/>
      <c r="AZ17" s="393"/>
      <c r="BA17" s="393"/>
      <c r="BB17" s="393"/>
      <c r="BC17" s="393"/>
      <c r="BD17" s="393"/>
      <c r="BF17" s="740"/>
      <c r="BG17" s="741"/>
      <c r="BH17" s="741"/>
      <c r="BI17" s="741"/>
      <c r="BJ17" s="741"/>
      <c r="BK17" s="742"/>
    </row>
    <row r="18" spans="1:63" s="292" customFormat="1" ht="23.25" customHeight="1" x14ac:dyDescent="0.25">
      <c r="A18" s="540">
        <v>16</v>
      </c>
      <c r="B18" s="598"/>
      <c r="C18" s="459"/>
      <c r="D18" s="598"/>
      <c r="E18" s="459"/>
      <c r="F18" s="598"/>
      <c r="G18" s="459"/>
      <c r="H18" s="598"/>
      <c r="I18" s="459"/>
      <c r="J18" s="598"/>
      <c r="K18" s="459"/>
      <c r="L18" s="598"/>
      <c r="M18" s="459"/>
      <c r="N18" s="539"/>
      <c r="O18" s="598"/>
      <c r="P18" s="459"/>
      <c r="Q18" s="598"/>
      <c r="R18" s="459"/>
      <c r="S18" s="598"/>
      <c r="T18" s="459"/>
      <c r="U18" s="598"/>
      <c r="V18" s="459"/>
      <c r="W18" s="598"/>
      <c r="X18" s="459"/>
      <c r="Y18" s="598"/>
      <c r="Z18" s="459"/>
      <c r="AA18" s="539"/>
      <c r="AB18" s="538">
        <v>16</v>
      </c>
      <c r="AC18" s="393"/>
      <c r="AD18" s="393"/>
      <c r="AE18" s="393"/>
      <c r="AF18" s="393"/>
      <c r="AG18" s="393"/>
      <c r="AH18" s="393"/>
      <c r="AI18" s="393"/>
      <c r="AJ18" s="393"/>
      <c r="AK18" s="539"/>
      <c r="AL18" s="538">
        <v>16</v>
      </c>
      <c r="AM18" s="393"/>
      <c r="AN18" s="393"/>
      <c r="AO18" s="393"/>
      <c r="AP18" s="393"/>
      <c r="AQ18" s="393"/>
      <c r="AR18" s="393"/>
      <c r="AS18" s="393"/>
      <c r="AT18" s="393"/>
      <c r="AU18" s="539"/>
      <c r="AV18" s="538">
        <v>16</v>
      </c>
      <c r="AW18" s="393"/>
      <c r="AX18" s="393"/>
      <c r="AY18" s="393"/>
      <c r="AZ18" s="393"/>
      <c r="BA18" s="393"/>
      <c r="BB18" s="393"/>
      <c r="BC18" s="393"/>
      <c r="BD18" s="393"/>
    </row>
    <row r="19" spans="1:63" s="292" customFormat="1" ht="23.25" customHeight="1" x14ac:dyDescent="0.25">
      <c r="A19" s="540">
        <v>17</v>
      </c>
      <c r="B19" s="598"/>
      <c r="C19" s="459"/>
      <c r="D19" s="598"/>
      <c r="E19" s="459"/>
      <c r="F19" s="598"/>
      <c r="G19" s="459"/>
      <c r="H19" s="598"/>
      <c r="I19" s="459"/>
      <c r="J19" s="598"/>
      <c r="K19" s="459"/>
      <c r="L19" s="598"/>
      <c r="M19" s="459"/>
      <c r="N19" s="393"/>
      <c r="O19" s="730" t="s">
        <v>12321</v>
      </c>
      <c r="P19" s="731"/>
      <c r="Q19" s="731"/>
      <c r="R19" s="731"/>
      <c r="S19" s="731"/>
      <c r="T19" s="731"/>
      <c r="U19" s="731"/>
      <c r="V19" s="731"/>
      <c r="W19" s="731"/>
      <c r="X19" s="731"/>
      <c r="Y19" s="731"/>
      <c r="Z19" s="732"/>
      <c r="AA19" s="393"/>
      <c r="AB19" s="540">
        <v>17</v>
      </c>
      <c r="AC19" s="393"/>
      <c r="AD19" s="393"/>
      <c r="AE19" s="393"/>
      <c r="AF19" s="393"/>
      <c r="AG19" s="393"/>
      <c r="AH19" s="393"/>
      <c r="AI19" s="393"/>
      <c r="AJ19" s="393"/>
      <c r="AK19" s="393"/>
      <c r="AL19" s="540">
        <v>17</v>
      </c>
      <c r="AM19" s="393"/>
      <c r="AN19" s="393"/>
      <c r="AO19" s="393"/>
      <c r="AP19" s="393"/>
      <c r="AQ19" s="393"/>
      <c r="AR19" s="393"/>
      <c r="AS19" s="393"/>
      <c r="AT19" s="393"/>
      <c r="AU19" s="393"/>
      <c r="AV19" s="540">
        <v>17</v>
      </c>
      <c r="AW19" s="393"/>
      <c r="AX19" s="393"/>
      <c r="AY19" s="393"/>
      <c r="AZ19" s="393"/>
      <c r="BA19" s="393"/>
      <c r="BB19" s="393"/>
      <c r="BC19" s="393"/>
      <c r="BD19" s="393"/>
    </row>
    <row r="20" spans="1:63" s="292" customFormat="1" ht="23.25" customHeight="1" x14ac:dyDescent="0.25">
      <c r="A20" s="540">
        <v>18</v>
      </c>
      <c r="B20" s="598"/>
      <c r="C20" s="459"/>
      <c r="D20" s="598"/>
      <c r="E20" s="459"/>
      <c r="F20" s="598"/>
      <c r="G20" s="459"/>
      <c r="H20" s="598"/>
      <c r="I20" s="459"/>
      <c r="J20" s="598"/>
      <c r="K20" s="459"/>
      <c r="L20" s="598"/>
      <c r="M20" s="459"/>
      <c r="N20" s="539"/>
      <c r="O20" s="598"/>
      <c r="P20" s="459"/>
      <c r="Q20" s="598"/>
      <c r="R20" s="459"/>
      <c r="S20" s="598"/>
      <c r="T20" s="459"/>
      <c r="U20" s="598"/>
      <c r="V20" s="459"/>
      <c r="W20" s="598"/>
      <c r="X20" s="459"/>
      <c r="Y20" s="598"/>
      <c r="Z20" s="459"/>
      <c r="AA20" s="539"/>
      <c r="AB20" s="540">
        <v>18</v>
      </c>
      <c r="AC20" s="393"/>
      <c r="AD20" s="393"/>
      <c r="AE20" s="393"/>
      <c r="AF20" s="393"/>
      <c r="AG20" s="393"/>
      <c r="AH20" s="393"/>
      <c r="AI20" s="393"/>
      <c r="AJ20" s="393"/>
      <c r="AK20" s="539"/>
      <c r="AL20" s="540">
        <v>18</v>
      </c>
      <c r="AM20" s="393"/>
      <c r="AN20" s="393"/>
      <c r="AO20" s="393"/>
      <c r="AP20" s="393"/>
      <c r="AQ20" s="393"/>
      <c r="AR20" s="393"/>
      <c r="AS20" s="393"/>
      <c r="AT20" s="393"/>
      <c r="AU20" s="539"/>
      <c r="AV20" s="538">
        <v>4</v>
      </c>
      <c r="AW20" s="393"/>
      <c r="AX20" s="393"/>
      <c r="AY20" s="393"/>
      <c r="AZ20" s="393"/>
      <c r="BA20" s="393"/>
      <c r="BB20" s="393"/>
      <c r="BC20" s="393"/>
      <c r="BD20" s="393"/>
    </row>
    <row r="21" spans="1:63" s="292" customFormat="1" ht="23.25" customHeight="1" x14ac:dyDescent="0.25">
      <c r="A21" s="540">
        <v>19</v>
      </c>
      <c r="B21" s="598"/>
      <c r="C21" s="459"/>
      <c r="D21" s="598"/>
      <c r="E21" s="459"/>
      <c r="F21" s="598"/>
      <c r="G21" s="459"/>
      <c r="H21" s="598"/>
      <c r="I21" s="459"/>
      <c r="J21" s="598"/>
      <c r="K21" s="459"/>
      <c r="L21" s="598"/>
      <c r="M21" s="459"/>
      <c r="N21" s="539"/>
      <c r="O21" s="598"/>
      <c r="P21" s="459"/>
      <c r="Q21" s="598"/>
      <c r="R21" s="459"/>
      <c r="S21" s="598"/>
      <c r="T21" s="459"/>
      <c r="U21" s="598"/>
      <c r="V21" s="459"/>
      <c r="W21" s="598"/>
      <c r="X21" s="459"/>
      <c r="Y21" s="598"/>
      <c r="Z21" s="459"/>
      <c r="AA21" s="539"/>
      <c r="AB21" s="538">
        <v>19</v>
      </c>
      <c r="AC21" s="393"/>
      <c r="AD21" s="393"/>
      <c r="AE21" s="393"/>
      <c r="AF21" s="393"/>
      <c r="AG21" s="393"/>
      <c r="AH21" s="393"/>
      <c r="AI21" s="393"/>
      <c r="AJ21" s="393"/>
      <c r="AK21" s="539"/>
      <c r="AL21" s="538">
        <v>19</v>
      </c>
      <c r="AM21" s="393"/>
      <c r="AN21" s="393"/>
      <c r="AO21" s="393"/>
      <c r="AP21" s="393"/>
      <c r="AQ21" s="393"/>
      <c r="AR21" s="393"/>
      <c r="AS21" s="393"/>
      <c r="AT21" s="393"/>
      <c r="AU21" s="539"/>
      <c r="AV21" s="538">
        <v>19</v>
      </c>
      <c r="AW21" s="393"/>
      <c r="AX21" s="393"/>
      <c r="AY21" s="393" t="s">
        <v>9700</v>
      </c>
      <c r="AZ21" s="393" t="s">
        <v>9646</v>
      </c>
      <c r="BA21" s="393"/>
      <c r="BB21" s="393"/>
      <c r="BC21" s="393"/>
      <c r="BD21" s="393"/>
    </row>
    <row r="22" spans="1:63" s="292" customFormat="1" ht="23.25" customHeight="1" x14ac:dyDescent="0.25">
      <c r="A22" s="540">
        <v>20</v>
      </c>
      <c r="B22" s="730" t="s">
        <v>12321</v>
      </c>
      <c r="C22" s="731"/>
      <c r="D22" s="731"/>
      <c r="E22" s="731"/>
      <c r="F22" s="731"/>
      <c r="G22" s="731"/>
      <c r="H22" s="731"/>
      <c r="I22" s="731"/>
      <c r="J22" s="731"/>
      <c r="K22" s="731"/>
      <c r="L22" s="731"/>
      <c r="M22" s="732"/>
      <c r="N22" s="393"/>
      <c r="O22" s="598"/>
      <c r="P22" s="459"/>
      <c r="Q22" s="598"/>
      <c r="R22" s="459"/>
      <c r="S22" s="598"/>
      <c r="T22" s="459"/>
      <c r="U22" s="598"/>
      <c r="V22" s="459"/>
      <c r="W22" s="598"/>
      <c r="X22" s="459"/>
      <c r="Y22" s="598"/>
      <c r="Z22" s="459"/>
      <c r="AA22" s="393"/>
      <c r="AB22" s="540">
        <v>20</v>
      </c>
      <c r="AC22" s="393"/>
      <c r="AD22" s="393"/>
      <c r="AE22" s="393"/>
      <c r="AF22" s="393"/>
      <c r="AG22" s="393"/>
      <c r="AH22" s="393"/>
      <c r="AI22" s="393"/>
      <c r="AJ22" s="393"/>
      <c r="AK22" s="393"/>
      <c r="AL22" s="540">
        <v>20</v>
      </c>
      <c r="AM22" s="393"/>
      <c r="AN22" s="393"/>
      <c r="AO22" s="393"/>
      <c r="AP22" s="393"/>
      <c r="AQ22" s="393"/>
      <c r="AR22" s="393"/>
      <c r="AS22" s="393"/>
      <c r="AT22" s="393"/>
      <c r="AU22" s="393"/>
      <c r="AV22" s="540">
        <v>20</v>
      </c>
      <c r="AW22" s="393"/>
      <c r="AX22" s="393"/>
      <c r="AY22" s="393"/>
      <c r="AZ22" s="393"/>
      <c r="BA22" s="393"/>
      <c r="BB22" s="393"/>
      <c r="BC22" s="393"/>
      <c r="BD22" s="393"/>
    </row>
    <row r="23" spans="1:63" s="292" customFormat="1" ht="23.25" customHeight="1" x14ac:dyDescent="0.25">
      <c r="A23" s="540">
        <v>21</v>
      </c>
      <c r="B23" s="598"/>
      <c r="C23" s="459"/>
      <c r="D23" s="598"/>
      <c r="E23" s="459"/>
      <c r="F23" s="598"/>
      <c r="G23" s="459"/>
      <c r="H23" s="598"/>
      <c r="I23" s="459"/>
      <c r="J23" s="598"/>
      <c r="K23" s="459"/>
      <c r="L23" s="598"/>
      <c r="M23" s="459"/>
      <c r="N23" s="393"/>
      <c r="O23" s="598"/>
      <c r="P23" s="459"/>
      <c r="Q23" s="598"/>
      <c r="R23" s="459"/>
      <c r="S23" s="598"/>
      <c r="T23" s="459"/>
      <c r="U23" s="598"/>
      <c r="V23" s="459"/>
      <c r="W23" s="598"/>
      <c r="X23" s="459"/>
      <c r="Y23" s="598"/>
      <c r="Z23" s="459"/>
      <c r="AA23" s="393"/>
      <c r="AB23" s="540">
        <v>21</v>
      </c>
      <c r="AC23" s="393"/>
      <c r="AD23" s="393"/>
      <c r="AE23" s="393"/>
      <c r="AF23" s="393"/>
      <c r="AG23" s="393"/>
      <c r="AH23" s="393"/>
      <c r="AI23" s="393"/>
      <c r="AJ23" s="393"/>
      <c r="AK23" s="393"/>
      <c r="AL23" s="540">
        <v>21</v>
      </c>
      <c r="AM23" s="393"/>
      <c r="AN23" s="393"/>
      <c r="AO23" s="393"/>
      <c r="AP23" s="393"/>
      <c r="AQ23" s="393"/>
      <c r="AR23" s="393"/>
      <c r="AS23" s="393"/>
      <c r="AT23" s="393"/>
      <c r="AU23" s="393"/>
      <c r="AV23" s="540">
        <v>21</v>
      </c>
      <c r="AW23" s="393"/>
      <c r="AX23" s="393"/>
      <c r="AY23" s="393"/>
      <c r="AZ23" s="393"/>
      <c r="BA23" s="393"/>
      <c r="BB23" s="393"/>
      <c r="BC23" s="393"/>
      <c r="BD23" s="393"/>
    </row>
    <row r="24" spans="1:63" s="292" customFormat="1" ht="23.25" customHeight="1" x14ac:dyDescent="0.25">
      <c r="A24" s="540">
        <v>22</v>
      </c>
      <c r="B24" s="598"/>
      <c r="C24" s="459"/>
      <c r="D24" s="598"/>
      <c r="E24" s="459"/>
      <c r="F24" s="598"/>
      <c r="G24" s="459"/>
      <c r="H24" s="598"/>
      <c r="I24" s="459"/>
      <c r="J24" s="598"/>
      <c r="K24" s="459"/>
      <c r="L24" s="598"/>
      <c r="M24" s="459"/>
      <c r="N24" s="539"/>
      <c r="O24" s="598"/>
      <c r="P24" s="459"/>
      <c r="Q24" s="598"/>
      <c r="R24" s="459"/>
      <c r="S24" s="598"/>
      <c r="T24" s="459"/>
      <c r="U24" s="598"/>
      <c r="V24" s="459"/>
      <c r="W24" s="598"/>
      <c r="X24" s="459"/>
      <c r="Y24" s="598"/>
      <c r="Z24" s="459"/>
      <c r="AA24" s="539"/>
      <c r="AB24" s="538">
        <v>22</v>
      </c>
      <c r="AC24" s="393"/>
      <c r="AD24" s="393"/>
      <c r="AE24" s="393"/>
      <c r="AF24" s="393"/>
      <c r="AG24" s="393"/>
      <c r="AH24" s="393"/>
      <c r="AI24" s="393"/>
      <c r="AJ24" s="393"/>
      <c r="AK24" s="539"/>
      <c r="AL24" s="538">
        <v>22</v>
      </c>
      <c r="AM24" s="393"/>
      <c r="AN24" s="393"/>
      <c r="AO24" s="393"/>
      <c r="AP24" s="393"/>
      <c r="AQ24" s="393"/>
      <c r="AR24" s="393"/>
      <c r="AS24" s="393"/>
      <c r="AT24" s="393"/>
      <c r="AU24" s="539"/>
      <c r="AV24" s="538">
        <v>22</v>
      </c>
      <c r="AW24" s="393"/>
      <c r="AX24" s="393"/>
      <c r="AY24" s="393"/>
      <c r="AZ24" s="393"/>
      <c r="BA24" s="393"/>
      <c r="BB24" s="393"/>
      <c r="BC24" s="393"/>
      <c r="BD24" s="393"/>
    </row>
    <row r="25" spans="1:63" s="292" customFormat="1" ht="23.25" customHeight="1" x14ac:dyDescent="0.25">
      <c r="A25" s="540">
        <v>23</v>
      </c>
      <c r="B25" s="598"/>
      <c r="C25" s="459"/>
      <c r="D25" s="598"/>
      <c r="E25" s="459"/>
      <c r="F25" s="598"/>
      <c r="G25" s="459"/>
      <c r="H25" s="598"/>
      <c r="I25" s="459"/>
      <c r="J25" s="598"/>
      <c r="K25" s="459"/>
      <c r="L25" s="598"/>
      <c r="M25" s="459"/>
      <c r="N25" s="393"/>
      <c r="O25" s="598"/>
      <c r="P25" s="459"/>
      <c r="Q25" s="598"/>
      <c r="R25" s="459"/>
      <c r="S25" s="598"/>
      <c r="T25" s="459"/>
      <c r="U25" s="598"/>
      <c r="V25" s="459"/>
      <c r="W25" s="598"/>
      <c r="X25" s="459"/>
      <c r="Y25" s="598"/>
      <c r="Z25" s="459"/>
      <c r="AA25" s="393"/>
      <c r="AB25" s="540">
        <v>23</v>
      </c>
      <c r="AC25" s="393"/>
      <c r="AD25" s="393"/>
      <c r="AE25" s="393"/>
      <c r="AF25" s="393"/>
      <c r="AG25" s="393"/>
      <c r="AH25" s="393"/>
      <c r="AI25" s="393"/>
      <c r="AJ25" s="393"/>
      <c r="AK25" s="393"/>
      <c r="AL25" s="540">
        <v>23</v>
      </c>
      <c r="AM25" s="393"/>
      <c r="AN25" s="393"/>
      <c r="AO25" s="393"/>
      <c r="AP25" s="393"/>
      <c r="AQ25" s="393"/>
      <c r="AR25" s="393"/>
      <c r="AS25" s="393"/>
      <c r="AT25" s="393"/>
      <c r="AU25" s="393"/>
      <c r="AV25" s="540">
        <v>23</v>
      </c>
      <c r="AW25" s="393"/>
      <c r="AX25" s="393"/>
      <c r="AY25" s="393"/>
      <c r="AZ25" s="393"/>
      <c r="BA25" s="393"/>
      <c r="BB25" s="393"/>
      <c r="BC25" s="393"/>
      <c r="BD25" s="393"/>
    </row>
    <row r="26" spans="1:63" s="292" customFormat="1" ht="23.25" customHeight="1" x14ac:dyDescent="0.25">
      <c r="A26" s="540">
        <v>24</v>
      </c>
      <c r="B26" s="598"/>
      <c r="C26" s="459"/>
      <c r="D26" s="598"/>
      <c r="E26" s="459"/>
      <c r="F26" s="598"/>
      <c r="G26" s="459"/>
      <c r="H26" s="598"/>
      <c r="I26" s="459"/>
      <c r="J26" s="598"/>
      <c r="K26" s="459"/>
      <c r="L26" s="598"/>
      <c r="M26" s="459"/>
      <c r="N26" s="393"/>
      <c r="O26" s="730" t="s">
        <v>12321</v>
      </c>
      <c r="P26" s="731"/>
      <c r="Q26" s="731"/>
      <c r="R26" s="731"/>
      <c r="S26" s="731"/>
      <c r="T26" s="731"/>
      <c r="U26" s="731"/>
      <c r="V26" s="731"/>
      <c r="W26" s="731"/>
      <c r="X26" s="731"/>
      <c r="Y26" s="731"/>
      <c r="Z26" s="732"/>
      <c r="AA26" s="393"/>
      <c r="AB26" s="540">
        <v>24</v>
      </c>
      <c r="AC26" s="393"/>
      <c r="AD26" s="393"/>
      <c r="AE26" s="393"/>
      <c r="AF26" s="393"/>
      <c r="AG26" s="393"/>
      <c r="AH26" s="393"/>
      <c r="AI26" s="393"/>
      <c r="AJ26" s="393"/>
      <c r="AK26" s="393"/>
      <c r="AL26" s="540">
        <v>24</v>
      </c>
      <c r="AM26" s="393"/>
      <c r="AN26" s="393"/>
      <c r="AO26" s="393"/>
      <c r="AP26" s="393"/>
      <c r="AQ26" s="393"/>
      <c r="AR26" s="393"/>
      <c r="AS26" s="393"/>
      <c r="AT26" s="393"/>
      <c r="AU26" s="393"/>
      <c r="AV26" s="540">
        <v>24</v>
      </c>
      <c r="AW26" s="393"/>
      <c r="AX26" s="393"/>
      <c r="AY26" s="393"/>
      <c r="AZ26" s="393"/>
      <c r="BA26" s="393"/>
      <c r="BB26" s="393"/>
      <c r="BC26" s="393"/>
      <c r="BD26" s="393"/>
    </row>
    <row r="27" spans="1:63" s="292" customFormat="1" ht="23.25" customHeight="1" x14ac:dyDescent="0.25">
      <c r="A27" s="540">
        <v>25</v>
      </c>
      <c r="B27" s="598"/>
      <c r="C27" s="459"/>
      <c r="D27" s="598"/>
      <c r="E27" s="459"/>
      <c r="F27" s="598"/>
      <c r="G27" s="459"/>
      <c r="H27" s="598"/>
      <c r="I27" s="459"/>
      <c r="J27" s="598"/>
      <c r="K27" s="459"/>
      <c r="L27" s="598"/>
      <c r="M27" s="459"/>
      <c r="N27" s="539"/>
      <c r="O27" s="598"/>
      <c r="P27" s="459"/>
      <c r="Q27" s="598"/>
      <c r="R27" s="459"/>
      <c r="S27" s="598"/>
      <c r="T27" s="459"/>
      <c r="U27" s="598"/>
      <c r="V27" s="459"/>
      <c r="W27" s="598"/>
      <c r="X27" s="459"/>
      <c r="Y27" s="598"/>
      <c r="Z27" s="459"/>
      <c r="AA27" s="539"/>
      <c r="AB27" s="538">
        <v>25</v>
      </c>
      <c r="AC27" s="393"/>
      <c r="AD27" s="393"/>
      <c r="AE27" s="393"/>
      <c r="AF27" s="393"/>
      <c r="AG27" s="393"/>
      <c r="AH27" s="393"/>
      <c r="AI27" s="393" t="s">
        <v>9700</v>
      </c>
      <c r="AJ27" s="393" t="s">
        <v>10191</v>
      </c>
      <c r="AK27" s="539"/>
      <c r="AL27" s="538">
        <v>25</v>
      </c>
      <c r="AM27" s="393"/>
      <c r="AN27" s="393"/>
      <c r="AO27" s="393"/>
      <c r="AP27" s="393"/>
      <c r="AQ27" s="393"/>
      <c r="AR27" s="393"/>
      <c r="AS27" s="393"/>
      <c r="AT27" s="393"/>
      <c r="AU27" s="539"/>
      <c r="AV27" s="538">
        <v>4</v>
      </c>
      <c r="AW27" s="393"/>
      <c r="AX27" s="393"/>
      <c r="AY27" s="393"/>
      <c r="AZ27" s="393"/>
      <c r="BA27" s="393"/>
      <c r="BB27" s="393"/>
      <c r="BC27" s="393"/>
      <c r="BD27" s="393"/>
    </row>
    <row r="28" spans="1:63" s="292" customFormat="1" ht="23.25" customHeight="1" x14ac:dyDescent="0.25">
      <c r="A28" s="540">
        <v>26</v>
      </c>
      <c r="B28" s="598"/>
      <c r="C28" s="459"/>
      <c r="D28" s="598"/>
      <c r="E28" s="459"/>
      <c r="F28" s="598"/>
      <c r="G28" s="459"/>
      <c r="H28" s="598"/>
      <c r="I28" s="459"/>
      <c r="J28" s="598"/>
      <c r="K28" s="459"/>
      <c r="L28" s="598"/>
      <c r="M28" s="459"/>
      <c r="N28" s="393"/>
      <c r="O28" s="598"/>
      <c r="P28" s="459"/>
      <c r="Q28" s="598"/>
      <c r="R28" s="459"/>
      <c r="S28" s="598"/>
      <c r="T28" s="459"/>
      <c r="U28" s="598"/>
      <c r="V28" s="459"/>
      <c r="W28" s="598"/>
      <c r="X28" s="459"/>
      <c r="Y28" s="598"/>
      <c r="Z28" s="459"/>
      <c r="AA28" s="393"/>
      <c r="AB28" s="540">
        <v>26</v>
      </c>
      <c r="AC28" s="393"/>
      <c r="AD28" s="393"/>
      <c r="AE28" s="393"/>
      <c r="AF28" s="393"/>
      <c r="AG28" s="393"/>
      <c r="AH28" s="393"/>
      <c r="AI28" s="393"/>
      <c r="AJ28" s="393"/>
      <c r="AK28" s="393"/>
      <c r="AL28" s="540">
        <v>26</v>
      </c>
      <c r="AM28" s="393"/>
      <c r="AN28" s="393"/>
      <c r="AO28" s="393"/>
      <c r="AP28" s="393"/>
      <c r="AQ28" s="393"/>
      <c r="AR28" s="393"/>
      <c r="AS28" s="393"/>
      <c r="AT28" s="393"/>
      <c r="AU28" s="393"/>
      <c r="AV28" s="540">
        <v>26</v>
      </c>
      <c r="AW28" s="393"/>
      <c r="AX28" s="393"/>
      <c r="AY28" s="393"/>
      <c r="AZ28" s="393"/>
      <c r="BA28" s="393"/>
      <c r="BB28" s="393"/>
      <c r="BC28" s="393"/>
      <c r="BD28" s="393"/>
    </row>
    <row r="29" spans="1:63" s="292" customFormat="1" ht="23.25" customHeight="1" x14ac:dyDescent="0.25">
      <c r="A29" s="540">
        <v>27</v>
      </c>
      <c r="B29" s="730" t="s">
        <v>12321</v>
      </c>
      <c r="C29" s="731"/>
      <c r="D29" s="731"/>
      <c r="E29" s="731"/>
      <c r="F29" s="731"/>
      <c r="G29" s="731"/>
      <c r="H29" s="731"/>
      <c r="I29" s="731"/>
      <c r="J29" s="731"/>
      <c r="K29" s="731"/>
      <c r="L29" s="731"/>
      <c r="M29" s="732"/>
      <c r="N29" s="393"/>
      <c r="O29" s="598"/>
      <c r="P29" s="459"/>
      <c r="Q29" s="598"/>
      <c r="R29" s="459"/>
      <c r="S29" s="598"/>
      <c r="T29" s="459"/>
      <c r="U29" s="598"/>
      <c r="V29" s="459"/>
      <c r="W29" s="598"/>
      <c r="X29" s="459"/>
      <c r="Y29" s="598"/>
      <c r="Z29" s="459"/>
      <c r="AA29" s="393"/>
      <c r="AB29" s="540">
        <v>27</v>
      </c>
      <c r="AC29" s="393"/>
      <c r="AD29" s="393"/>
      <c r="AE29" s="393"/>
      <c r="AF29" s="393"/>
      <c r="AG29" s="393"/>
      <c r="AH29" s="393"/>
      <c r="AI29" s="393"/>
      <c r="AJ29" s="393"/>
      <c r="AK29" s="393"/>
      <c r="AL29" s="540">
        <v>27</v>
      </c>
      <c r="AM29" s="393"/>
      <c r="AN29" s="393"/>
      <c r="AO29" s="393"/>
      <c r="AP29" s="393"/>
      <c r="AQ29" s="393"/>
      <c r="AR29" s="393"/>
      <c r="AS29" s="393"/>
      <c r="AT29" s="393"/>
      <c r="AU29" s="393"/>
      <c r="AV29" s="540">
        <v>27</v>
      </c>
      <c r="AW29" s="393"/>
      <c r="AX29" s="393"/>
      <c r="AY29" s="393"/>
      <c r="AZ29" s="393"/>
      <c r="BA29" s="393"/>
      <c r="BB29" s="393"/>
      <c r="BC29" s="393"/>
      <c r="BD29" s="393"/>
    </row>
    <row r="30" spans="1:63" s="292" customFormat="1" ht="23.25" customHeight="1" x14ac:dyDescent="0.25">
      <c r="A30" s="540">
        <v>28</v>
      </c>
      <c r="B30" s="598"/>
      <c r="C30" s="459"/>
      <c r="D30" s="598"/>
      <c r="E30" s="459"/>
      <c r="F30" s="598"/>
      <c r="G30" s="459"/>
      <c r="H30" s="598"/>
      <c r="I30" s="459"/>
      <c r="J30" s="598"/>
      <c r="K30" s="459"/>
      <c r="L30" s="598"/>
      <c r="M30" s="459"/>
      <c r="N30" s="539"/>
      <c r="O30" s="598"/>
      <c r="P30" s="459"/>
      <c r="Q30" s="598"/>
      <c r="R30" s="459"/>
      <c r="S30" s="598"/>
      <c r="T30" s="459"/>
      <c r="U30" s="598"/>
      <c r="V30" s="459"/>
      <c r="W30" s="598"/>
      <c r="X30" s="459"/>
      <c r="Y30" s="598"/>
      <c r="Z30" s="459"/>
      <c r="AA30" s="539"/>
      <c r="AB30" s="538">
        <v>28</v>
      </c>
      <c r="AC30" s="393"/>
      <c r="AD30" s="393"/>
      <c r="AE30" s="393"/>
      <c r="AF30" s="393"/>
      <c r="AG30" s="393"/>
      <c r="AH30" s="393"/>
      <c r="AI30" s="393"/>
      <c r="AJ30" s="393"/>
      <c r="AK30" s="539"/>
      <c r="AL30" s="538">
        <v>28</v>
      </c>
      <c r="AM30" s="393"/>
      <c r="AN30" s="393"/>
      <c r="AO30" s="393"/>
      <c r="AP30" s="393"/>
      <c r="AQ30" s="393"/>
      <c r="AR30" s="393"/>
      <c r="AS30" s="393"/>
      <c r="AT30" s="393"/>
      <c r="AU30" s="539"/>
      <c r="AV30" s="538">
        <v>28</v>
      </c>
      <c r="AW30" s="393"/>
      <c r="AX30" s="393"/>
      <c r="AY30" s="393"/>
      <c r="AZ30" s="393"/>
      <c r="BA30" s="393"/>
      <c r="BB30" s="393"/>
      <c r="BC30" s="393"/>
      <c r="BD30" s="393"/>
    </row>
    <row r="31" spans="1:63" s="292" customFormat="1" ht="23.25" customHeight="1" x14ac:dyDescent="0.25">
      <c r="A31" s="540">
        <v>29</v>
      </c>
      <c r="B31" s="598"/>
      <c r="C31" s="459"/>
      <c r="D31" s="598"/>
      <c r="E31" s="459"/>
      <c r="F31" s="598"/>
      <c r="G31" s="459"/>
      <c r="H31" s="598"/>
      <c r="I31" s="459"/>
      <c r="J31" s="598"/>
      <c r="K31" s="459"/>
      <c r="L31" s="598"/>
      <c r="M31" s="459"/>
      <c r="N31" s="393"/>
      <c r="O31" s="598"/>
      <c r="P31" s="459"/>
      <c r="Q31" s="598"/>
      <c r="R31" s="459"/>
      <c r="S31" s="598"/>
      <c r="T31" s="459"/>
      <c r="U31" s="598"/>
      <c r="V31" s="459"/>
      <c r="W31" s="598"/>
      <c r="X31" s="459"/>
      <c r="Y31" s="598"/>
      <c r="Z31" s="459"/>
      <c r="AA31" s="393"/>
      <c r="AB31" s="540">
        <v>29</v>
      </c>
      <c r="AC31" s="393"/>
      <c r="AD31" s="393"/>
      <c r="AE31" s="393"/>
      <c r="AF31" s="393"/>
      <c r="AG31" s="393"/>
      <c r="AH31" s="393"/>
      <c r="AI31" s="393"/>
      <c r="AJ31" s="393"/>
      <c r="AK31" s="393"/>
      <c r="AL31" s="540">
        <v>29</v>
      </c>
      <c r="AM31" s="393"/>
      <c r="AN31" s="393"/>
      <c r="AO31" s="393"/>
      <c r="AP31" s="393"/>
      <c r="AQ31" s="393"/>
      <c r="AR31" s="393"/>
      <c r="AS31" s="393" t="s">
        <v>9700</v>
      </c>
      <c r="AT31" s="393" t="s">
        <v>10023</v>
      </c>
      <c r="AU31" s="393"/>
      <c r="AV31" s="540">
        <v>29</v>
      </c>
      <c r="AW31" s="393"/>
      <c r="AX31" s="393"/>
      <c r="AY31" s="393"/>
      <c r="AZ31" s="393"/>
      <c r="BA31" s="393"/>
      <c r="BB31" s="393"/>
      <c r="BC31" s="393" t="s">
        <v>9700</v>
      </c>
      <c r="BD31" s="393" t="s">
        <v>9646</v>
      </c>
    </row>
    <row r="32" spans="1:63" s="292" customFormat="1" ht="23.25" customHeight="1" x14ac:dyDescent="0.25">
      <c r="A32" s="540">
        <v>30</v>
      </c>
      <c r="B32" s="598"/>
      <c r="C32" s="459"/>
      <c r="D32" s="598"/>
      <c r="E32" s="459"/>
      <c r="F32" s="598"/>
      <c r="G32" s="459"/>
      <c r="H32" s="598"/>
      <c r="I32" s="459"/>
      <c r="J32" s="598"/>
      <c r="K32" s="459"/>
      <c r="L32" s="598"/>
      <c r="M32" s="459"/>
      <c r="N32" s="393"/>
      <c r="O32" s="598"/>
      <c r="P32" s="459"/>
      <c r="Q32" s="598"/>
      <c r="R32" s="459"/>
      <c r="S32" s="598"/>
      <c r="T32" s="459"/>
      <c r="U32" s="598"/>
      <c r="V32" s="459"/>
      <c r="W32" s="598"/>
      <c r="X32" s="459"/>
      <c r="Y32" s="598"/>
      <c r="Z32" s="459"/>
      <c r="AA32" s="393"/>
      <c r="AB32" s="540">
        <v>30</v>
      </c>
      <c r="AC32" s="393"/>
      <c r="AD32" s="393"/>
      <c r="AE32" s="393"/>
      <c r="AF32" s="393"/>
      <c r="AG32" s="393"/>
      <c r="AH32" s="393"/>
      <c r="AI32" s="393"/>
      <c r="AJ32" s="393"/>
      <c r="AK32" s="393"/>
      <c r="AL32" s="540">
        <v>30</v>
      </c>
      <c r="AM32" s="393"/>
      <c r="AN32" s="393"/>
      <c r="AO32" s="393"/>
      <c r="AP32" s="393"/>
      <c r="AQ32" s="393"/>
      <c r="AR32" s="393"/>
      <c r="AS32" s="393"/>
      <c r="AT32" s="393"/>
      <c r="AU32" s="393"/>
      <c r="AV32" s="540">
        <v>30</v>
      </c>
      <c r="AW32" s="393"/>
      <c r="AX32" s="393"/>
      <c r="AY32" s="393"/>
      <c r="AZ32" s="393"/>
      <c r="BA32" s="393"/>
      <c r="BB32" s="393"/>
      <c r="BC32" s="393"/>
      <c r="BD32" s="393"/>
    </row>
    <row r="33" spans="1:56" s="292" customFormat="1" ht="23.25" customHeight="1" x14ac:dyDescent="0.25">
      <c r="A33" s="540">
        <v>31</v>
      </c>
      <c r="B33" s="598"/>
      <c r="C33" s="459"/>
      <c r="D33" s="598"/>
      <c r="E33" s="459"/>
      <c r="F33" s="598"/>
      <c r="G33" s="459"/>
      <c r="H33" s="598"/>
      <c r="I33" s="459"/>
      <c r="J33" s="598"/>
      <c r="K33" s="459"/>
      <c r="L33" s="598"/>
      <c r="M33" s="459"/>
      <c r="N33" s="539"/>
      <c r="O33" s="730" t="s">
        <v>12321</v>
      </c>
      <c r="P33" s="731"/>
      <c r="Q33" s="731"/>
      <c r="R33" s="731"/>
      <c r="S33" s="731"/>
      <c r="T33" s="731"/>
      <c r="U33" s="731"/>
      <c r="V33" s="731"/>
      <c r="W33" s="731"/>
      <c r="X33" s="731"/>
      <c r="Y33" s="731"/>
      <c r="Z33" s="732"/>
      <c r="AA33" s="539"/>
      <c r="AB33" s="538">
        <v>31</v>
      </c>
      <c r="AC33" s="393"/>
      <c r="AD33" s="393"/>
      <c r="AE33" s="393"/>
      <c r="AF33" s="393"/>
      <c r="AG33" s="393"/>
      <c r="AH33" s="393"/>
      <c r="AI33" s="393"/>
      <c r="AJ33" s="393"/>
      <c r="AK33" s="539"/>
      <c r="AL33" s="538">
        <v>31</v>
      </c>
      <c r="AM33" s="393"/>
      <c r="AN33" s="393"/>
      <c r="AO33" s="393"/>
      <c r="AP33" s="393"/>
      <c r="AQ33" s="393"/>
      <c r="AR33" s="393"/>
      <c r="AS33" s="393"/>
      <c r="AT33" s="393"/>
      <c r="AU33" s="539"/>
      <c r="AV33" s="538">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29:M29"/>
    <mergeCell ref="J1:K1"/>
    <mergeCell ref="L1:M1"/>
    <mergeCell ref="B8:M8"/>
    <mergeCell ref="B15:M15"/>
    <mergeCell ref="B22:M22"/>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9" t="s">
        <v>2</v>
      </c>
      <c r="B2" s="780"/>
      <c r="C2" s="780"/>
      <c r="D2" s="780"/>
      <c r="E2" s="78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9" t="s">
        <v>148</v>
      </c>
      <c r="C44" s="77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9" t="s">
        <v>339</v>
      </c>
      <c r="C169" s="770"/>
      <c r="D169" s="71"/>
      <c r="E169" s="72">
        <v>200000</v>
      </c>
      <c r="F169" s="43" t="e">
        <f t="shared" si="2"/>
        <v>#N/A</v>
      </c>
      <c r="G169" s="65"/>
    </row>
    <row r="170" spans="1:7" x14ac:dyDescent="0.3">
      <c r="A170" s="70">
        <v>42577</v>
      </c>
      <c r="B170" s="769" t="s">
        <v>237</v>
      </c>
      <c r="C170" s="77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9" t="s">
        <v>271</v>
      </c>
      <c r="C214" s="77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9" t="s">
        <v>271</v>
      </c>
      <c r="C280" s="77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79"/>
      <c r="J309" s="679"/>
      <c r="K309" s="679"/>
    </row>
    <row r="310" spans="1:11" x14ac:dyDescent="0.3">
      <c r="A310" s="79">
        <v>42593</v>
      </c>
      <c r="B310" s="5" t="s">
        <v>120</v>
      </c>
      <c r="C310" s="5" t="s">
        <v>377</v>
      </c>
      <c r="D310" s="43">
        <v>1000</v>
      </c>
      <c r="E310" s="43"/>
      <c r="F310" s="43" t="e">
        <f t="shared" si="4"/>
        <v>#N/A</v>
      </c>
      <c r="G310" s="43"/>
      <c r="I310" s="776"/>
      <c r="J310" s="777"/>
      <c r="K310" s="5"/>
    </row>
    <row r="311" spans="1:11" x14ac:dyDescent="0.3">
      <c r="A311" s="79">
        <v>42593</v>
      </c>
      <c r="B311" s="5" t="s">
        <v>53</v>
      </c>
      <c r="C311" s="5" t="s">
        <v>376</v>
      </c>
      <c r="D311" s="43">
        <v>2030</v>
      </c>
      <c r="E311" s="43"/>
      <c r="F311" s="43" t="e">
        <f t="shared" si="4"/>
        <v>#N/A</v>
      </c>
      <c r="G311" s="43"/>
      <c r="I311" s="776"/>
      <c r="J311" s="777"/>
      <c r="K311" s="43"/>
    </row>
    <row r="312" spans="1:11" ht="37.5" x14ac:dyDescent="0.3">
      <c r="A312" s="79">
        <v>42593</v>
      </c>
      <c r="B312" s="5" t="s">
        <v>120</v>
      </c>
      <c r="C312" s="92" t="s">
        <v>365</v>
      </c>
      <c r="D312" s="43">
        <v>1500</v>
      </c>
      <c r="E312" s="43"/>
      <c r="F312" s="43" t="e">
        <f t="shared" si="4"/>
        <v>#N/A</v>
      </c>
      <c r="G312" s="43"/>
      <c r="I312" s="778"/>
      <c r="J312" s="778"/>
      <c r="K312" s="43"/>
    </row>
    <row r="313" spans="1:11" x14ac:dyDescent="0.3">
      <c r="A313" s="79">
        <v>42593</v>
      </c>
      <c r="B313" s="5" t="s">
        <v>25</v>
      </c>
      <c r="C313" s="5" t="s">
        <v>366</v>
      </c>
      <c r="D313" s="43">
        <v>120</v>
      </c>
      <c r="E313" s="43"/>
      <c r="F313" s="43" t="e">
        <f t="shared" si="4"/>
        <v>#N/A</v>
      </c>
      <c r="G313" s="43"/>
      <c r="I313" s="778"/>
      <c r="J313" s="77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8"/>
      <c r="J319" s="77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9" t="s">
        <v>413</v>
      </c>
      <c r="C359" s="77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9" t="s">
        <v>448</v>
      </c>
      <c r="C386" s="77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9" t="s">
        <v>457</v>
      </c>
      <c r="C407" s="77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9" t="s">
        <v>464</v>
      </c>
      <c r="C431" s="77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9" t="s">
        <v>498</v>
      </c>
      <c r="C444" s="77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9" t="s">
        <v>503</v>
      </c>
      <c r="C476" s="77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9" t="s">
        <v>522</v>
      </c>
      <c r="C503" s="77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9" t="s">
        <v>503</v>
      </c>
      <c r="C509" s="77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9" t="s">
        <v>535</v>
      </c>
      <c r="C519" s="77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9" t="s">
        <v>545</v>
      </c>
      <c r="C539" s="77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9" t="s">
        <v>559</v>
      </c>
      <c r="C552" s="77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9" t="s">
        <v>570</v>
      </c>
      <c r="C566" s="77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9" t="s">
        <v>657</v>
      </c>
      <c r="C588" s="77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9" t="s">
        <v>597</v>
      </c>
      <c r="C602" s="77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9" t="s">
        <v>592</v>
      </c>
      <c r="C607" s="77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9" t="s">
        <v>630</v>
      </c>
      <c r="C662" s="77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9" t="s">
        <v>663</v>
      </c>
      <c r="C710" s="77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9" t="s">
        <v>687</v>
      </c>
      <c r="C727" s="77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9" t="s">
        <v>688</v>
      </c>
      <c r="C748" s="77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9" t="s">
        <v>724</v>
      </c>
      <c r="C760" s="77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9" t="s">
        <v>723</v>
      </c>
      <c r="C786" s="77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9" t="s">
        <v>752</v>
      </c>
      <c r="C818" s="77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9" t="s">
        <v>751</v>
      </c>
      <c r="C844" s="77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9" t="s">
        <v>755</v>
      </c>
      <c r="C851" s="77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9" t="s">
        <v>778</v>
      </c>
      <c r="C860" s="77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9" t="s">
        <v>779</v>
      </c>
      <c r="C880" s="77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9" t="s">
        <v>779</v>
      </c>
      <c r="C892" s="77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9" t="s">
        <v>788</v>
      </c>
      <c r="C912" s="77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9" t="s">
        <v>818</v>
      </c>
      <c r="C942" s="77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9" t="s">
        <v>820</v>
      </c>
      <c r="C944" s="77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9" t="s">
        <v>841</v>
      </c>
      <c r="C957" s="77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9" t="s">
        <v>830</v>
      </c>
      <c r="C964" s="77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9" t="s">
        <v>838</v>
      </c>
      <c r="C975" s="77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9" t="s">
        <v>841</v>
      </c>
      <c r="C984" s="77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9" t="s">
        <v>997</v>
      </c>
      <c r="C1001" s="77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9" t="s">
        <v>841</v>
      </c>
      <c r="C1009" s="770"/>
      <c r="D1009" s="71"/>
      <c r="E1009" s="72">
        <v>25000</v>
      </c>
      <c r="F1009" s="43" t="e">
        <f t="shared" si="15"/>
        <v>#N/A</v>
      </c>
      <c r="G1009" s="43"/>
      <c r="I1009" s="113"/>
    </row>
    <row r="1010" spans="1:10" x14ac:dyDescent="0.3">
      <c r="A1010" s="79">
        <v>42692</v>
      </c>
      <c r="B1010" s="769" t="s">
        <v>841</v>
      </c>
      <c r="C1010" s="77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9" t="s">
        <v>882</v>
      </c>
      <c r="C1021" s="77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9" t="s">
        <v>895</v>
      </c>
      <c r="C1060" s="77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9" t="s">
        <v>919</v>
      </c>
      <c r="C1075" s="77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9" t="s">
        <v>918</v>
      </c>
      <c r="C1090" s="77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9" t="s">
        <v>935</v>
      </c>
      <c r="C1121" s="770"/>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9" t="s">
        <v>950</v>
      </c>
      <c r="C1131" s="77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9" t="s">
        <v>968</v>
      </c>
      <c r="C1158" s="77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9" t="s">
        <v>967</v>
      </c>
      <c r="C1169" s="77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9" t="s">
        <v>998</v>
      </c>
      <c r="C1195" s="77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9" t="s">
        <v>1021</v>
      </c>
      <c r="C1210" s="77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9" t="s">
        <v>1013</v>
      </c>
      <c r="C1218" s="77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9" t="s">
        <v>1139</v>
      </c>
      <c r="C1229" s="77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9" t="s">
        <v>1025</v>
      </c>
      <c r="C1234" s="77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9" t="s">
        <v>1025</v>
      </c>
      <c r="C1258" s="77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9" t="s">
        <v>1025</v>
      </c>
      <c r="C1273" s="77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9" t="s">
        <v>1025</v>
      </c>
      <c r="C1285" s="77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9" t="s">
        <v>1025</v>
      </c>
      <c r="C1297" s="770"/>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9" t="s">
        <v>1025</v>
      </c>
      <c r="C1312" s="77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9" t="s">
        <v>1097</v>
      </c>
      <c r="C1321" s="77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9" t="s">
        <v>1098</v>
      </c>
      <c r="C1345" s="77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9" t="s">
        <v>1119</v>
      </c>
      <c r="C1366" s="77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9" t="s">
        <v>1127</v>
      </c>
      <c r="C1379" s="77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9" t="s">
        <v>1127</v>
      </c>
      <c r="C1389" s="77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9" t="s">
        <v>1143</v>
      </c>
      <c r="C1404" s="77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9" t="s">
        <v>1150</v>
      </c>
      <c r="C1414" s="77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9" t="s">
        <v>1179</v>
      </c>
      <c r="C1432" s="77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9" t="s">
        <v>1180</v>
      </c>
      <c r="C1453" s="77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4" t="s">
        <v>1194</v>
      </c>
      <c r="C1463" s="77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9" t="s">
        <v>1188</v>
      </c>
      <c r="C1467" s="77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9" t="s">
        <v>1188</v>
      </c>
      <c r="C1483" s="77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9" t="s">
        <v>1188</v>
      </c>
      <c r="C1492" s="77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9" t="s">
        <v>1188</v>
      </c>
      <c r="C1500" s="77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4" t="s">
        <v>1215</v>
      </c>
      <c r="C1510" s="77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9" t="s">
        <v>1188</v>
      </c>
      <c r="C1519" s="77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9" t="s">
        <v>1188</v>
      </c>
      <c r="C1534" s="77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9" t="s">
        <v>1188</v>
      </c>
      <c r="C1551" s="77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9" t="s">
        <v>1188</v>
      </c>
      <c r="C1570" s="77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9" t="s">
        <v>1188</v>
      </c>
      <c r="C1584" s="77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9" t="s">
        <v>1285</v>
      </c>
      <c r="C1598" s="77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9" t="s">
        <v>1289</v>
      </c>
      <c r="C1612" s="77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9" t="s">
        <v>1295</v>
      </c>
      <c r="C1618" s="77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9" t="s">
        <v>1295</v>
      </c>
      <c r="C1630" s="770"/>
      <c r="D1630" s="71"/>
      <c r="E1630" s="72">
        <v>25000</v>
      </c>
      <c r="F1630" s="43" t="e">
        <f t="shared" si="25"/>
        <v>#N/A</v>
      </c>
      <c r="G1630" s="43"/>
    </row>
    <row r="1631" spans="1:7" x14ac:dyDescent="0.3">
      <c r="A1631" s="79">
        <v>42783</v>
      </c>
      <c r="B1631" s="769" t="s">
        <v>1295</v>
      </c>
      <c r="C1631" s="77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9" t="s">
        <v>1295</v>
      </c>
      <c r="C1642" s="77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9" t="s">
        <v>1310</v>
      </c>
      <c r="C1650" s="77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9" t="s">
        <v>1295</v>
      </c>
      <c r="C1666" s="77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9" t="s">
        <v>1295</v>
      </c>
      <c r="C1675" s="77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9" t="s">
        <v>1295</v>
      </c>
      <c r="C1683" s="77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9" t="s">
        <v>1295</v>
      </c>
      <c r="C1695" s="77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9" t="s">
        <v>1295</v>
      </c>
      <c r="C1708" s="77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9" t="s">
        <v>1295</v>
      </c>
      <c r="C1718" s="77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9" t="s">
        <v>1295</v>
      </c>
      <c r="C1742" s="77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9" t="s">
        <v>1295</v>
      </c>
      <c r="C1746" s="77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9" t="s">
        <v>1295</v>
      </c>
      <c r="C1756" s="77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9" t="s">
        <v>1295</v>
      </c>
      <c r="C1766" s="77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9" t="s">
        <v>1295</v>
      </c>
      <c r="C1777" s="770"/>
      <c r="D1777" s="71"/>
      <c r="E1777" s="72">
        <v>50000</v>
      </c>
      <c r="F1777" s="43" t="e">
        <f t="shared" si="27"/>
        <v>#N/A</v>
      </c>
      <c r="G1777" s="43"/>
    </row>
    <row r="1778" spans="1:7" x14ac:dyDescent="0.3">
      <c r="A1778" s="45">
        <v>42802</v>
      </c>
      <c r="B1778" s="769" t="s">
        <v>1295</v>
      </c>
      <c r="C1778" s="77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9" t="s">
        <v>1295</v>
      </c>
      <c r="C1798" s="77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9" t="s">
        <v>1422</v>
      </c>
      <c r="C1807" s="77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9" t="s">
        <v>1295</v>
      </c>
      <c r="C1827" s="77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9" t="s">
        <v>1441</v>
      </c>
      <c r="C1836" s="77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9" t="s">
        <v>1446</v>
      </c>
      <c r="C1842" s="77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9" t="s">
        <v>1481</v>
      </c>
      <c r="C1871" s="77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9" t="s">
        <v>1482</v>
      </c>
      <c r="C1882" s="77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9" t="s">
        <v>1483</v>
      </c>
      <c r="C1891" s="77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9" t="s">
        <v>1484</v>
      </c>
      <c r="C1904" s="77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9" t="s">
        <v>1487</v>
      </c>
      <c r="C1912" s="77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9" t="s">
        <v>1500</v>
      </c>
      <c r="C1924" s="77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9" t="s">
        <v>1511</v>
      </c>
      <c r="C1932" s="77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9" t="s">
        <v>1516</v>
      </c>
      <c r="C1944" s="77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9" t="s">
        <v>1521</v>
      </c>
      <c r="C1953" s="77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9" t="s">
        <v>1534</v>
      </c>
      <c r="C1962" s="77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9" t="s">
        <v>1484</v>
      </c>
      <c r="C1965" s="77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9" t="s">
        <v>1536</v>
      </c>
      <c r="C1974" s="77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9" t="s">
        <v>1565</v>
      </c>
      <c r="C2005" s="77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9" t="s">
        <v>1565</v>
      </c>
      <c r="C2016" s="77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9" t="s">
        <v>1588</v>
      </c>
      <c r="C2019" s="77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9" t="s">
        <v>1577</v>
      </c>
      <c r="C2025" s="77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9" t="s">
        <v>1597</v>
      </c>
      <c r="C2043" s="77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9" t="s">
        <v>1601</v>
      </c>
      <c r="C2048" s="77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9" t="s">
        <v>1605</v>
      </c>
      <c r="C2053" s="77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9" t="s">
        <v>1597</v>
      </c>
      <c r="C2069" s="77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9" t="s">
        <v>1623</v>
      </c>
      <c r="C2084" s="77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9" t="s">
        <v>1640</v>
      </c>
      <c r="C2111" s="77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9" t="s">
        <v>1651</v>
      </c>
      <c r="C2120" s="77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9" t="s">
        <v>1670</v>
      </c>
      <c r="C2141" s="77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9" t="s">
        <v>1678</v>
      </c>
      <c r="C2155" s="77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9" t="s">
        <v>1696</v>
      </c>
      <c r="C2172" s="77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9" t="s">
        <v>1706</v>
      </c>
      <c r="C2192" s="77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9" t="s">
        <v>1696</v>
      </c>
      <c r="C2200" s="77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9" t="s">
        <v>1696</v>
      </c>
      <c r="C2220" s="77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9" t="s">
        <v>1696</v>
      </c>
      <c r="C2232" s="77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9" t="s">
        <v>1767</v>
      </c>
      <c r="C2286" s="77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9" t="s">
        <v>1818</v>
      </c>
      <c r="C2307" s="77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9" t="s">
        <v>1817</v>
      </c>
      <c r="C2322" s="77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9" t="s">
        <v>1800</v>
      </c>
      <c r="C2331" s="77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9" t="s">
        <v>1696</v>
      </c>
      <c r="C2361" s="77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9" t="s">
        <v>1696</v>
      </c>
      <c r="C2377" s="77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9" t="s">
        <v>1851</v>
      </c>
      <c r="C2396" s="77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9" t="s">
        <v>1851</v>
      </c>
      <c r="C2408" s="770"/>
      <c r="D2408" s="71"/>
      <c r="E2408" s="72">
        <v>50000</v>
      </c>
      <c r="F2408" s="43" t="e">
        <f t="shared" si="37"/>
        <v>#N/A</v>
      </c>
      <c r="G2408" s="43"/>
    </row>
    <row r="2409" spans="1:7" x14ac:dyDescent="0.3">
      <c r="A2409" s="45">
        <v>42886</v>
      </c>
      <c r="B2409" s="769" t="s">
        <v>1859</v>
      </c>
      <c r="C2409" s="77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9" t="s">
        <v>1851</v>
      </c>
      <c r="C2422" s="77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9" t="s">
        <v>1877</v>
      </c>
      <c r="C2426" s="77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9" t="s">
        <v>1899</v>
      </c>
      <c r="C2451" s="770"/>
      <c r="D2451" s="71"/>
      <c r="E2451" s="72">
        <v>27500</v>
      </c>
      <c r="F2451" s="43" t="e">
        <f t="shared" si="38"/>
        <v>#N/A</v>
      </c>
      <c r="G2451" s="65"/>
      <c r="H2451" s="102"/>
      <c r="I2451" s="102"/>
      <c r="J2451" s="102"/>
    </row>
    <row r="2452" spans="1:10" x14ac:dyDescent="0.3">
      <c r="A2452" s="45">
        <v>42892</v>
      </c>
      <c r="B2452" s="769" t="s">
        <v>1900</v>
      </c>
      <c r="C2452" s="77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4" t="s">
        <v>1859</v>
      </c>
      <c r="C2475" s="76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4" t="s">
        <v>1926</v>
      </c>
      <c r="C2495" s="76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3" t="s">
        <v>1961</v>
      </c>
      <c r="C2527" s="77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9" t="s">
        <v>1966</v>
      </c>
      <c r="C2560" s="77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4" t="s">
        <v>1979</v>
      </c>
      <c r="C2570" s="775"/>
      <c r="D2570" s="71"/>
      <c r="E2570" s="72">
        <v>14968</v>
      </c>
      <c r="F2570" s="43" t="e">
        <f t="shared" si="40"/>
        <v>#N/A</v>
      </c>
      <c r="G2570" s="43"/>
    </row>
    <row r="2571" spans="1:7" ht="24.75" customHeight="1" x14ac:dyDescent="0.3">
      <c r="A2571" s="45">
        <v>42908</v>
      </c>
      <c r="B2571" s="769" t="s">
        <v>1981</v>
      </c>
      <c r="C2571" s="77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9" t="s">
        <v>1998</v>
      </c>
      <c r="C2583" s="77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9" t="s">
        <v>1981</v>
      </c>
      <c r="C2593" s="77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2" t="s">
        <v>2015</v>
      </c>
      <c r="C2611" s="772"/>
      <c r="D2611" s="148"/>
      <c r="E2611" s="149">
        <v>200000</v>
      </c>
      <c r="F2611" s="77">
        <v>200000</v>
      </c>
      <c r="G2611" s="300"/>
    </row>
    <row r="2612" spans="1:9" x14ac:dyDescent="0.3">
      <c r="A2612" s="45">
        <v>42920</v>
      </c>
      <c r="B2612" s="764" t="s">
        <v>2016</v>
      </c>
      <c r="C2612" s="76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4" t="s">
        <v>94</v>
      </c>
      <c r="C2671" s="76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4" t="s">
        <v>2085</v>
      </c>
      <c r="C2703" s="76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4" t="s">
        <v>2101</v>
      </c>
      <c r="C2716" s="764"/>
      <c r="D2716" s="71"/>
      <c r="E2716" s="72">
        <v>8000</v>
      </c>
      <c r="F2716" s="43">
        <f t="shared" si="42"/>
        <v>13751</v>
      </c>
      <c r="G2716" s="43"/>
    </row>
    <row r="2717" spans="1:7" x14ac:dyDescent="0.3">
      <c r="A2717" s="45">
        <v>42933</v>
      </c>
      <c r="B2717" s="764" t="s">
        <v>2085</v>
      </c>
      <c r="C2717" s="76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4" t="s">
        <v>2085</v>
      </c>
      <c r="C2733" s="76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4" t="s">
        <v>2118</v>
      </c>
      <c r="C2747" s="76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4" t="s">
        <v>2123</v>
      </c>
      <c r="C2751" s="76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4" t="s">
        <v>2085</v>
      </c>
      <c r="C2768" s="76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4" t="s">
        <v>2085</v>
      </c>
      <c r="C2779" s="76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4" t="s">
        <v>2085</v>
      </c>
      <c r="C2798" s="76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4" t="s">
        <v>2162</v>
      </c>
      <c r="C2810" s="76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4" t="s">
        <v>2178</v>
      </c>
      <c r="C2827" s="76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4" t="s">
        <v>2192</v>
      </c>
      <c r="C2837" s="76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4" t="s">
        <v>2192</v>
      </c>
      <c r="C2855" s="76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4" t="s">
        <v>2216</v>
      </c>
      <c r="C2875" s="76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4" t="s">
        <v>2267</v>
      </c>
      <c r="C2879" s="76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4" t="s">
        <v>2192</v>
      </c>
      <c r="C2883" s="76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4" t="s">
        <v>2249</v>
      </c>
      <c r="C2917" s="76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4" t="s">
        <v>2192</v>
      </c>
      <c r="C2927" s="764"/>
      <c r="D2927" s="71"/>
      <c r="E2927" s="72">
        <v>200000</v>
      </c>
      <c r="F2927" s="28">
        <f t="shared" si="45"/>
        <v>207740</v>
      </c>
      <c r="G2927" s="43"/>
    </row>
    <row r="2928" spans="1:8" x14ac:dyDescent="0.3">
      <c r="A2928" s="45">
        <v>42965</v>
      </c>
      <c r="B2928" s="764" t="s">
        <v>2192</v>
      </c>
      <c r="C2928" s="76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4" t="s">
        <v>2192</v>
      </c>
      <c r="C2972" s="76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4" t="s">
        <v>2327</v>
      </c>
      <c r="C3027" s="76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4" t="s">
        <v>2085</v>
      </c>
      <c r="C3041" s="76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4" t="s">
        <v>2085</v>
      </c>
      <c r="C3050" s="76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4" t="s">
        <v>2354</v>
      </c>
      <c r="C3067" s="764"/>
      <c r="D3067" s="71"/>
      <c r="E3067" s="72">
        <v>10000</v>
      </c>
      <c r="F3067" s="28">
        <f t="shared" si="48"/>
        <v>24507</v>
      </c>
      <c r="G3067" s="43"/>
    </row>
    <row r="3068" spans="1:7" x14ac:dyDescent="0.3">
      <c r="A3068" s="45">
        <v>43005</v>
      </c>
      <c r="B3068" s="764" t="s">
        <v>2355</v>
      </c>
      <c r="C3068" s="76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4" t="s">
        <v>2085</v>
      </c>
      <c r="C3074" s="76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4" t="s">
        <v>2380</v>
      </c>
      <c r="C3092" s="76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4" t="s">
        <v>2085</v>
      </c>
      <c r="C3114" s="76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4" t="s">
        <v>2417</v>
      </c>
      <c r="C3128" s="76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4" t="s">
        <v>2418</v>
      </c>
      <c r="C3135" s="76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4" t="s">
        <v>2433</v>
      </c>
      <c r="C3145" s="76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4" t="s">
        <v>2432</v>
      </c>
      <c r="C3160" s="76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1" t="s">
        <v>2443</v>
      </c>
      <c r="C3170" s="77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4" t="s">
        <v>2445</v>
      </c>
      <c r="C3174" s="76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4" t="s">
        <v>2445</v>
      </c>
      <c r="C3186" s="76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4" t="s">
        <v>2432</v>
      </c>
      <c r="C3190" s="76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4" t="s">
        <v>2432</v>
      </c>
      <c r="C3201" s="76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4" t="s">
        <v>2471</v>
      </c>
      <c r="C3213" s="76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4" t="s">
        <v>2489</v>
      </c>
      <c r="C3233" s="76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4" t="s">
        <v>2494</v>
      </c>
      <c r="C3246" s="76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4" t="s">
        <v>32</v>
      </c>
      <c r="C3256" s="76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4" t="s">
        <v>2433</v>
      </c>
      <c r="C3261" s="76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4" t="s">
        <v>2512</v>
      </c>
      <c r="C3282" s="76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4" t="s">
        <v>2530</v>
      </c>
      <c r="C3289" s="76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4" t="s">
        <v>2546</v>
      </c>
      <c r="C3305" s="76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4" t="s">
        <v>2557</v>
      </c>
      <c r="C3322" s="76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4" t="s">
        <v>2583</v>
      </c>
      <c r="C3344" s="76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4" t="s">
        <v>2587</v>
      </c>
      <c r="C3347" s="76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4" t="s">
        <v>2617</v>
      </c>
      <c r="C3361" s="76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4" t="s">
        <v>2619</v>
      </c>
      <c r="C3377" s="76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4" t="s">
        <v>2641</v>
      </c>
      <c r="C3391" s="76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4" t="s">
        <v>2665</v>
      </c>
      <c r="C3420" s="76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4" t="s">
        <v>2713</v>
      </c>
      <c r="C3466" s="76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4" t="s">
        <v>2719</v>
      </c>
      <c r="C3484" s="76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4" t="s">
        <v>2733</v>
      </c>
      <c r="C3510" s="76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4" t="s">
        <v>2751</v>
      </c>
      <c r="C3521" s="76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4" t="s">
        <v>2760</v>
      </c>
      <c r="C3536" s="76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4" t="s">
        <v>2768</v>
      </c>
      <c r="C3545" s="76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4" t="s">
        <v>2779</v>
      </c>
      <c r="C3555" s="76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4" t="s">
        <v>2779</v>
      </c>
      <c r="C3567" s="76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4" t="s">
        <v>2665</v>
      </c>
      <c r="C3616" s="76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4" t="s">
        <v>2587</v>
      </c>
      <c r="C3635" s="76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4" t="s">
        <v>2857</v>
      </c>
      <c r="C3655" s="76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4" t="s">
        <v>2866</v>
      </c>
      <c r="C3669" s="76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4" t="s">
        <v>2665</v>
      </c>
      <c r="C3699" s="76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4" t="s">
        <v>2665</v>
      </c>
      <c r="C3717" s="76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4" t="s">
        <v>2433</v>
      </c>
      <c r="C3734" s="76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4" t="s">
        <v>2913</v>
      </c>
      <c r="C3743" s="76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4" t="s">
        <v>2433</v>
      </c>
      <c r="C3773" s="76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4" t="s">
        <v>2960</v>
      </c>
      <c r="C3784" s="76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4" t="s">
        <v>2960</v>
      </c>
      <c r="C3795" s="76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4" t="s">
        <v>2960</v>
      </c>
      <c r="C3811" s="76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4" t="s">
        <v>2665</v>
      </c>
      <c r="C3816" s="76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4" t="s">
        <v>2991</v>
      </c>
      <c r="C3825" s="76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4" t="s">
        <v>2960</v>
      </c>
      <c r="C3828" s="76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4" t="s">
        <v>2665</v>
      </c>
      <c r="C3842" s="76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4" t="s">
        <v>3010</v>
      </c>
      <c r="C3846" s="76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4" t="s">
        <v>3045</v>
      </c>
      <c r="C3879" s="76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4" t="s">
        <v>3046</v>
      </c>
      <c r="C3889" s="76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4" t="s">
        <v>94</v>
      </c>
      <c r="C3897" s="76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4" t="s">
        <v>1981</v>
      </c>
      <c r="C3918" s="76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4" t="s">
        <v>3084</v>
      </c>
      <c r="C3932" s="76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4" t="s">
        <v>3076</v>
      </c>
      <c r="C3942" s="76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4" t="s">
        <v>3084</v>
      </c>
      <c r="C3946" s="76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4" t="s">
        <v>2665</v>
      </c>
      <c r="C3955" s="76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4" t="s">
        <v>3101</v>
      </c>
      <c r="C3970" s="76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4" t="s">
        <v>2665</v>
      </c>
      <c r="C3972" s="76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4" t="s">
        <v>3103</v>
      </c>
      <c r="C3974" s="76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4" t="s">
        <v>1981</v>
      </c>
      <c r="C3991" s="76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4" t="s">
        <v>2665</v>
      </c>
      <c r="C3999" s="76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4" t="s">
        <v>2665</v>
      </c>
      <c r="C4012" s="76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4" t="s">
        <v>2665</v>
      </c>
      <c r="C4022" s="76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4" t="s">
        <v>2665</v>
      </c>
      <c r="C4036" s="76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4" t="s">
        <v>3159</v>
      </c>
      <c r="C4047" s="76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4" t="s">
        <v>2665</v>
      </c>
      <c r="C4064" s="76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4" t="s">
        <v>3185</v>
      </c>
      <c r="C4085" s="76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4" t="s">
        <v>3193</v>
      </c>
      <c r="C4090" s="76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4" t="s">
        <v>3206</v>
      </c>
      <c r="C4118" s="76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4" t="s">
        <v>2665</v>
      </c>
      <c r="C4132" s="76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4" t="s">
        <v>3228</v>
      </c>
      <c r="C4134" s="76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4" t="s">
        <v>3238</v>
      </c>
      <c r="C4154" s="764"/>
      <c r="D4154" s="71"/>
      <c r="E4154" s="72">
        <v>3648</v>
      </c>
      <c r="F4154" s="48">
        <v>3648</v>
      </c>
    </row>
    <row r="4155" spans="1:6" x14ac:dyDescent="0.3">
      <c r="A4155" s="171">
        <v>43143</v>
      </c>
      <c r="B4155" s="764" t="s">
        <v>3235</v>
      </c>
      <c r="C4155" s="76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4" t="s">
        <v>3239</v>
      </c>
      <c r="C4158" s="76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4" t="s">
        <v>1981</v>
      </c>
      <c r="C4160" s="76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4" t="s">
        <v>2665</v>
      </c>
      <c r="C4180" s="76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4" t="s">
        <v>3265</v>
      </c>
      <c r="C4199" s="76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4" t="s">
        <v>1981</v>
      </c>
      <c r="C4212" s="76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4" t="s">
        <v>1981</v>
      </c>
      <c r="C4225" s="76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4" t="s">
        <v>2665</v>
      </c>
      <c r="C4260" s="76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4" t="s">
        <v>2665</v>
      </c>
      <c r="C4270" s="76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4" t="s">
        <v>3321</v>
      </c>
      <c r="C4282" s="76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4" t="s">
        <v>1981</v>
      </c>
      <c r="C4294" s="76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4" t="s">
        <v>2665</v>
      </c>
      <c r="C4320" s="76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4" t="s">
        <v>94</v>
      </c>
      <c r="C4337" s="76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4" t="s">
        <v>3369</v>
      </c>
      <c r="C4340" s="76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4" t="s">
        <v>3368</v>
      </c>
      <c r="C4346" s="76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4" t="s">
        <v>3379</v>
      </c>
      <c r="C4359" s="76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4" t="s">
        <v>1981</v>
      </c>
      <c r="C4362" s="76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4" t="s">
        <v>3379</v>
      </c>
      <c r="C4381" s="76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4" t="s">
        <v>3404</v>
      </c>
      <c r="C4390" s="76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4" t="s">
        <v>2162</v>
      </c>
      <c r="C4396" s="76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4" t="s">
        <v>3421</v>
      </c>
      <c r="C4414" s="76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4" t="s">
        <v>3444</v>
      </c>
      <c r="C4447" s="76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4" t="s">
        <v>3444</v>
      </c>
      <c r="C4453" s="76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4" t="s">
        <v>3369</v>
      </c>
      <c r="C4456" s="76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4" t="s">
        <v>3450</v>
      </c>
      <c r="C4460" s="76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4" t="s">
        <v>3465</v>
      </c>
      <c r="C4474" s="76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4" t="s">
        <v>3444</v>
      </c>
      <c r="C4486" s="764"/>
      <c r="D4486" s="71"/>
      <c r="E4486" s="72">
        <v>50000</v>
      </c>
      <c r="F4486" s="48">
        <f t="shared" si="72"/>
        <v>50438</v>
      </c>
    </row>
    <row r="4487" spans="1:6" x14ac:dyDescent="0.3">
      <c r="A4487" s="171">
        <v>43204</v>
      </c>
      <c r="B4487" s="764" t="s">
        <v>3369</v>
      </c>
      <c r="C4487" s="76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4" t="s">
        <v>2162</v>
      </c>
      <c r="C4492" s="76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4" t="s">
        <v>3444</v>
      </c>
      <c r="C4499" s="76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4" t="s">
        <v>3444</v>
      </c>
      <c r="C4512" s="76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4" t="s">
        <v>3500</v>
      </c>
      <c r="C4519" s="76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4" t="s">
        <v>3502</v>
      </c>
      <c r="C4521" s="76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4" t="s">
        <v>3206</v>
      </c>
      <c r="C4525" s="76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4" t="s">
        <v>3516</v>
      </c>
      <c r="C4528" s="76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4" t="s">
        <v>3523</v>
      </c>
      <c r="C4530" s="764"/>
      <c r="D4530" s="71"/>
      <c r="E4530" s="72">
        <v>2000</v>
      </c>
      <c r="F4530" s="48">
        <f t="shared" si="73"/>
        <v>42193</v>
      </c>
    </row>
    <row r="4531" spans="1:8" x14ac:dyDescent="0.3">
      <c r="A4531" s="171">
        <v>43213</v>
      </c>
      <c r="B4531" s="764" t="s">
        <v>3524</v>
      </c>
      <c r="C4531" s="76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4" t="s">
        <v>3444</v>
      </c>
      <c r="C4533" s="76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4" t="s">
        <v>3533</v>
      </c>
      <c r="C4548" s="76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4" t="s">
        <v>3533</v>
      </c>
      <c r="C4570" s="76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9" t="s">
        <v>3569</v>
      </c>
      <c r="C4597" s="77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4" t="s">
        <v>3588</v>
      </c>
      <c r="C4619" s="76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4" t="s">
        <v>3590</v>
      </c>
      <c r="C4622" s="76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4" t="s">
        <v>3598</v>
      </c>
      <c r="C4630" s="76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4" t="s">
        <v>3444</v>
      </c>
      <c r="C4635" s="764"/>
      <c r="D4635" s="71"/>
      <c r="E4635" s="72">
        <v>50000</v>
      </c>
      <c r="F4635" s="48">
        <f t="shared" si="75"/>
        <v>50678</v>
      </c>
    </row>
    <row r="4636" spans="1:6" x14ac:dyDescent="0.3">
      <c r="A4636" s="171">
        <v>43227</v>
      </c>
      <c r="B4636" s="764" t="s">
        <v>3444</v>
      </c>
      <c r="C4636" s="76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4" t="s">
        <v>3614</v>
      </c>
      <c r="C4655" s="76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4" t="s">
        <v>3444</v>
      </c>
      <c r="C4664" s="76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4" t="s">
        <v>3628</v>
      </c>
      <c r="C4674" s="76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4" t="s">
        <v>3642</v>
      </c>
      <c r="C4691" s="76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4" t="s">
        <v>3444</v>
      </c>
      <c r="C4712" s="76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4" t="s">
        <v>3673</v>
      </c>
      <c r="C4723" s="76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4" t="s">
        <v>3685</v>
      </c>
      <c r="C4738" s="76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4" t="s">
        <v>3444</v>
      </c>
      <c r="C4745" s="76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4" t="s">
        <v>3698</v>
      </c>
      <c r="C4756" s="76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4" t="s">
        <v>3710</v>
      </c>
      <c r="C4770" s="76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4" t="s">
        <v>3717</v>
      </c>
      <c r="C4783" s="76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4" t="s">
        <v>3614</v>
      </c>
      <c r="C4789" s="76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4" t="s">
        <v>3717</v>
      </c>
      <c r="C4799" s="76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4" t="s">
        <v>3740</v>
      </c>
      <c r="C4812" s="764"/>
      <c r="D4812" s="71"/>
      <c r="E4812" s="72">
        <v>12500</v>
      </c>
      <c r="F4812" s="48">
        <f t="shared" si="78"/>
        <v>12853</v>
      </c>
    </row>
    <row r="4813" spans="1:6" x14ac:dyDescent="0.3">
      <c r="A4813" s="45">
        <v>43264</v>
      </c>
      <c r="B4813" s="764" t="s">
        <v>3741</v>
      </c>
      <c r="C4813" s="764"/>
      <c r="D4813" s="71"/>
      <c r="E4813" s="72">
        <v>3000</v>
      </c>
      <c r="F4813" s="48">
        <f t="shared" si="78"/>
        <v>15853</v>
      </c>
    </row>
    <row r="4814" spans="1:6" x14ac:dyDescent="0.3">
      <c r="A4814" s="45">
        <v>43264</v>
      </c>
      <c r="B4814" s="764" t="s">
        <v>3742</v>
      </c>
      <c r="C4814" s="764"/>
      <c r="D4814" s="71"/>
      <c r="E4814" s="72">
        <v>10000</v>
      </c>
      <c r="F4814" s="48">
        <f t="shared" si="78"/>
        <v>25853</v>
      </c>
    </row>
    <row r="4815" spans="1:6" x14ac:dyDescent="0.3">
      <c r="A4815" s="45">
        <v>43264</v>
      </c>
      <c r="B4815" s="764" t="s">
        <v>3743</v>
      </c>
      <c r="C4815" s="76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4" t="s">
        <v>3717</v>
      </c>
      <c r="C4822" s="76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4" t="s">
        <v>3590</v>
      </c>
      <c r="C4843" s="76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4" t="s">
        <v>3717</v>
      </c>
      <c r="C4859" s="76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4" t="s">
        <v>3803</v>
      </c>
      <c r="C4868" s="76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4" t="s">
        <v>3717</v>
      </c>
      <c r="C4876" s="76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4" t="s">
        <v>3717</v>
      </c>
      <c r="C4905" s="76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4" t="s">
        <v>2910</v>
      </c>
      <c r="C4919" s="76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4" t="s">
        <v>1981</v>
      </c>
      <c r="C4924" s="76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4" t="s">
        <v>3717</v>
      </c>
      <c r="C4930" s="76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4" t="s">
        <v>3717</v>
      </c>
      <c r="C4951" s="76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4" t="s">
        <v>3416</v>
      </c>
      <c r="C4955" s="76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4" t="s">
        <v>3717</v>
      </c>
      <c r="C4979" s="76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4" t="s">
        <v>3948</v>
      </c>
      <c r="C4990" s="76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4" t="s">
        <v>3909</v>
      </c>
      <c r="C4996" s="76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4" t="s">
        <v>3960</v>
      </c>
      <c r="C5070" s="76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4" t="s">
        <v>3969</v>
      </c>
      <c r="C5079" s="76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4" t="s">
        <v>3717</v>
      </c>
      <c r="C5087" s="76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4" t="s">
        <v>3717</v>
      </c>
      <c r="C5142" s="76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4" t="s">
        <v>4063</v>
      </c>
      <c r="C5155" s="76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4" t="s">
        <v>4063</v>
      </c>
      <c r="C5168" s="76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4" t="s">
        <v>4064</v>
      </c>
      <c r="C5182" s="76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4" t="s">
        <v>4106</v>
      </c>
      <c r="C5223" s="76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4" t="s">
        <v>4106</v>
      </c>
      <c r="C5233" s="76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4" t="s">
        <v>3444</v>
      </c>
      <c r="C5249" s="76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4" t="s">
        <v>4294</v>
      </c>
      <c r="C5256" s="76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4" t="s">
        <v>4150</v>
      </c>
      <c r="C5266" s="76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4" t="s">
        <v>4163</v>
      </c>
      <c r="C5287" s="76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4" t="s">
        <v>3444</v>
      </c>
      <c r="C5316" s="76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4" t="s">
        <v>3444</v>
      </c>
      <c r="C5323" s="76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4" t="s">
        <v>3444</v>
      </c>
      <c r="C5332" s="76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4" t="s">
        <v>3444</v>
      </c>
      <c r="C5344" s="76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4" t="s">
        <v>4215</v>
      </c>
      <c r="C5360" s="76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9" t="s">
        <v>4223</v>
      </c>
      <c r="C5363" s="77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9" t="s">
        <v>3444</v>
      </c>
      <c r="C5384" s="77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9" t="s">
        <v>3444</v>
      </c>
      <c r="C5392" s="77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9" t="s">
        <v>3444</v>
      </c>
      <c r="C5403" s="77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4" t="s">
        <v>4267</v>
      </c>
      <c r="C5419" s="76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4" t="s">
        <v>4106</v>
      </c>
      <c r="C5421" s="76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4" t="s">
        <v>3590</v>
      </c>
      <c r="C5437" s="76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4" t="s">
        <v>4286</v>
      </c>
      <c r="C5446" s="76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4" t="s">
        <v>4286</v>
      </c>
      <c r="C5451" s="76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4" t="s">
        <v>4299</v>
      </c>
      <c r="C5460" s="764"/>
      <c r="D5460" s="71"/>
      <c r="E5460" s="72">
        <f>76800</f>
        <v>76800</v>
      </c>
      <c r="F5460" s="48">
        <f t="shared" si="88"/>
        <v>77390</v>
      </c>
    </row>
    <row r="5461" spans="1:9" x14ac:dyDescent="0.3">
      <c r="A5461" s="45">
        <v>43370</v>
      </c>
      <c r="B5461" s="764" t="s">
        <v>4300</v>
      </c>
      <c r="C5461" s="76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4" t="s">
        <v>4294</v>
      </c>
      <c r="C5481" s="76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4" t="s">
        <v>4267</v>
      </c>
      <c r="C5485" s="76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4" t="s">
        <v>17</v>
      </c>
      <c r="C5489" s="76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4" t="s">
        <v>4322</v>
      </c>
      <c r="C5496" s="76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4" t="s">
        <v>4329</v>
      </c>
      <c r="C5506" s="764"/>
      <c r="D5506" s="71"/>
      <c r="E5506" s="72">
        <v>40000</v>
      </c>
      <c r="F5506" s="48">
        <f t="shared" si="88"/>
        <v>40001</v>
      </c>
    </row>
    <row r="5507" spans="1:6" x14ac:dyDescent="0.3">
      <c r="A5507" s="45">
        <v>43390</v>
      </c>
      <c r="B5507" s="764" t="s">
        <v>4106</v>
      </c>
      <c r="C5507" s="76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4" t="s">
        <v>4329</v>
      </c>
      <c r="C5526" s="76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4" t="s">
        <v>4329</v>
      </c>
      <c r="C5545" s="76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4" t="s">
        <v>4353</v>
      </c>
      <c r="C5550" s="76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4" t="s">
        <v>3444</v>
      </c>
      <c r="C5554" s="76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4" t="s">
        <v>3444</v>
      </c>
      <c r="C5562" s="76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4" t="s">
        <v>2960</v>
      </c>
      <c r="C5578" s="76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4" t="s">
        <v>4106</v>
      </c>
      <c r="C5581" s="76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4" t="s">
        <v>3444</v>
      </c>
      <c r="C5593" s="76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4" t="s">
        <v>3444</v>
      </c>
      <c r="C5600" s="76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4" t="s">
        <v>3444</v>
      </c>
      <c r="C5609" s="76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4" t="s">
        <v>4415</v>
      </c>
      <c r="C5614" s="76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4" t="s">
        <v>4455</v>
      </c>
      <c r="C5651" s="764"/>
      <c r="D5651" s="71"/>
      <c r="E5651" s="72">
        <v>194</v>
      </c>
      <c r="F5651" s="48">
        <f t="shared" si="91"/>
        <v>842</v>
      </c>
    </row>
    <row r="5652" spans="1:6" x14ac:dyDescent="0.3">
      <c r="A5652" s="45">
        <v>43448</v>
      </c>
      <c r="B5652" s="764" t="s">
        <v>4329</v>
      </c>
      <c r="C5652" s="76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4" t="s">
        <v>4329</v>
      </c>
      <c r="C5657" s="76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4" t="s">
        <v>4329</v>
      </c>
      <c r="C5665" s="76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4" t="s">
        <v>4329</v>
      </c>
      <c r="C5677" s="76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4" t="s">
        <v>4472</v>
      </c>
      <c r="C5684" s="76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4" t="s">
        <v>3444</v>
      </c>
      <c r="C5706" s="76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4" t="s">
        <v>3444</v>
      </c>
      <c r="C5716" s="76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4" t="s">
        <v>4447</v>
      </c>
      <c r="C5729" s="76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4" t="s">
        <v>4106</v>
      </c>
      <c r="C5732" s="76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4" t="s">
        <v>4106</v>
      </c>
      <c r="C5744" s="76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4" t="s">
        <v>4406</v>
      </c>
      <c r="C5754" s="76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4" t="s">
        <v>4406</v>
      </c>
      <c r="C5765" s="76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4" t="s">
        <v>4406</v>
      </c>
      <c r="C5772" s="76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4" t="s">
        <v>4406</v>
      </c>
      <c r="C5780" s="76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4" t="s">
        <v>4406</v>
      </c>
      <c r="C5789" s="76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4" t="s">
        <v>4406</v>
      </c>
      <c r="C5794" s="76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4" t="s">
        <v>4406</v>
      </c>
      <c r="C5810" s="76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4" t="s">
        <v>4574</v>
      </c>
      <c r="C5815" s="76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4" t="s">
        <v>4406</v>
      </c>
      <c r="C5818" s="76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4" t="s">
        <v>2960</v>
      </c>
      <c r="C5827" s="76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4" t="s">
        <v>4406</v>
      </c>
      <c r="C5831" s="76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4" t="s">
        <v>4406</v>
      </c>
      <c r="C5834" s="76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4" t="s">
        <v>4406</v>
      </c>
      <c r="C5841" s="76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4" t="s">
        <v>4406</v>
      </c>
      <c r="C5848" s="76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4" t="s">
        <v>4406</v>
      </c>
      <c r="C5859" s="76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4" t="s">
        <v>4406</v>
      </c>
      <c r="C5865" s="76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4" t="s">
        <v>4627</v>
      </c>
      <c r="C5876" s="76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4" t="s">
        <v>4631</v>
      </c>
      <c r="C5883" s="76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4" t="s">
        <v>4406</v>
      </c>
      <c r="C5886" s="76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4" t="s">
        <v>4632</v>
      </c>
      <c r="C5899" s="76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4" t="s">
        <v>4811</v>
      </c>
      <c r="C5933" s="76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4" t="s">
        <v>2960</v>
      </c>
      <c r="C5948" s="76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4" t="s">
        <v>4675</v>
      </c>
      <c r="C5950" s="76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4" t="s">
        <v>4810</v>
      </c>
      <c r="C5955" s="76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4" t="s">
        <v>4809</v>
      </c>
      <c r="C5965" s="76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4" t="s">
        <v>3444</v>
      </c>
      <c r="C5973" s="76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4" t="s">
        <v>3444</v>
      </c>
      <c r="C5982" s="76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4" t="s">
        <v>3444</v>
      </c>
      <c r="C5988" s="76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4" t="s">
        <v>4809</v>
      </c>
      <c r="C5997" s="76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4" t="s">
        <v>3444</v>
      </c>
      <c r="C6001" s="76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4" t="s">
        <v>4455</v>
      </c>
      <c r="C6026" s="76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4" t="s">
        <v>3444</v>
      </c>
      <c r="C6029" s="76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4" t="s">
        <v>3444</v>
      </c>
      <c r="C6032" s="76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4" t="s">
        <v>4753</v>
      </c>
      <c r="C6045" s="76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4" t="s">
        <v>3444</v>
      </c>
      <c r="C6050" s="76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4" t="s">
        <v>3444</v>
      </c>
      <c r="C6058" s="76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4" t="s">
        <v>3444</v>
      </c>
      <c r="C6072" s="76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4" t="s">
        <v>4808</v>
      </c>
      <c r="C6089" s="76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4" t="s">
        <v>4364</v>
      </c>
      <c r="C6112" s="76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4" t="s">
        <v>4809</v>
      </c>
      <c r="C6123" s="76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4" t="s">
        <v>4846</v>
      </c>
      <c r="C6160" s="764"/>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4" t="s">
        <v>4364</v>
      </c>
      <c r="C6169" s="76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5" t="s">
        <v>5335</v>
      </c>
      <c r="C6795" s="76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7" t="s">
        <v>5229</v>
      </c>
      <c r="C6827" s="767"/>
      <c r="D6827" s="768"/>
      <c r="E6827" s="199">
        <v>500000</v>
      </c>
      <c r="F6827" s="48">
        <f t="shared" si="111"/>
        <v>675437</v>
      </c>
    </row>
    <row r="6828" spans="1:6" x14ac:dyDescent="0.3">
      <c r="A6828" s="45">
        <v>43720</v>
      </c>
      <c r="B6828" s="752" t="s">
        <v>5368</v>
      </c>
      <c r="C6828" s="752"/>
      <c r="D6828" s="753"/>
      <c r="E6828" s="200">
        <v>500000</v>
      </c>
      <c r="F6828" s="48">
        <f t="shared" si="111"/>
        <v>1175437</v>
      </c>
    </row>
    <row r="6829" spans="1:6" x14ac:dyDescent="0.3">
      <c r="A6829" s="45">
        <v>43720</v>
      </c>
      <c r="B6829" s="762" t="s">
        <v>5367</v>
      </c>
      <c r="C6829" s="762"/>
      <c r="D6829" s="76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7" t="s">
        <v>5371</v>
      </c>
      <c r="C6834" s="758"/>
      <c r="D6834" s="75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7" t="s">
        <v>5379</v>
      </c>
      <c r="C6854" s="758"/>
      <c r="D6854" s="759"/>
      <c r="E6854" s="141">
        <v>100000</v>
      </c>
      <c r="F6854" s="48">
        <f t="shared" si="112"/>
        <v>114779</v>
      </c>
    </row>
    <row r="6855" spans="1:6" x14ac:dyDescent="0.3">
      <c r="A6855" s="45">
        <v>43724</v>
      </c>
      <c r="B6855" s="757" t="s">
        <v>5379</v>
      </c>
      <c r="C6855" s="758"/>
      <c r="D6855" s="75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7" t="s">
        <v>5379</v>
      </c>
      <c r="C6860" s="758"/>
      <c r="D6860" s="75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7" t="s">
        <v>5385</v>
      </c>
      <c r="C6862" s="758"/>
      <c r="D6862" s="75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7" t="s">
        <v>5379</v>
      </c>
      <c r="C6868" s="758"/>
      <c r="D6868" s="75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7" t="s">
        <v>5399</v>
      </c>
      <c r="C6875" s="758"/>
      <c r="D6875" s="75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7" t="s">
        <v>3717</v>
      </c>
      <c r="C6877" s="758"/>
      <c r="D6877" s="75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7" t="s">
        <v>3717</v>
      </c>
      <c r="C6886" s="758"/>
      <c r="D6886" s="75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7" t="s">
        <v>861</v>
      </c>
      <c r="C6907" s="758"/>
      <c r="D6907" s="75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7" t="s">
        <v>4329</v>
      </c>
      <c r="C6911" s="758"/>
      <c r="D6911" s="75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7" t="s">
        <v>4329</v>
      </c>
      <c r="C6919" s="758"/>
      <c r="D6919" s="75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7" t="s">
        <v>4329</v>
      </c>
      <c r="C6932" s="747"/>
      <c r="D6932" s="747"/>
      <c r="E6932" s="141">
        <v>75000</v>
      </c>
      <c r="F6932" s="48">
        <f>F6930-D6932+E6932</f>
        <v>94826</v>
      </c>
    </row>
    <row r="6933" spans="1:6" x14ac:dyDescent="0.3">
      <c r="A6933" s="45">
        <v>43739</v>
      </c>
      <c r="B6933" s="747" t="s">
        <v>861</v>
      </c>
      <c r="C6933" s="747"/>
      <c r="D6933" s="74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7" t="s">
        <v>4329</v>
      </c>
      <c r="C6946" s="747"/>
      <c r="D6946" s="74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1" t="s">
        <v>5431</v>
      </c>
      <c r="C6951" s="761"/>
      <c r="D6951" s="76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1" t="s">
        <v>5444</v>
      </c>
      <c r="C6965" s="761"/>
      <c r="D6965" s="76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1" t="s">
        <v>5448</v>
      </c>
      <c r="C6967" s="761"/>
      <c r="D6967" s="76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7" t="s">
        <v>5462</v>
      </c>
      <c r="C6974" s="747"/>
      <c r="D6974" s="74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7" t="s">
        <v>861</v>
      </c>
      <c r="C6977" s="747"/>
      <c r="D6977" s="74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7" t="s">
        <v>861</v>
      </c>
      <c r="C6982" s="747"/>
      <c r="D6982" s="74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7" t="s">
        <v>861</v>
      </c>
      <c r="C6988" s="747"/>
      <c r="D6988" s="74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7" t="s">
        <v>4362</v>
      </c>
      <c r="C6997" s="747"/>
      <c r="D6997" s="74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7" t="s">
        <v>861</v>
      </c>
      <c r="C7000" s="747"/>
      <c r="D7000" s="74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7" t="s">
        <v>4329</v>
      </c>
      <c r="C7004" s="747"/>
      <c r="D7004" s="74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7" t="s">
        <v>4329</v>
      </c>
      <c r="C7015" s="747"/>
      <c r="D7015" s="74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7"/>
      <c r="C7021" s="747"/>
      <c r="D7021" s="74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7" t="s">
        <v>861</v>
      </c>
      <c r="C7024" s="747"/>
      <c r="D7024" s="74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7" t="s">
        <v>861</v>
      </c>
      <c r="C7030" s="747"/>
      <c r="D7030" s="74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7" t="s">
        <v>4329</v>
      </c>
      <c r="C7033" s="747"/>
      <c r="D7033" s="74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7" t="s">
        <v>5499</v>
      </c>
      <c r="C7044" s="747"/>
      <c r="D7044" s="74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7" t="s">
        <v>5511</v>
      </c>
      <c r="C7058" s="747"/>
      <c r="D7058" s="74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7" t="s">
        <v>5527</v>
      </c>
      <c r="C7077" s="747"/>
      <c r="D7077" s="74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7" t="s">
        <v>5527</v>
      </c>
      <c r="C7103" s="747"/>
      <c r="D7103" s="74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7" t="s">
        <v>5559</v>
      </c>
      <c r="C7111" s="747"/>
      <c r="D7111" s="74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7" t="s">
        <v>4329</v>
      </c>
      <c r="C7124" s="747"/>
      <c r="D7124" s="747"/>
      <c r="E7124" s="141">
        <v>30000</v>
      </c>
      <c r="F7124" s="48">
        <f t="shared" si="116"/>
        <v>34780</v>
      </c>
    </row>
    <row r="7125" spans="1:6" x14ac:dyDescent="0.3">
      <c r="A7125" s="45">
        <v>43773</v>
      </c>
      <c r="B7125" s="747" t="s">
        <v>4329</v>
      </c>
      <c r="C7125" s="747"/>
      <c r="D7125" s="74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7" t="s">
        <v>5579</v>
      </c>
      <c r="C7129" s="747"/>
      <c r="D7129" s="747"/>
      <c r="E7129" s="141">
        <v>800000</v>
      </c>
      <c r="F7129" s="48">
        <f t="shared" si="116"/>
        <v>804270</v>
      </c>
    </row>
    <row r="7130" spans="1:6" x14ac:dyDescent="0.3">
      <c r="A7130" s="45">
        <v>43774</v>
      </c>
      <c r="B7130" s="747" t="s">
        <v>5579</v>
      </c>
      <c r="C7130" s="747"/>
      <c r="D7130" s="747"/>
      <c r="E7130" s="141">
        <v>300000</v>
      </c>
      <c r="F7130" s="48">
        <f t="shared" si="116"/>
        <v>1104270</v>
      </c>
    </row>
    <row r="7131" spans="1:6" x14ac:dyDescent="0.3">
      <c r="A7131" s="45">
        <v>43774</v>
      </c>
      <c r="B7131" s="747" t="s">
        <v>5579</v>
      </c>
      <c r="C7131" s="747"/>
      <c r="D7131" s="74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7" t="s">
        <v>5592</v>
      </c>
      <c r="C7137" s="758"/>
      <c r="D7137" s="75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7" t="s">
        <v>5602</v>
      </c>
      <c r="C7168" s="758"/>
      <c r="D7168" s="75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7" t="s">
        <v>5602</v>
      </c>
      <c r="C7187" s="747"/>
      <c r="D7187" s="74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7" t="s">
        <v>5632</v>
      </c>
      <c r="C7200" s="747"/>
      <c r="D7200" s="747"/>
      <c r="E7200" s="43"/>
      <c r="F7200" s="48">
        <v>0</v>
      </c>
    </row>
    <row r="7201" spans="1:11" x14ac:dyDescent="0.3">
      <c r="A7201" s="45">
        <v>43788</v>
      </c>
      <c r="B7201" s="747" t="s">
        <v>5633</v>
      </c>
      <c r="C7201" s="747"/>
      <c r="D7201" s="747"/>
      <c r="E7201" s="43">
        <v>1000000</v>
      </c>
      <c r="F7201" s="48">
        <f>E7201</f>
        <v>1000000</v>
      </c>
    </row>
    <row r="7202" spans="1:11" x14ac:dyDescent="0.3">
      <c r="A7202" s="45">
        <v>43788</v>
      </c>
      <c r="B7202" s="747" t="s">
        <v>5634</v>
      </c>
      <c r="C7202" s="747"/>
      <c r="D7202" s="74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7" t="s">
        <v>5636</v>
      </c>
      <c r="C7209" s="747"/>
      <c r="D7209" s="74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7" t="s">
        <v>5634</v>
      </c>
      <c r="C7219" s="747"/>
      <c r="D7219" s="74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7" t="s">
        <v>5774</v>
      </c>
      <c r="C7229" s="747"/>
      <c r="D7229" s="747"/>
      <c r="E7229" s="43">
        <v>45000</v>
      </c>
      <c r="F7229" s="48">
        <f t="shared" si="118"/>
        <v>51516</v>
      </c>
    </row>
    <row r="7230" spans="1:6" x14ac:dyDescent="0.3">
      <c r="A7230" s="45">
        <v>43810</v>
      </c>
      <c r="B7230" s="747" t="s">
        <v>5653</v>
      </c>
      <c r="C7230" s="747"/>
      <c r="D7230" s="74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7" t="s">
        <v>3717</v>
      </c>
      <c r="C7243" s="747"/>
      <c r="D7243" s="74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7" t="s">
        <v>3717</v>
      </c>
      <c r="C7245" s="747"/>
      <c r="D7245" s="74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7" t="s">
        <v>3717</v>
      </c>
      <c r="C7248" s="747"/>
      <c r="D7248" s="74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7" t="s">
        <v>5672</v>
      </c>
      <c r="C7260" s="747"/>
      <c r="D7260" s="74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7" t="s">
        <v>5672</v>
      </c>
      <c r="C7265" s="747"/>
      <c r="D7265" s="74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7" t="s">
        <v>4329</v>
      </c>
      <c r="C7268" s="747"/>
      <c r="D7268" s="74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7" t="s">
        <v>4329</v>
      </c>
      <c r="C7272" s="747"/>
      <c r="D7272" s="74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7" t="s">
        <v>4329</v>
      </c>
      <c r="C7292" s="747"/>
      <c r="D7292" s="74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7" t="s">
        <v>5672</v>
      </c>
      <c r="C7308" s="747"/>
      <c r="D7308" s="747"/>
      <c r="E7308" s="43">
        <v>750000</v>
      </c>
      <c r="F7308" s="48">
        <f t="shared" si="119"/>
        <v>750678</v>
      </c>
      <c r="K7308" s="52"/>
      <c r="L7308" s="52"/>
    </row>
    <row r="7309" spans="1:12" x14ac:dyDescent="0.3">
      <c r="A7309" s="45">
        <v>43837</v>
      </c>
      <c r="B7309" s="747" t="s">
        <v>5672</v>
      </c>
      <c r="C7309" s="747"/>
      <c r="D7309" s="747"/>
      <c r="E7309" s="43">
        <v>200000</v>
      </c>
      <c r="F7309" s="48">
        <f t="shared" ref="F7309:F7372" si="120">F7308+E7309-D7309</f>
        <v>950678</v>
      </c>
      <c r="K7309" s="52"/>
      <c r="L7309" s="52"/>
    </row>
    <row r="7310" spans="1:12" x14ac:dyDescent="0.3">
      <c r="A7310" s="45">
        <v>43837</v>
      </c>
      <c r="B7310" s="747" t="s">
        <v>5672</v>
      </c>
      <c r="C7310" s="747"/>
      <c r="D7310" s="747"/>
      <c r="E7310" s="43">
        <v>496000</v>
      </c>
      <c r="F7310" s="48">
        <f t="shared" si="120"/>
        <v>1446678</v>
      </c>
      <c r="K7310" s="52"/>
      <c r="L7310" s="52"/>
    </row>
    <row r="7311" spans="1:12" x14ac:dyDescent="0.3">
      <c r="A7311" s="45">
        <v>43837</v>
      </c>
      <c r="B7311" s="747" t="s">
        <v>4329</v>
      </c>
      <c r="C7311" s="747"/>
      <c r="D7311" s="74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7" t="s">
        <v>5717</v>
      </c>
      <c r="C7327" s="747"/>
      <c r="D7327" s="74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7" t="s">
        <v>5672</v>
      </c>
      <c r="C7331" s="747"/>
      <c r="D7331" s="74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7" t="s">
        <v>5672</v>
      </c>
      <c r="C7336" s="747"/>
      <c r="D7336" s="74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7" t="s">
        <v>2960</v>
      </c>
      <c r="C7354" s="747"/>
      <c r="D7354" s="74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7" t="s">
        <v>2960</v>
      </c>
      <c r="C7357" s="747"/>
      <c r="D7357" s="74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7" t="s">
        <v>5745</v>
      </c>
      <c r="C7360" s="747"/>
      <c r="D7360" s="74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7" t="s">
        <v>2960</v>
      </c>
      <c r="C7367" s="747"/>
      <c r="D7367" s="74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7" t="s">
        <v>4329</v>
      </c>
      <c r="C7374" s="747"/>
      <c r="D7374" s="74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7" t="s">
        <v>5755</v>
      </c>
      <c r="C7386" s="747"/>
      <c r="D7386" s="74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7" t="s">
        <v>2960</v>
      </c>
      <c r="C7416" s="747"/>
      <c r="D7416" s="74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7" t="s">
        <v>5786</v>
      </c>
      <c r="C7419" s="747"/>
      <c r="D7419" s="74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7" t="s">
        <v>5786</v>
      </c>
      <c r="C7422" s="747"/>
      <c r="D7422" s="74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7" t="s">
        <v>5809</v>
      </c>
      <c r="C7453" s="747"/>
      <c r="D7453" s="747"/>
      <c r="E7453" s="43">
        <v>500000</v>
      </c>
      <c r="F7453" s="48">
        <f t="shared" si="122"/>
        <v>1425522</v>
      </c>
    </row>
    <row r="7454" spans="1:6" x14ac:dyDescent="0.3">
      <c r="A7454" s="45">
        <v>43875</v>
      </c>
      <c r="B7454" s="747" t="s">
        <v>5836</v>
      </c>
      <c r="C7454" s="747"/>
      <c r="D7454" s="74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7" t="s">
        <v>5818</v>
      </c>
      <c r="C7462" s="747"/>
      <c r="D7462" s="74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7" t="s">
        <v>5809</v>
      </c>
      <c r="C7485" s="747"/>
      <c r="D7485" s="74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7" t="s">
        <v>5809</v>
      </c>
      <c r="C7498" s="747"/>
      <c r="D7498" s="74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7" t="s">
        <v>5809</v>
      </c>
      <c r="C7508" s="747"/>
      <c r="D7508" s="74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7" t="s">
        <v>5809</v>
      </c>
      <c r="C7514" s="747"/>
      <c r="D7514" s="74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7" t="s">
        <v>5809</v>
      </c>
      <c r="C7519" s="747"/>
      <c r="D7519" s="74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7" t="s">
        <v>5809</v>
      </c>
      <c r="C7524" s="747"/>
      <c r="D7524" s="74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7" t="s">
        <v>5809</v>
      </c>
      <c r="C7533" s="747"/>
      <c r="D7533" s="747"/>
      <c r="E7533" s="43">
        <v>35000</v>
      </c>
      <c r="F7533" s="48">
        <f t="shared" si="123"/>
        <v>45802</v>
      </c>
    </row>
    <row r="7534" spans="1:6" ht="15" customHeight="1" x14ac:dyDescent="0.3">
      <c r="A7534" s="45">
        <v>43888</v>
      </c>
      <c r="B7534" s="747" t="s">
        <v>5809</v>
      </c>
      <c r="C7534" s="747"/>
      <c r="D7534" s="74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7" t="s">
        <v>5809</v>
      </c>
      <c r="C7536" s="747"/>
      <c r="D7536" s="74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7" t="s">
        <v>5906</v>
      </c>
      <c r="C7548" s="747"/>
      <c r="D7548" s="74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7" t="s">
        <v>5921</v>
      </c>
      <c r="C7595" s="747"/>
      <c r="D7595" s="74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7" t="s">
        <v>5926</v>
      </c>
      <c r="C7599" s="747"/>
      <c r="D7599" s="74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7" t="s">
        <v>5952</v>
      </c>
      <c r="C7624" s="747"/>
      <c r="D7624" s="74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7" t="s">
        <v>5980</v>
      </c>
      <c r="C7642" s="747"/>
      <c r="D7642" s="74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7" t="s">
        <v>5986</v>
      </c>
      <c r="C7658" s="747"/>
      <c r="D7658" s="74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7" t="s">
        <v>2960</v>
      </c>
      <c r="C7661" s="747"/>
      <c r="D7661" s="74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7" t="s">
        <v>3444</v>
      </c>
      <c r="C7664" s="747"/>
      <c r="D7664" s="74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7" t="s">
        <v>2960</v>
      </c>
      <c r="C7667" s="747"/>
      <c r="D7667" s="74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7" t="s">
        <v>2960</v>
      </c>
      <c r="C7671" s="747"/>
      <c r="D7671" s="74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7" t="s">
        <v>2960</v>
      </c>
      <c r="C7678" s="747"/>
      <c r="D7678" s="74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7" t="s">
        <v>6000</v>
      </c>
      <c r="C7682" s="747"/>
      <c r="D7682" s="74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7" t="s">
        <v>2960</v>
      </c>
      <c r="C7684" s="747"/>
      <c r="D7684" s="74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7" t="s">
        <v>2960</v>
      </c>
      <c r="C7688" s="747"/>
      <c r="D7688" s="74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7" t="s">
        <v>2960</v>
      </c>
      <c r="C7691" s="747"/>
      <c r="D7691" s="74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7" t="s">
        <v>2960</v>
      </c>
      <c r="C7701" s="747"/>
      <c r="D7701" s="74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7" t="s">
        <v>2960</v>
      </c>
      <c r="C7712" s="747"/>
      <c r="D7712" s="74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7" t="s">
        <v>2960</v>
      </c>
      <c r="C7717" s="747"/>
      <c r="D7717" s="74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7" t="s">
        <v>2960</v>
      </c>
      <c r="C7720" s="747"/>
      <c r="D7720" s="74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7" t="s">
        <v>6039</v>
      </c>
      <c r="C7730" s="747"/>
      <c r="D7730" s="74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7" t="s">
        <v>6000</v>
      </c>
      <c r="C7741" s="747"/>
      <c r="D7741" s="74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7" t="s">
        <v>6055</v>
      </c>
      <c r="C7745" s="747"/>
      <c r="D7745" s="74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7" t="s">
        <v>6000</v>
      </c>
      <c r="C7754" s="747"/>
      <c r="D7754" s="74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7" t="s">
        <v>6055</v>
      </c>
      <c r="C7759" s="747"/>
      <c r="D7759" s="74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7" t="s">
        <v>6069</v>
      </c>
      <c r="C7766" s="747"/>
      <c r="D7766" s="74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7" t="s">
        <v>6079</v>
      </c>
      <c r="C7772" s="747"/>
      <c r="D7772" s="74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7" t="s">
        <v>6055</v>
      </c>
      <c r="C7774" s="747"/>
      <c r="D7774" s="74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7" t="s">
        <v>6000</v>
      </c>
      <c r="C7776" s="747"/>
      <c r="D7776" s="74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7" t="s">
        <v>6090</v>
      </c>
      <c r="C7780" s="747"/>
      <c r="D7780" s="74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7" t="s">
        <v>6095</v>
      </c>
      <c r="C7784" s="747"/>
      <c r="D7784" s="74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7" t="s">
        <v>6098</v>
      </c>
      <c r="C7789" s="747"/>
      <c r="D7789" s="74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7" t="s">
        <v>6055</v>
      </c>
      <c r="C7804" s="747"/>
      <c r="D7804" s="74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7" t="s">
        <v>6055</v>
      </c>
      <c r="C7809" s="747"/>
      <c r="D7809" s="74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7" t="s">
        <v>6162</v>
      </c>
      <c r="C7820" s="747"/>
      <c r="D7820" s="74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7" t="s">
        <v>6055</v>
      </c>
      <c r="C7823" s="747"/>
      <c r="D7823" s="74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7" t="s">
        <v>6137</v>
      </c>
      <c r="C7833" s="747"/>
      <c r="D7833" s="74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7" t="s">
        <v>6166</v>
      </c>
      <c r="C7836" s="747"/>
      <c r="D7836" s="74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7" t="s">
        <v>6166</v>
      </c>
      <c r="C7839" s="747"/>
      <c r="D7839" s="74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7" t="s">
        <v>6157</v>
      </c>
      <c r="C7853" s="747"/>
      <c r="D7853" s="74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7" t="s">
        <v>6187</v>
      </c>
      <c r="C7874" s="747"/>
      <c r="D7874" s="74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7" t="s">
        <v>6196</v>
      </c>
      <c r="C7886" s="747"/>
      <c r="D7886" s="74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7" t="s">
        <v>6204</v>
      </c>
      <c r="C7896" s="747"/>
      <c r="D7896" s="74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7" t="s">
        <v>6207</v>
      </c>
      <c r="C7898" s="747"/>
      <c r="D7898" s="74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7" t="s">
        <v>6210</v>
      </c>
      <c r="C7905" s="747"/>
      <c r="D7905" s="74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7" t="s">
        <v>6210</v>
      </c>
      <c r="C7923" s="747"/>
      <c r="D7923" s="74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7" t="s">
        <v>6210</v>
      </c>
      <c r="C7925" s="747"/>
      <c r="D7925" s="74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7" t="s">
        <v>6210</v>
      </c>
      <c r="C7935" s="747"/>
      <c r="D7935" s="74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7" t="s">
        <v>6210</v>
      </c>
      <c r="C7941" s="747"/>
      <c r="D7941" s="74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7" t="s">
        <v>6241</v>
      </c>
      <c r="C7950" s="747"/>
      <c r="D7950" s="74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7" t="s">
        <v>6249</v>
      </c>
      <c r="C7961" s="747"/>
      <c r="D7961" s="74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7" t="s">
        <v>6260</v>
      </c>
      <c r="C7968" s="747"/>
      <c r="D7968" s="74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7" t="s">
        <v>6257</v>
      </c>
      <c r="C7976" s="747"/>
      <c r="D7976" s="74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7" t="s">
        <v>6276</v>
      </c>
      <c r="C7985" s="747"/>
      <c r="D7985" s="74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7" t="s">
        <v>6257</v>
      </c>
      <c r="C8001" s="747"/>
      <c r="D8001" s="74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7" t="s">
        <v>6257</v>
      </c>
      <c r="C8020" s="747"/>
      <c r="D8020" s="74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7" t="s">
        <v>6257</v>
      </c>
      <c r="C8037" s="747"/>
      <c r="D8037" s="74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7" t="s">
        <v>6276</v>
      </c>
      <c r="C8054" s="747"/>
      <c r="D8054" s="74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7" t="s">
        <v>6339</v>
      </c>
      <c r="C8068" s="747"/>
      <c r="D8068" s="747"/>
      <c r="E8068" s="43">
        <v>288750</v>
      </c>
      <c r="F8068" s="48">
        <f t="shared" si="132"/>
        <v>317325</v>
      </c>
    </row>
    <row r="8069" spans="1:6" x14ac:dyDescent="0.3">
      <c r="A8069" s="45">
        <v>44053</v>
      </c>
      <c r="B8069" s="747" t="s">
        <v>6340</v>
      </c>
      <c r="C8069" s="747"/>
      <c r="D8069" s="74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7" t="s">
        <v>6257</v>
      </c>
      <c r="C8074" s="747"/>
      <c r="D8074" s="74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7" t="s">
        <v>6357</v>
      </c>
      <c r="C8097" s="747"/>
      <c r="D8097" s="74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7" t="s">
        <v>6257</v>
      </c>
      <c r="C8122" s="747"/>
      <c r="D8122" s="74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7" t="s">
        <v>6249</v>
      </c>
      <c r="C8132" s="747"/>
      <c r="D8132" s="74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7" t="s">
        <v>6409</v>
      </c>
      <c r="C8140" s="747"/>
      <c r="D8140" s="74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7" t="s">
        <v>6408</v>
      </c>
      <c r="C8144" s="747"/>
      <c r="D8144" s="74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7" t="s">
        <v>6407</v>
      </c>
      <c r="C8176" s="747"/>
      <c r="D8176" s="74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7" t="s">
        <v>6423</v>
      </c>
      <c r="C8182" s="747"/>
      <c r="D8182" s="74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7" t="s">
        <v>6438</v>
      </c>
      <c r="C8203" s="747"/>
      <c r="D8203" s="74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7" t="s">
        <v>5653</v>
      </c>
      <c r="C8206" s="747"/>
      <c r="D8206" s="74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7" t="s">
        <v>6438</v>
      </c>
      <c r="C8215" s="747"/>
      <c r="D8215" s="74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7" t="s">
        <v>6407</v>
      </c>
      <c r="C8219" s="747"/>
      <c r="D8219" s="74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7" t="s">
        <v>5653</v>
      </c>
      <c r="C8244" s="747"/>
      <c r="D8244" s="747"/>
      <c r="E8244" s="43">
        <v>50000</v>
      </c>
      <c r="F8244" s="48">
        <f t="shared" si="135"/>
        <v>66921.870967742056</v>
      </c>
    </row>
    <row r="8245" spans="1:10" x14ac:dyDescent="0.3">
      <c r="A8245" s="45">
        <v>44095</v>
      </c>
      <c r="B8245" s="747" t="s">
        <v>5653</v>
      </c>
      <c r="C8245" s="747"/>
      <c r="D8245" s="747"/>
      <c r="E8245" s="43">
        <v>25000</v>
      </c>
      <c r="F8245" s="48">
        <f t="shared" si="135"/>
        <v>91921.870967742056</v>
      </c>
    </row>
    <row r="8246" spans="1:10" x14ac:dyDescent="0.3">
      <c r="A8246" s="45">
        <v>44095</v>
      </c>
      <c r="B8246" s="747" t="s">
        <v>5653</v>
      </c>
      <c r="C8246" s="747"/>
      <c r="D8246" s="74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7" t="s">
        <v>5653</v>
      </c>
      <c r="C8253" s="747"/>
      <c r="D8253" s="74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7" t="s">
        <v>6490</v>
      </c>
      <c r="C8267" s="747"/>
      <c r="D8267" s="74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7" t="s">
        <v>5653</v>
      </c>
      <c r="C8269" s="747"/>
      <c r="D8269" s="74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7" t="s">
        <v>3444</v>
      </c>
      <c r="C8277" s="747"/>
      <c r="D8277" s="74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7" t="s">
        <v>6503</v>
      </c>
      <c r="C8289" s="747"/>
      <c r="D8289" s="747"/>
      <c r="E8289" s="43">
        <v>20000</v>
      </c>
      <c r="F8289" s="48">
        <f t="shared" ref="F8289:F8352" si="136">F8288+E8289-D8289</f>
        <v>30278.870967742056</v>
      </c>
    </row>
    <row r="8290" spans="1:8" x14ac:dyDescent="0.3">
      <c r="A8290" s="45">
        <v>44102</v>
      </c>
      <c r="B8290" s="747" t="s">
        <v>6503</v>
      </c>
      <c r="C8290" s="747"/>
      <c r="D8290" s="74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7" t="s">
        <v>5653</v>
      </c>
      <c r="C8293" s="747"/>
      <c r="D8293" s="74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7" t="s">
        <v>5653</v>
      </c>
      <c r="C8306" s="747"/>
      <c r="D8306" s="74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7" t="s">
        <v>5653</v>
      </c>
      <c r="C8321" s="747"/>
      <c r="D8321" s="74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7" t="s">
        <v>5653</v>
      </c>
      <c r="C8348" s="747"/>
      <c r="D8348" s="747"/>
      <c r="E8348" s="43">
        <v>299000</v>
      </c>
      <c r="F8348" s="48">
        <f t="shared" si="136"/>
        <v>308262.87096774206</v>
      </c>
    </row>
    <row r="8349" spans="1:6" x14ac:dyDescent="0.3">
      <c r="A8349" s="45">
        <v>44112</v>
      </c>
      <c r="B8349" s="747" t="s">
        <v>5653</v>
      </c>
      <c r="C8349" s="747"/>
      <c r="D8349" s="74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7" t="s">
        <v>5653</v>
      </c>
      <c r="C8371" s="747"/>
      <c r="D8371" s="74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7" t="s">
        <v>6566</v>
      </c>
      <c r="C8374" s="758"/>
      <c r="D8374" s="75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7" t="s">
        <v>6575</v>
      </c>
      <c r="C8381" s="747"/>
      <c r="D8381" s="74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7" t="s">
        <v>6582</v>
      </c>
      <c r="C8391" s="747"/>
      <c r="D8391" s="74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7" t="s">
        <v>3444</v>
      </c>
      <c r="C8437" s="747"/>
      <c r="D8437" s="74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7" t="s">
        <v>5653</v>
      </c>
      <c r="C8452" s="747"/>
      <c r="D8452" s="74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7" t="s">
        <v>5653</v>
      </c>
      <c r="C8476" s="747"/>
      <c r="D8476" s="74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7" t="s">
        <v>6672</v>
      </c>
      <c r="C8494" s="747"/>
      <c r="D8494" s="74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7" t="s">
        <v>2960</v>
      </c>
      <c r="C8501" s="747"/>
      <c r="D8501" s="74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7" t="s">
        <v>2960</v>
      </c>
      <c r="C8510" s="747"/>
      <c r="D8510" s="74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7" t="s">
        <v>2960</v>
      </c>
      <c r="C8513" s="747"/>
      <c r="D8513" s="74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7" t="s">
        <v>6688</v>
      </c>
      <c r="C8519" s="747"/>
      <c r="D8519" s="74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7" t="s">
        <v>6688</v>
      </c>
      <c r="C8529" s="747"/>
      <c r="D8529" s="74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7" t="s">
        <v>2960</v>
      </c>
      <c r="C8540" s="747"/>
      <c r="D8540" s="74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7" t="s">
        <v>6688</v>
      </c>
      <c r="C8558" s="747"/>
      <c r="D8558" s="74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7" t="s">
        <v>6688</v>
      </c>
      <c r="C8570" s="747"/>
      <c r="D8570" s="74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7" t="s">
        <v>5653</v>
      </c>
      <c r="C8587" s="747"/>
      <c r="D8587" s="74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7" t="s">
        <v>5653</v>
      </c>
      <c r="C8596" s="747"/>
      <c r="D8596" s="74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7" t="s">
        <v>4106</v>
      </c>
      <c r="C8612" s="747"/>
      <c r="D8612" s="74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7" t="s">
        <v>5653</v>
      </c>
      <c r="C8630" s="747"/>
      <c r="D8630" s="74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7" t="s">
        <v>5653</v>
      </c>
      <c r="C8634" s="747"/>
      <c r="D8634" s="74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7" t="s">
        <v>4106</v>
      </c>
      <c r="C8636" s="747"/>
      <c r="D8636" s="74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7" t="s">
        <v>6786</v>
      </c>
      <c r="C8651" s="747"/>
      <c r="D8651" s="74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7" t="s">
        <v>6800</v>
      </c>
      <c r="C8663" s="747"/>
      <c r="D8663" s="74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7" t="s">
        <v>6802</v>
      </c>
      <c r="C8673" s="747"/>
      <c r="D8673" s="74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7" t="s">
        <v>4106</v>
      </c>
      <c r="C8687" s="747"/>
      <c r="D8687" s="74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7" t="s">
        <v>6823</v>
      </c>
      <c r="C8698" s="747"/>
      <c r="D8698" s="74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7" t="s">
        <v>4415</v>
      </c>
      <c r="C8705" s="747"/>
      <c r="D8705" s="74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7" t="s">
        <v>4415</v>
      </c>
      <c r="C8721" s="747"/>
      <c r="D8721" s="74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7" t="s">
        <v>4415</v>
      </c>
      <c r="C8736" s="747"/>
      <c r="D8736" s="74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7" t="s">
        <v>4415</v>
      </c>
      <c r="C8742" s="747"/>
      <c r="D8742" s="74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7" t="s">
        <v>6858</v>
      </c>
      <c r="C8749" s="747"/>
      <c r="D8749" s="74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7" t="s">
        <v>4415</v>
      </c>
      <c r="C8798" s="747"/>
      <c r="D8798" s="74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7" t="s">
        <v>4415</v>
      </c>
      <c r="C8805" s="747"/>
      <c r="D8805" s="74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7" t="s">
        <v>4415</v>
      </c>
      <c r="C8830" s="747"/>
      <c r="D8830" s="74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0"/>
      <c r="J8832" s="760"/>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47" t="s">
        <v>4415</v>
      </c>
      <c r="C8836" s="747"/>
      <c r="D8836" s="747"/>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47" t="s">
        <v>4415</v>
      </c>
      <c r="C8840" s="747"/>
      <c r="D8840" s="74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7" t="s">
        <v>4415</v>
      </c>
      <c r="C8859" s="747"/>
      <c r="D8859" s="74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7" t="s">
        <v>3444</v>
      </c>
      <c r="C8866" s="747"/>
      <c r="D8866" s="747"/>
      <c r="E8866" s="43">
        <v>100000</v>
      </c>
      <c r="F8866" s="48">
        <f t="shared" si="145"/>
        <v>102511</v>
      </c>
    </row>
    <row r="8867" spans="1:6" x14ac:dyDescent="0.3">
      <c r="A8867" s="45">
        <v>43839</v>
      </c>
      <c r="B8867" s="747" t="s">
        <v>3444</v>
      </c>
      <c r="C8867" s="747"/>
      <c r="D8867" s="747"/>
      <c r="E8867" s="43">
        <v>35000</v>
      </c>
      <c r="F8867" s="48">
        <f t="shared" si="145"/>
        <v>137511</v>
      </c>
    </row>
    <row r="8868" spans="1:6" x14ac:dyDescent="0.3">
      <c r="A8868" s="45">
        <v>43839</v>
      </c>
      <c r="B8868" s="747" t="s">
        <v>4415</v>
      </c>
      <c r="C8868" s="747"/>
      <c r="D8868" s="74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7" t="s">
        <v>3444</v>
      </c>
      <c r="C8884" s="747"/>
      <c r="D8884" s="74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7" t="s">
        <v>3444</v>
      </c>
      <c r="C8894" s="747"/>
      <c r="D8894" s="74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7" t="s">
        <v>3444</v>
      </c>
      <c r="C8901" s="747"/>
      <c r="D8901" s="74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7" t="s">
        <v>3444</v>
      </c>
      <c r="C8907" s="747"/>
      <c r="D8907" s="74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7" t="s">
        <v>5379</v>
      </c>
      <c r="C8930" s="747"/>
      <c r="D8930" s="74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7" t="s">
        <v>5431</v>
      </c>
      <c r="C8940" s="758"/>
      <c r="D8940" s="75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7" t="s">
        <v>5379</v>
      </c>
      <c r="C8947" s="758"/>
      <c r="D8947" s="75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7" t="s">
        <v>7048</v>
      </c>
      <c r="C8975" s="758"/>
      <c r="D8975" s="759"/>
      <c r="E8975" s="43">
        <v>100000</v>
      </c>
      <c r="F8975" s="48">
        <f t="shared" si="146"/>
        <v>109464</v>
      </c>
    </row>
    <row r="8976" spans="1:6" x14ac:dyDescent="0.3">
      <c r="A8976" s="45">
        <v>44256</v>
      </c>
      <c r="B8976" s="757" t="s">
        <v>7048</v>
      </c>
      <c r="C8976" s="758"/>
      <c r="D8976" s="75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7" t="s">
        <v>7088</v>
      </c>
      <c r="C8992" s="758"/>
      <c r="D8992" s="759"/>
      <c r="E8992" s="43">
        <v>100000</v>
      </c>
      <c r="F8992" s="48">
        <f>F8991+E8992-D8992</f>
        <v>108416</v>
      </c>
    </row>
    <row r="8993" spans="1:6" x14ac:dyDescent="0.3">
      <c r="A8993" s="45">
        <v>44258</v>
      </c>
      <c r="B8993" s="757" t="s">
        <v>7088</v>
      </c>
      <c r="C8993" s="758"/>
      <c r="D8993" s="75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7" t="s">
        <v>7100</v>
      </c>
      <c r="C9003" s="758"/>
      <c r="D9003" s="75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7" t="s">
        <v>4415</v>
      </c>
      <c r="C9013" s="758"/>
      <c r="D9013" s="75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7" t="s">
        <v>7048</v>
      </c>
      <c r="C9019" s="758"/>
      <c r="D9019" s="75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7" t="s">
        <v>7106</v>
      </c>
      <c r="C9021" s="758"/>
      <c r="D9021" s="75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7" t="s">
        <v>7048</v>
      </c>
      <c r="C9036" s="758"/>
      <c r="D9036" s="75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7" t="s">
        <v>4415</v>
      </c>
      <c r="C9044" s="758"/>
      <c r="D9044" s="75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7" t="s">
        <v>7048</v>
      </c>
      <c r="C9061" s="758"/>
      <c r="D9061" s="75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7" t="s">
        <v>7048</v>
      </c>
      <c r="C9063" s="758"/>
      <c r="D9063" s="75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7" t="s">
        <v>4415</v>
      </c>
      <c r="C9065" s="758"/>
      <c r="D9065" s="75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7" t="s">
        <v>4415</v>
      </c>
      <c r="C9073" s="758"/>
      <c r="D9073" s="75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7" t="s">
        <v>7161</v>
      </c>
      <c r="C9080" s="758"/>
      <c r="D9080" s="75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7" t="s">
        <v>861</v>
      </c>
      <c r="C9094" s="758"/>
      <c r="D9094" s="75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7" t="s">
        <v>7195</v>
      </c>
      <c r="C9102" s="758"/>
      <c r="D9102" s="75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7" t="s">
        <v>7196</v>
      </c>
      <c r="C9109" s="758"/>
      <c r="D9109" s="75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7" t="s">
        <v>7088</v>
      </c>
      <c r="C9119" s="758"/>
      <c r="D9119" s="75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7" t="s">
        <v>3444</v>
      </c>
      <c r="C9135" s="758"/>
      <c r="D9135" s="75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7" t="s">
        <v>3444</v>
      </c>
      <c r="C9148" s="758"/>
      <c r="D9148" s="75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7" t="s">
        <v>861</v>
      </c>
      <c r="C9166" s="758"/>
      <c r="D9166" s="75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7" t="s">
        <v>5431</v>
      </c>
      <c r="C9179" s="758"/>
      <c r="D9179" s="75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7" t="s">
        <v>5431</v>
      </c>
      <c r="C9183" s="758"/>
      <c r="D9183" s="75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7" t="s">
        <v>7261</v>
      </c>
      <c r="C9197" s="758"/>
      <c r="D9197" s="75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7" t="s">
        <v>4415</v>
      </c>
      <c r="C9204" s="758"/>
      <c r="D9204" s="75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7" t="s">
        <v>4415</v>
      </c>
      <c r="C9211" s="758"/>
      <c r="D9211" s="759"/>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7" t="s">
        <v>4329</v>
      </c>
      <c r="C9226" s="758"/>
      <c r="D9226" s="75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7" t="s">
        <v>5431</v>
      </c>
      <c r="C9235" s="758"/>
      <c r="D9235" s="759"/>
      <c r="E9235" s="43">
        <v>70000</v>
      </c>
      <c r="F9235" s="48">
        <f t="shared" si="151"/>
        <v>76563</v>
      </c>
    </row>
    <row r="9236" spans="1:6" x14ac:dyDescent="0.3">
      <c r="A9236" s="45">
        <v>44298</v>
      </c>
      <c r="B9236" s="757" t="s">
        <v>5431</v>
      </c>
      <c r="C9236" s="758"/>
      <c r="D9236" s="759"/>
      <c r="E9236" s="43">
        <v>45000</v>
      </c>
      <c r="F9236" s="48">
        <f t="shared" si="151"/>
        <v>121563</v>
      </c>
    </row>
    <row r="9237" spans="1:6" x14ac:dyDescent="0.3">
      <c r="A9237" s="45">
        <v>44298</v>
      </c>
      <c r="B9237" s="757" t="s">
        <v>5431</v>
      </c>
      <c r="C9237" s="758"/>
      <c r="D9237" s="75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7" t="s">
        <v>7310</v>
      </c>
      <c r="C9242" s="758"/>
      <c r="D9242" s="75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7" t="s">
        <v>5431</v>
      </c>
      <c r="C9249" s="758"/>
      <c r="D9249" s="75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7" t="s">
        <v>3444</v>
      </c>
      <c r="C9258" s="758"/>
      <c r="D9258" s="75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7" t="s">
        <v>5431</v>
      </c>
      <c r="C9263" s="747"/>
      <c r="D9263" s="74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7" t="s">
        <v>5431</v>
      </c>
      <c r="C9274" s="747"/>
      <c r="D9274" s="74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7" t="s">
        <v>7343</v>
      </c>
      <c r="C9283" s="747"/>
      <c r="D9283" s="74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7" t="s">
        <v>7348</v>
      </c>
      <c r="C9287" s="747"/>
      <c r="D9287" s="74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7" t="s">
        <v>5431</v>
      </c>
      <c r="C9289" s="747"/>
      <c r="D9289" s="74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7" t="s">
        <v>5431</v>
      </c>
      <c r="C9300" s="747"/>
      <c r="D9300" s="74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7" t="s">
        <v>5431</v>
      </c>
      <c r="C9306" s="747"/>
      <c r="D9306" s="74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7" t="s">
        <v>5431</v>
      </c>
      <c r="C9310" s="747"/>
      <c r="D9310" s="74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7" t="s">
        <v>7374</v>
      </c>
      <c r="C9314" s="747"/>
      <c r="D9314" s="74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7" t="s">
        <v>4329</v>
      </c>
      <c r="C9340" s="747"/>
      <c r="D9340" s="747"/>
      <c r="E9340" s="43">
        <v>500000</v>
      </c>
      <c r="F9340" s="48">
        <f>F9339+E9340-D9340</f>
        <v>503165</v>
      </c>
    </row>
    <row r="9341" spans="1:13" x14ac:dyDescent="0.3">
      <c r="A9341" s="45">
        <v>44321</v>
      </c>
      <c r="B9341" s="747" t="s">
        <v>861</v>
      </c>
      <c r="C9341" s="747"/>
      <c r="D9341" s="74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7" t="s">
        <v>7422</v>
      </c>
      <c r="C9353" s="747"/>
      <c r="D9353" s="74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7" t="s">
        <v>4415</v>
      </c>
      <c r="C9365" s="747"/>
      <c r="D9365" s="74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7" t="s">
        <v>4415</v>
      </c>
      <c r="C9368" s="747"/>
      <c r="D9368" s="74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7" t="s">
        <v>861</v>
      </c>
      <c r="C9380" s="747"/>
      <c r="D9380" s="74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7" t="s">
        <v>7440</v>
      </c>
      <c r="C9387" s="747"/>
      <c r="D9387" s="74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6" t="s">
        <v>7448</v>
      </c>
      <c r="I9396" s="756"/>
      <c r="J9396" s="756"/>
    </row>
    <row r="9397" spans="1:12" x14ac:dyDescent="0.3">
      <c r="A9397" s="45">
        <v>44336</v>
      </c>
      <c r="B9397" s="747" t="s">
        <v>7440</v>
      </c>
      <c r="C9397" s="747"/>
      <c r="D9397" s="747"/>
      <c r="E9397" s="43">
        <v>50000</v>
      </c>
      <c r="F9397" s="48">
        <f t="shared" si="153"/>
        <v>68195</v>
      </c>
      <c r="H9397" s="755" t="s">
        <v>7527</v>
      </c>
      <c r="I9397" s="755"/>
      <c r="J9397" s="43">
        <v>25000</v>
      </c>
    </row>
    <row r="9398" spans="1:12" x14ac:dyDescent="0.3">
      <c r="A9398" s="45">
        <v>44336</v>
      </c>
      <c r="B9398" s="5" t="s">
        <v>4055</v>
      </c>
      <c r="C9398" s="5" t="s">
        <v>7456</v>
      </c>
      <c r="D9398" s="43">
        <v>40000</v>
      </c>
      <c r="E9398" s="43"/>
      <c r="F9398" s="48">
        <f t="shared" si="153"/>
        <v>28195</v>
      </c>
      <c r="H9398" s="755" t="s">
        <v>7449</v>
      </c>
      <c r="I9398" s="755"/>
      <c r="J9398" s="43">
        <v>201000</v>
      </c>
    </row>
    <row r="9399" spans="1:12" x14ac:dyDescent="0.3">
      <c r="A9399" s="45">
        <v>44336</v>
      </c>
      <c r="B9399" s="5" t="s">
        <v>7457</v>
      </c>
      <c r="C9399" s="5" t="s">
        <v>7458</v>
      </c>
      <c r="D9399" s="43">
        <v>16000</v>
      </c>
      <c r="E9399" s="43"/>
      <c r="F9399" s="48">
        <f t="shared" si="153"/>
        <v>12195</v>
      </c>
      <c r="H9399" s="755" t="s">
        <v>7450</v>
      </c>
      <c r="I9399" s="755"/>
      <c r="J9399" s="43">
        <v>201000</v>
      </c>
    </row>
    <row r="9400" spans="1:12" x14ac:dyDescent="0.3">
      <c r="A9400" s="45">
        <v>44336</v>
      </c>
      <c r="B9400" s="5" t="s">
        <v>7214</v>
      </c>
      <c r="C9400" s="5" t="s">
        <v>7460</v>
      </c>
      <c r="D9400" s="43">
        <v>2500</v>
      </c>
      <c r="E9400" s="43"/>
      <c r="F9400" s="48">
        <f t="shared" si="153"/>
        <v>9695</v>
      </c>
      <c r="H9400" s="755" t="s">
        <v>7452</v>
      </c>
      <c r="I9400" s="755"/>
      <c r="J9400" s="43">
        <v>4000</v>
      </c>
    </row>
    <row r="9401" spans="1:12" x14ac:dyDescent="0.3">
      <c r="A9401" s="45">
        <v>44336</v>
      </c>
      <c r="B9401" s="747" t="s">
        <v>7440</v>
      </c>
      <c r="C9401" s="747"/>
      <c r="D9401" s="747"/>
      <c r="E9401" s="43">
        <v>50000</v>
      </c>
      <c r="F9401" s="48">
        <f t="shared" si="153"/>
        <v>59695</v>
      </c>
      <c r="H9401" s="755" t="s">
        <v>7464</v>
      </c>
      <c r="I9401" s="755"/>
      <c r="J9401" s="43">
        <f>SUM(J9397:J9400)</f>
        <v>431000</v>
      </c>
    </row>
    <row r="9402" spans="1:12" x14ac:dyDescent="0.3">
      <c r="A9402" s="45">
        <v>44336</v>
      </c>
      <c r="B9402" s="5" t="s">
        <v>4550</v>
      </c>
      <c r="C9402" s="5" t="s">
        <v>7462</v>
      </c>
      <c r="D9402" s="43">
        <v>20000</v>
      </c>
      <c r="E9402" s="43"/>
      <c r="F9402" s="48">
        <f t="shared" si="153"/>
        <v>39695</v>
      </c>
      <c r="H9402" s="755" t="s">
        <v>7463</v>
      </c>
      <c r="I9402" s="755"/>
      <c r="J9402" s="43">
        <v>67000</v>
      </c>
    </row>
    <row r="9403" spans="1:12" x14ac:dyDescent="0.3">
      <c r="A9403" s="45">
        <v>44337</v>
      </c>
      <c r="B9403" s="5" t="s">
        <v>5156</v>
      </c>
      <c r="C9403" s="5" t="s">
        <v>7466</v>
      </c>
      <c r="D9403" s="43">
        <v>7260</v>
      </c>
      <c r="E9403" s="43"/>
      <c r="F9403" s="48">
        <f t="shared" si="153"/>
        <v>32435</v>
      </c>
      <c r="H9403" s="755" t="s">
        <v>7465</v>
      </c>
      <c r="I9403" s="75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7" t="s">
        <v>7440</v>
      </c>
      <c r="C9405" s="747"/>
      <c r="D9405" s="74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7" t="s">
        <v>7440</v>
      </c>
      <c r="C9410" s="747"/>
      <c r="D9410" s="74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7" t="s">
        <v>7440</v>
      </c>
      <c r="C9419" s="747"/>
      <c r="D9419" s="74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7" t="s">
        <v>7440</v>
      </c>
      <c r="C9439" s="747"/>
      <c r="D9439" s="74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7" t="s">
        <v>7440</v>
      </c>
      <c r="C9448" s="747"/>
      <c r="D9448" s="747"/>
      <c r="E9448" s="43">
        <v>720000</v>
      </c>
      <c r="F9448" s="48">
        <f t="shared" si="154"/>
        <v>743869</v>
      </c>
    </row>
    <row r="9449" spans="1:10" x14ac:dyDescent="0.3">
      <c r="A9449" s="45">
        <v>44349</v>
      </c>
      <c r="B9449" s="747" t="s">
        <v>7048</v>
      </c>
      <c r="C9449" s="747"/>
      <c r="D9449" s="74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7" t="s">
        <v>7088</v>
      </c>
      <c r="C9469" s="747"/>
      <c r="D9469" s="74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7" t="s">
        <v>7088</v>
      </c>
      <c r="C9475" s="747"/>
      <c r="D9475" s="747"/>
      <c r="E9475" s="43">
        <v>250000</v>
      </c>
      <c r="F9475" s="48">
        <f t="shared" si="155"/>
        <v>373893</v>
      </c>
      <c r="H9475" s="254"/>
    </row>
    <row r="9476" spans="1:12" x14ac:dyDescent="0.3">
      <c r="A9476" s="45">
        <v>44356</v>
      </c>
      <c r="B9476" s="747" t="s">
        <v>7088</v>
      </c>
      <c r="C9476" s="747"/>
      <c r="D9476" s="74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7" t="s">
        <v>7536</v>
      </c>
      <c r="C9483" s="747"/>
      <c r="D9483" s="74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7" t="s">
        <v>861</v>
      </c>
      <c r="C9486" s="747"/>
      <c r="D9486" s="74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7" t="s">
        <v>861</v>
      </c>
      <c r="C9496" s="747"/>
      <c r="D9496" s="74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7" t="s">
        <v>4362</v>
      </c>
      <c r="C9520" s="747"/>
      <c r="D9520" s="74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7" t="s">
        <v>7348</v>
      </c>
      <c r="C9523" s="747"/>
      <c r="D9523" s="74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7" t="s">
        <v>861</v>
      </c>
      <c r="C9525" s="747"/>
      <c r="D9525" s="74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7" t="s">
        <v>7577</v>
      </c>
      <c r="C9534" s="747"/>
      <c r="D9534" s="747"/>
      <c r="E9534" s="43">
        <v>700</v>
      </c>
      <c r="F9534" s="48">
        <f t="shared" si="156"/>
        <v>14488</v>
      </c>
      <c r="L9534" s="93"/>
    </row>
    <row r="9535" spans="1:12" x14ac:dyDescent="0.3">
      <c r="A9535" s="45">
        <v>44364</v>
      </c>
      <c r="B9535" s="5" t="s">
        <v>6341</v>
      </c>
      <c r="C9535" s="5" t="s">
        <v>6555</v>
      </c>
      <c r="D9535" s="43">
        <v>2500</v>
      </c>
      <c r="E9535" s="43"/>
      <c r="F9535" s="48">
        <f t="shared" si="156"/>
        <v>11988</v>
      </c>
      <c r="H9535" s="754"/>
      <c r="I9535" s="75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7" t="s">
        <v>7440</v>
      </c>
      <c r="C9538" s="747"/>
      <c r="D9538" s="74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7" t="s">
        <v>7048</v>
      </c>
      <c r="C9544" s="747"/>
      <c r="D9544" s="74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7" t="s">
        <v>4106</v>
      </c>
      <c r="C9556" s="747"/>
      <c r="D9556" s="74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7" t="s">
        <v>4106</v>
      </c>
      <c r="C9566" s="747"/>
      <c r="D9566" s="74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7" t="s">
        <v>7048</v>
      </c>
      <c r="C9579" s="747"/>
      <c r="D9579" s="74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7" t="s">
        <v>7617</v>
      </c>
      <c r="C9587" s="747"/>
      <c r="D9587" s="74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7" t="s">
        <v>7048</v>
      </c>
      <c r="C9591" s="747"/>
      <c r="D9591" s="74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7" t="s">
        <v>7440</v>
      </c>
      <c r="C9598" s="747"/>
      <c r="D9598" s="74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7" t="s">
        <v>7440</v>
      </c>
      <c r="C9606" s="747"/>
      <c r="D9606" s="74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7" t="s">
        <v>7650</v>
      </c>
      <c r="C9609" s="747"/>
      <c r="D9609" s="74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7" t="s">
        <v>861</v>
      </c>
      <c r="C9620" s="747"/>
      <c r="D9620" s="74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7" t="s">
        <v>7440</v>
      </c>
      <c r="C9657" s="747"/>
      <c r="D9657" s="74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7" t="s">
        <v>7440</v>
      </c>
      <c r="C9670" s="747"/>
      <c r="D9670" s="74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7" t="s">
        <v>7440</v>
      </c>
      <c r="C9680" s="747"/>
      <c r="D9680" s="74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7" t="s">
        <v>7440</v>
      </c>
      <c r="C9690" s="747"/>
      <c r="D9690" s="747"/>
      <c r="E9690" s="43">
        <v>10100</v>
      </c>
      <c r="F9690" s="48">
        <f t="shared" si="159"/>
        <v>33807</v>
      </c>
      <c r="J9690" s="52">
        <v>45249</v>
      </c>
      <c r="L9690" s="93"/>
    </row>
    <row r="9691" spans="1:12" x14ac:dyDescent="0.3">
      <c r="A9691" s="45">
        <v>44385</v>
      </c>
      <c r="B9691" s="747" t="s">
        <v>7440</v>
      </c>
      <c r="C9691" s="747"/>
      <c r="D9691" s="74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7" t="s">
        <v>7734</v>
      </c>
      <c r="C9709" s="747"/>
      <c r="D9709" s="74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7" t="s">
        <v>4106</v>
      </c>
      <c r="C9713" s="747"/>
      <c r="D9713" s="74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7" t="s">
        <v>7440</v>
      </c>
      <c r="C9725" s="747"/>
      <c r="D9725" s="74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7" t="s">
        <v>7793</v>
      </c>
      <c r="C9756" s="747"/>
      <c r="D9756" s="74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7" t="s">
        <v>4106</v>
      </c>
      <c r="C9778" s="747"/>
      <c r="D9778" s="74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7" t="s">
        <v>4106</v>
      </c>
      <c r="C9792" s="747"/>
      <c r="D9792" s="74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7" t="s">
        <v>7440</v>
      </c>
      <c r="C9811" s="747"/>
      <c r="D9811" s="74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7" t="s">
        <v>7440</v>
      </c>
      <c r="C9834" s="747"/>
      <c r="D9834" s="74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7" t="s">
        <v>7440</v>
      </c>
      <c r="C9837" s="747"/>
      <c r="D9837" s="74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7" t="s">
        <v>4106</v>
      </c>
      <c r="C9841" s="747"/>
      <c r="D9841" s="74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7" t="s">
        <v>7877</v>
      </c>
      <c r="C9850" s="747"/>
      <c r="D9850" s="74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7" t="s">
        <v>4406</v>
      </c>
      <c r="C9855" s="747"/>
      <c r="D9855" s="74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7" t="s">
        <v>7734</v>
      </c>
      <c r="C9866" s="747"/>
      <c r="D9866" s="747"/>
      <c r="E9866" s="43">
        <v>46210</v>
      </c>
      <c r="F9866" s="48">
        <f t="shared" si="162"/>
        <v>157181.66129032261</v>
      </c>
      <c r="H9866" s="52">
        <f>SUM(H9862:H9862)</f>
        <v>0</v>
      </c>
      <c r="J9866" s="52">
        <v>45249</v>
      </c>
      <c r="L9866" s="93"/>
    </row>
    <row r="9867" spans="1:12" x14ac:dyDescent="0.3">
      <c r="A9867" s="45">
        <v>44418</v>
      </c>
      <c r="B9867" s="747" t="s">
        <v>7891</v>
      </c>
      <c r="C9867" s="747"/>
      <c r="D9867" s="74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7" t="s">
        <v>7734</v>
      </c>
      <c r="C9874" s="747"/>
      <c r="D9874" s="74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7" t="s">
        <v>7891</v>
      </c>
      <c r="C9881" s="747"/>
      <c r="D9881" s="74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7" t="s">
        <v>7891</v>
      </c>
      <c r="C9896" s="747"/>
      <c r="D9896" s="747"/>
      <c r="E9896" s="43">
        <v>100000</v>
      </c>
      <c r="F9896" s="48">
        <f>F9895+E9896-D9896</f>
        <v>107262.66129032261</v>
      </c>
      <c r="I9896" s="52">
        <f>SUM(I9894:I9895)</f>
        <v>1160</v>
      </c>
      <c r="L9896" s="93"/>
    </row>
    <row r="9897" spans="1:12" x14ac:dyDescent="0.3">
      <c r="A9897" s="45">
        <v>44425</v>
      </c>
      <c r="B9897" s="747" t="s">
        <v>7891</v>
      </c>
      <c r="C9897" s="747"/>
      <c r="D9897" s="74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7" t="s">
        <v>7891</v>
      </c>
      <c r="C9904" s="747"/>
      <c r="D9904" s="747"/>
      <c r="E9904" s="43">
        <v>100000</v>
      </c>
      <c r="F9904" s="48">
        <f t="shared" si="163"/>
        <v>116924.66129032261</v>
      </c>
      <c r="I9904" s="52">
        <f>SUM(I9902:I9903)</f>
        <v>0</v>
      </c>
      <c r="L9904" s="93"/>
    </row>
    <row r="9905" spans="1:12" x14ac:dyDescent="0.3">
      <c r="A9905" s="45">
        <v>44428</v>
      </c>
      <c r="B9905" s="747" t="s">
        <v>7891</v>
      </c>
      <c r="C9905" s="747"/>
      <c r="D9905" s="74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7" t="s">
        <v>7891</v>
      </c>
      <c r="C9916" s="747"/>
      <c r="D9916" s="74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7" t="s">
        <v>7951</v>
      </c>
      <c r="C9940" s="747"/>
      <c r="D9940" s="74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7" t="s">
        <v>7953</v>
      </c>
      <c r="C9942" s="747"/>
      <c r="D9942" s="74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7" t="s">
        <v>4106</v>
      </c>
      <c r="C9944" s="747"/>
      <c r="D9944" s="74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7" t="s">
        <v>5431</v>
      </c>
      <c r="C9952" s="747"/>
      <c r="D9952" s="74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7" t="s">
        <v>7977</v>
      </c>
      <c r="C9973" s="747"/>
      <c r="D9973" s="74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7" t="s">
        <v>861</v>
      </c>
      <c r="C9984" s="747"/>
      <c r="D9984" s="74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7" t="s">
        <v>4329</v>
      </c>
      <c r="C9999" s="747"/>
      <c r="D9999" s="74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7" t="s">
        <v>8034</v>
      </c>
      <c r="C10015" s="747"/>
      <c r="D10015" s="74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7" t="s">
        <v>8035</v>
      </c>
      <c r="C10017" s="747"/>
      <c r="D10017" s="74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7" t="s">
        <v>4415</v>
      </c>
      <c r="C10024" s="747"/>
      <c r="D10024" s="74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7" t="s">
        <v>8049</v>
      </c>
      <c r="C10029" s="747"/>
      <c r="D10029" s="74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7" t="s">
        <v>861</v>
      </c>
      <c r="C10037" s="747"/>
      <c r="D10037" s="74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7" t="s">
        <v>4415</v>
      </c>
      <c r="C10049" s="747"/>
      <c r="D10049" s="74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7" t="s">
        <v>4106</v>
      </c>
      <c r="C10061" s="747"/>
      <c r="D10061" s="747"/>
      <c r="E10061" s="43">
        <v>100000</v>
      </c>
      <c r="F10061" s="48">
        <f t="shared" si="166"/>
        <v>111049.66129032266</v>
      </c>
      <c r="L10061" s="93"/>
    </row>
    <row r="10062" spans="1:12" x14ac:dyDescent="0.3">
      <c r="A10062" s="45">
        <v>44473</v>
      </c>
      <c r="B10062" s="747" t="s">
        <v>4106</v>
      </c>
      <c r="C10062" s="747"/>
      <c r="D10062" s="747"/>
      <c r="E10062" s="43">
        <v>100000</v>
      </c>
      <c r="F10062" s="48">
        <f t="shared" si="166"/>
        <v>211049.66129032266</v>
      </c>
      <c r="L10062" s="93"/>
    </row>
    <row r="10063" spans="1:12" x14ac:dyDescent="0.3">
      <c r="A10063" s="45">
        <v>44473</v>
      </c>
      <c r="B10063" s="747" t="s">
        <v>4106</v>
      </c>
      <c r="C10063" s="747"/>
      <c r="D10063" s="74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7" t="s">
        <v>8072</v>
      </c>
      <c r="C10066" s="747"/>
      <c r="D10066" s="74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7" t="s">
        <v>4106</v>
      </c>
      <c r="C10085" s="747"/>
      <c r="D10085" s="747"/>
      <c r="E10085" s="43">
        <v>150000</v>
      </c>
      <c r="F10085" s="48">
        <f t="shared" ref="F10085:F10148" si="167">F10084+E10085-D10085</f>
        <v>156347.66129032266</v>
      </c>
      <c r="L10085" s="93"/>
    </row>
    <row r="10086" spans="1:12" x14ac:dyDescent="0.3">
      <c r="A10086" s="45">
        <v>44474</v>
      </c>
      <c r="B10086" s="747" t="s">
        <v>4415</v>
      </c>
      <c r="C10086" s="747"/>
      <c r="D10086" s="747"/>
      <c r="E10086" s="43">
        <v>350000</v>
      </c>
      <c r="F10086" s="48">
        <f t="shared" si="167"/>
        <v>506347.66129032266</v>
      </c>
      <c r="L10086" s="93"/>
    </row>
    <row r="10087" spans="1:12" x14ac:dyDescent="0.3">
      <c r="A10087" s="45">
        <v>44474</v>
      </c>
      <c r="B10087" s="747" t="s">
        <v>4415</v>
      </c>
      <c r="C10087" s="747"/>
      <c r="D10087" s="747"/>
      <c r="E10087" s="43">
        <v>300000</v>
      </c>
      <c r="F10087" s="48">
        <f t="shared" si="167"/>
        <v>806347.66129032266</v>
      </c>
      <c r="L10087" s="93"/>
    </row>
    <row r="10088" spans="1:12" x14ac:dyDescent="0.3">
      <c r="A10088" s="45">
        <v>44474</v>
      </c>
      <c r="B10088" s="747" t="s">
        <v>4415</v>
      </c>
      <c r="C10088" s="747"/>
      <c r="D10088" s="74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7" t="s">
        <v>8093</v>
      </c>
      <c r="C10100" s="747"/>
      <c r="D10100" s="747"/>
      <c r="E10100" s="43">
        <v>62000</v>
      </c>
      <c r="F10100" s="48">
        <f t="shared" si="167"/>
        <v>93572.661290322663</v>
      </c>
    </row>
    <row r="10101" spans="1:6" x14ac:dyDescent="0.3">
      <c r="A10101" s="45">
        <v>44474</v>
      </c>
      <c r="B10101" s="747" t="s">
        <v>8094</v>
      </c>
      <c r="C10101" s="747"/>
      <c r="D10101" s="74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7" t="s">
        <v>4415</v>
      </c>
      <c r="C10114" s="747"/>
      <c r="D10114" s="74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7" t="s">
        <v>8112</v>
      </c>
      <c r="C10121" s="747"/>
      <c r="D10121" s="74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7" t="s">
        <v>4106</v>
      </c>
      <c r="C10127" s="747"/>
      <c r="D10127" s="74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7" t="s">
        <v>4106</v>
      </c>
      <c r="C10135" s="747"/>
      <c r="D10135" s="74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7" t="s">
        <v>8134</v>
      </c>
      <c r="C10150" s="747"/>
      <c r="D10150" s="74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7" t="s">
        <v>8034</v>
      </c>
      <c r="C10161" s="747"/>
      <c r="D10161" s="74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7" t="s">
        <v>3444</v>
      </c>
      <c r="C10169" s="747"/>
      <c r="D10169" s="74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7" t="s">
        <v>4106</v>
      </c>
      <c r="C10178" s="747"/>
      <c r="D10178" s="74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7" t="s">
        <v>4364</v>
      </c>
      <c r="C10186" s="747"/>
      <c r="D10186" s="74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7" t="s">
        <v>4364</v>
      </c>
      <c r="C10194" s="747"/>
      <c r="D10194" s="74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7" t="s">
        <v>4106</v>
      </c>
      <c r="C10201" s="747"/>
      <c r="D10201" s="74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7" t="s">
        <v>4106</v>
      </c>
      <c r="C10211" s="747"/>
      <c r="D10211" s="74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7" t="s">
        <v>7440</v>
      </c>
      <c r="C10237" s="747"/>
      <c r="D10237" s="74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7" t="s">
        <v>4106</v>
      </c>
      <c r="C10245" s="747"/>
      <c r="D10245" s="74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7" t="s">
        <v>3444</v>
      </c>
      <c r="C10247" s="747"/>
      <c r="D10247" s="74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7" t="s">
        <v>4106</v>
      </c>
      <c r="C10262" s="747"/>
      <c r="D10262" s="747"/>
      <c r="E10262" s="43">
        <v>250000</v>
      </c>
      <c r="F10262" s="48">
        <f t="shared" si="169"/>
        <v>250502.66129032266</v>
      </c>
      <c r="I10262" s="52">
        <v>24000</v>
      </c>
      <c r="L10262" s="93"/>
    </row>
    <row r="10263" spans="1:12" x14ac:dyDescent="0.3">
      <c r="A10263" s="45">
        <v>44508</v>
      </c>
      <c r="B10263" s="747" t="s">
        <v>4106</v>
      </c>
      <c r="C10263" s="747"/>
      <c r="D10263" s="74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7" t="s">
        <v>7440</v>
      </c>
      <c r="C10275" s="747"/>
      <c r="D10275" s="74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7" t="s">
        <v>7440</v>
      </c>
      <c r="C10277" s="747"/>
      <c r="D10277" s="74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7" t="s">
        <v>7440</v>
      </c>
      <c r="C10287" s="747"/>
      <c r="D10287" s="74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7" t="s">
        <v>8272</v>
      </c>
      <c r="C10293" s="747"/>
      <c r="D10293" s="747"/>
      <c r="E10293" s="43">
        <v>4000</v>
      </c>
      <c r="F10293" s="48">
        <f t="shared" si="170"/>
        <v>121667.66129032266</v>
      </c>
      <c r="I10293" s="52">
        <v>24000</v>
      </c>
      <c r="L10293" s="93"/>
    </row>
    <row r="10294" spans="1:12" x14ac:dyDescent="0.3">
      <c r="A10294" s="45">
        <v>44513</v>
      </c>
      <c r="B10294" s="747" t="s">
        <v>8260</v>
      </c>
      <c r="C10294" s="747"/>
      <c r="D10294" s="74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7" t="s">
        <v>7440</v>
      </c>
      <c r="C10307" s="747"/>
      <c r="D10307" s="74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7" t="s">
        <v>8290</v>
      </c>
      <c r="C10312" s="747"/>
      <c r="D10312" s="74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7" t="s">
        <v>7440</v>
      </c>
      <c r="C10317" s="747"/>
      <c r="D10317" s="74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7" t="s">
        <v>7440</v>
      </c>
      <c r="C10327" s="747"/>
      <c r="D10327" s="74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7" t="s">
        <v>7440</v>
      </c>
      <c r="C10339" s="747"/>
      <c r="D10339" s="74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7" t="s">
        <v>8290</v>
      </c>
      <c r="C10341" s="747"/>
      <c r="D10341" s="74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7" t="s">
        <v>4106</v>
      </c>
      <c r="C10344" s="747"/>
      <c r="D10344" s="74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7" t="s">
        <v>7440</v>
      </c>
      <c r="C10369" s="747"/>
      <c r="D10369" s="74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7" t="s">
        <v>4406</v>
      </c>
      <c r="C10378" s="747"/>
      <c r="D10378" s="74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7" t="s">
        <v>8290</v>
      </c>
      <c r="C10392" s="747"/>
      <c r="D10392" s="74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7" t="s">
        <v>7440</v>
      </c>
      <c r="C10404" s="747"/>
      <c r="D10404" s="74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7" t="s">
        <v>8626</v>
      </c>
      <c r="C10412" s="747"/>
      <c r="D10412" s="74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7" t="s">
        <v>4106</v>
      </c>
      <c r="C10416" s="747"/>
      <c r="D10416" s="74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7" t="s">
        <v>4106</v>
      </c>
      <c r="C10433" s="747"/>
      <c r="D10433" s="74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7" t="s">
        <v>7440</v>
      </c>
      <c r="C10443" s="747"/>
      <c r="D10443" s="74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7" t="s">
        <v>8290</v>
      </c>
      <c r="C10461" s="747"/>
      <c r="D10461" s="74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7" t="s">
        <v>4106</v>
      </c>
      <c r="C10467" s="747"/>
      <c r="D10467" s="74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7" t="s">
        <v>4106</v>
      </c>
      <c r="C10485" s="747"/>
      <c r="D10485" s="74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7" t="s">
        <v>4106</v>
      </c>
      <c r="C10515" s="747"/>
      <c r="D10515" s="74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7" t="s">
        <v>8290</v>
      </c>
      <c r="C10528" s="747"/>
      <c r="D10528" s="74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7" t="s">
        <v>4106</v>
      </c>
      <c r="C10540" s="747"/>
      <c r="D10540" s="74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7" t="s">
        <v>4106</v>
      </c>
      <c r="C10561" s="747"/>
      <c r="D10561" s="74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7" t="s">
        <v>4106</v>
      </c>
      <c r="C10586" s="747"/>
      <c r="D10586" s="74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7" t="s">
        <v>8801</v>
      </c>
      <c r="C10601" s="747"/>
      <c r="D10601" s="74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7" t="s">
        <v>7440</v>
      </c>
      <c r="C10609" s="747"/>
      <c r="D10609" s="74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7" t="s">
        <v>7440</v>
      </c>
      <c r="C10620" s="747"/>
      <c r="D10620" s="74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51" t="s">
        <v>4106</v>
      </c>
      <c r="C10637" s="752"/>
      <c r="D10637" s="753"/>
      <c r="E10637" s="249">
        <v>250000</v>
      </c>
      <c r="F10637" s="48">
        <f t="shared" si="175"/>
        <v>265979.66129032266</v>
      </c>
      <c r="I10637" s="52">
        <v>24000</v>
      </c>
      <c r="L10637" s="93"/>
    </row>
    <row r="10638" spans="1:12" x14ac:dyDescent="0.3">
      <c r="A10638" s="332">
        <v>44599</v>
      </c>
      <c r="B10638" s="751" t="s">
        <v>4106</v>
      </c>
      <c r="C10638" s="752"/>
      <c r="D10638" s="75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1" t="s">
        <v>8837</v>
      </c>
      <c r="C10647" s="752"/>
      <c r="D10647" s="75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1" t="s">
        <v>8839</v>
      </c>
      <c r="C10650" s="752"/>
      <c r="D10650" s="753"/>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1" t="s">
        <v>4106</v>
      </c>
      <c r="C10653" s="752"/>
      <c r="D10653" s="75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1" t="s">
        <v>7440</v>
      </c>
      <c r="C10664" s="752"/>
      <c r="D10664" s="75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1" t="s">
        <v>8856</v>
      </c>
      <c r="C10672" s="752"/>
      <c r="D10672" s="75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1" t="s">
        <v>8290</v>
      </c>
      <c r="C10677" s="752"/>
      <c r="D10677" s="75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1" t="s">
        <v>7440</v>
      </c>
      <c r="C10679" s="752"/>
      <c r="D10679" s="75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1" t="s">
        <v>8290</v>
      </c>
      <c r="C10684" s="752"/>
      <c r="D10684" s="75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1" t="s">
        <v>3444</v>
      </c>
      <c r="C10687" s="752"/>
      <c r="D10687" s="75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1" t="s">
        <v>8290</v>
      </c>
      <c r="C10703" s="752"/>
      <c r="D10703" s="75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1" t="s">
        <v>4106</v>
      </c>
      <c r="C10709" s="752"/>
      <c r="D10709" s="753"/>
      <c r="E10709" s="249">
        <v>300000</v>
      </c>
      <c r="F10709" s="48">
        <f t="shared" si="176"/>
        <v>301863.66129032266</v>
      </c>
      <c r="G10709" s="4"/>
    </row>
    <row r="10710" spans="1:8" x14ac:dyDescent="0.3">
      <c r="A10710" s="45">
        <v>44620</v>
      </c>
      <c r="B10710" s="751" t="s">
        <v>4106</v>
      </c>
      <c r="C10710" s="752"/>
      <c r="D10710" s="75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8" t="s">
        <v>7440</v>
      </c>
      <c r="C10744" s="749"/>
      <c r="D10744" s="750"/>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1" t="s">
        <v>4106</v>
      </c>
      <c r="C10754" s="752"/>
      <c r="D10754" s="753"/>
      <c r="E10754" s="43">
        <v>250000</v>
      </c>
      <c r="F10754" s="48">
        <f t="shared" si="177"/>
        <v>263832.66129032266</v>
      </c>
      <c r="G10754" s="4"/>
    </row>
    <row r="10755" spans="1:8" x14ac:dyDescent="0.3">
      <c r="A10755" s="45">
        <v>44628</v>
      </c>
      <c r="B10755" s="751" t="s">
        <v>4106</v>
      </c>
      <c r="C10755" s="752"/>
      <c r="D10755" s="753"/>
      <c r="E10755" s="43">
        <v>250000</v>
      </c>
      <c r="F10755" s="48">
        <f t="shared" si="177"/>
        <v>513832.66129032266</v>
      </c>
      <c r="G10755" s="4"/>
    </row>
    <row r="10756" spans="1:8" x14ac:dyDescent="0.3">
      <c r="A10756" s="45">
        <v>44628</v>
      </c>
      <c r="B10756" s="748" t="s">
        <v>7440</v>
      </c>
      <c r="C10756" s="749"/>
      <c r="D10756" s="750"/>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8" t="s">
        <v>8938</v>
      </c>
      <c r="C10769" s="749"/>
      <c r="D10769" s="750"/>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8" t="s">
        <v>8941</v>
      </c>
      <c r="C10771" s="749"/>
      <c r="D10771" s="750"/>
      <c r="E10771" s="337">
        <v>500</v>
      </c>
      <c r="F10771" s="48">
        <f t="shared" si="177"/>
        <v>28826.661290322663</v>
      </c>
      <c r="G10771" s="4"/>
    </row>
    <row r="10772" spans="1:8" x14ac:dyDescent="0.3">
      <c r="A10772" s="45">
        <v>44630</v>
      </c>
      <c r="B10772" s="751" t="s">
        <v>4106</v>
      </c>
      <c r="C10772" s="752"/>
      <c r="D10772" s="753"/>
      <c r="E10772" s="43">
        <v>250000</v>
      </c>
      <c r="F10772" s="48">
        <f t="shared" si="177"/>
        <v>278826.66129032266</v>
      </c>
      <c r="G10772" s="4"/>
    </row>
    <row r="10773" spans="1:8" x14ac:dyDescent="0.3">
      <c r="A10773" s="45">
        <v>44630</v>
      </c>
      <c r="B10773" s="751" t="s">
        <v>4106</v>
      </c>
      <c r="C10773" s="752"/>
      <c r="D10773" s="753"/>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8" t="s">
        <v>8974</v>
      </c>
      <c r="C10794" s="749"/>
      <c r="D10794" s="750"/>
      <c r="E10794" s="337">
        <v>10000</v>
      </c>
      <c r="F10794" s="48">
        <f t="shared" si="178"/>
        <v>10247.661290322663</v>
      </c>
      <c r="G10794" s="4"/>
    </row>
    <row r="10795" spans="1:9" x14ac:dyDescent="0.3">
      <c r="A10795" s="45">
        <v>44638</v>
      </c>
      <c r="B10795" s="748" t="s">
        <v>8974</v>
      </c>
      <c r="C10795" s="749"/>
      <c r="D10795" s="750"/>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8" t="s">
        <v>7440</v>
      </c>
      <c r="C10806" s="749"/>
      <c r="D10806" s="750"/>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8" t="s">
        <v>7440</v>
      </c>
      <c r="C10811" s="749"/>
      <c r="D10811" s="750"/>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7" t="s">
        <v>8974</v>
      </c>
      <c r="C10821" s="747"/>
      <c r="D10821" s="74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7" t="s">
        <v>7440</v>
      </c>
      <c r="C10825" s="747"/>
      <c r="D10825" s="74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7" t="s">
        <v>7440</v>
      </c>
      <c r="C10835" s="747"/>
      <c r="D10835" s="74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7" t="s">
        <v>7440</v>
      </c>
      <c r="C10847" s="747"/>
      <c r="D10847" s="74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7" t="s">
        <v>4106</v>
      </c>
      <c r="C10861" s="747"/>
      <c r="D10861" s="747"/>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7" t="s">
        <v>7440</v>
      </c>
      <c r="C10875" s="747"/>
      <c r="D10875" s="74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7" t="s">
        <v>7440</v>
      </c>
      <c r="C10880" s="747"/>
      <c r="D10880" s="74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7" t="s">
        <v>7440</v>
      </c>
      <c r="C10888" s="747"/>
      <c r="D10888" s="74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2" t="s">
        <v>11446</v>
      </c>
      <c r="B1" s="782"/>
      <c r="C1" s="782"/>
      <c r="D1" s="782"/>
      <c r="E1" s="782"/>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11828</v>
      </c>
      <c r="C64" s="304">
        <v>30000</v>
      </c>
      <c r="D64" s="306"/>
      <c r="E64" s="48">
        <f t="shared" si="0"/>
        <v>3615820</v>
      </c>
    </row>
    <row r="65" spans="1:5" x14ac:dyDescent="0.25">
      <c r="A65" s="445">
        <v>45136</v>
      </c>
      <c r="B65" s="309" t="s">
        <v>11829</v>
      </c>
      <c r="C65" s="304">
        <v>100000</v>
      </c>
      <c r="D65" s="306"/>
      <c r="E65" s="48">
        <f t="shared" si="0"/>
        <v>3515820</v>
      </c>
    </row>
    <row r="66" spans="1:5" x14ac:dyDescent="0.25">
      <c r="A66" s="445">
        <v>45137</v>
      </c>
      <c r="B66" s="309" t="s">
        <v>11828</v>
      </c>
      <c r="C66" s="304">
        <v>10000</v>
      </c>
      <c r="D66" s="306"/>
      <c r="E66" s="48">
        <f t="shared" si="0"/>
        <v>3505820</v>
      </c>
    </row>
    <row r="67" spans="1:5" x14ac:dyDescent="0.25">
      <c r="A67" s="445">
        <v>45138</v>
      </c>
      <c r="B67" s="309" t="s">
        <v>11837</v>
      </c>
      <c r="C67" s="306">
        <v>57000</v>
      </c>
      <c r="D67" s="306"/>
      <c r="E67" s="48">
        <f t="shared" si="0"/>
        <v>3448820</v>
      </c>
    </row>
    <row r="68" spans="1:5" x14ac:dyDescent="0.25">
      <c r="A68" s="445">
        <v>45139</v>
      </c>
      <c r="B68" s="305" t="s">
        <v>11868</v>
      </c>
      <c r="C68" s="306">
        <v>45000</v>
      </c>
      <c r="D68" s="306"/>
      <c r="E68" s="48">
        <f t="shared" si="0"/>
        <v>3403820</v>
      </c>
    </row>
    <row r="69" spans="1:5" x14ac:dyDescent="0.25">
      <c r="A69" s="445">
        <v>45139</v>
      </c>
      <c r="B69" s="305" t="s">
        <v>11841</v>
      </c>
      <c r="C69" s="306">
        <v>250000</v>
      </c>
      <c r="D69" s="306"/>
      <c r="E69" s="48">
        <f t="shared" si="0"/>
        <v>3153820</v>
      </c>
    </row>
    <row r="70" spans="1:5" x14ac:dyDescent="0.25">
      <c r="A70" s="445">
        <v>45139</v>
      </c>
      <c r="B70" s="305" t="s">
        <v>11841</v>
      </c>
      <c r="C70" s="306">
        <v>250000</v>
      </c>
      <c r="D70" s="306"/>
      <c r="E70" s="48">
        <f t="shared" si="0"/>
        <v>2903820</v>
      </c>
    </row>
    <row r="71" spans="1:5" x14ac:dyDescent="0.25">
      <c r="A71" s="445">
        <v>45139</v>
      </c>
      <c r="B71" s="305" t="s">
        <v>11841</v>
      </c>
      <c r="C71" s="306">
        <v>250000</v>
      </c>
      <c r="D71" s="306"/>
      <c r="E71" s="48">
        <f t="shared" si="0"/>
        <v>2653820</v>
      </c>
    </row>
    <row r="72" spans="1:5" x14ac:dyDescent="0.25">
      <c r="A72" s="445">
        <v>45139</v>
      </c>
      <c r="B72" s="305" t="s">
        <v>11841</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11846</v>
      </c>
      <c r="C74" s="306">
        <v>100000</v>
      </c>
      <c r="D74" s="306"/>
      <c r="E74" s="48">
        <f t="shared" si="1"/>
        <v>2403820</v>
      </c>
    </row>
    <row r="75" spans="1:5" ht="30" x14ac:dyDescent="0.25">
      <c r="A75" s="445">
        <v>45142</v>
      </c>
      <c r="B75" s="305" t="s">
        <v>11859</v>
      </c>
      <c r="C75" s="306">
        <v>250000</v>
      </c>
      <c r="D75" s="306"/>
      <c r="E75" s="48">
        <f t="shared" si="1"/>
        <v>2153820</v>
      </c>
    </row>
    <row r="76" spans="1:5" ht="30" x14ac:dyDescent="0.25">
      <c r="A76" s="445">
        <v>45142</v>
      </c>
      <c r="B76" s="305" t="s">
        <v>11859</v>
      </c>
      <c r="C76" s="306">
        <v>50000</v>
      </c>
      <c r="D76" s="306"/>
      <c r="E76" s="48">
        <f t="shared" si="1"/>
        <v>2103820</v>
      </c>
    </row>
    <row r="77" spans="1:5" ht="30" x14ac:dyDescent="0.25">
      <c r="A77" s="445">
        <v>45146</v>
      </c>
      <c r="B77" s="305" t="s">
        <v>11902</v>
      </c>
      <c r="C77" s="306">
        <v>27000</v>
      </c>
      <c r="D77" s="306"/>
      <c r="E77" s="48">
        <f t="shared" si="1"/>
        <v>2076820</v>
      </c>
    </row>
    <row r="78" spans="1:5" x14ac:dyDescent="0.25">
      <c r="A78" s="445">
        <v>45147</v>
      </c>
      <c r="B78" s="305" t="s">
        <v>11932</v>
      </c>
      <c r="C78" s="306">
        <v>250000</v>
      </c>
      <c r="D78" s="306"/>
      <c r="E78" s="48">
        <f t="shared" si="1"/>
        <v>1826820</v>
      </c>
    </row>
    <row r="79" spans="1:5" ht="30" x14ac:dyDescent="0.25">
      <c r="A79" s="445">
        <v>45143</v>
      </c>
      <c r="B79" s="309" t="s">
        <v>11870</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11889</v>
      </c>
      <c r="C81" s="304">
        <v>88000</v>
      </c>
      <c r="D81" s="306"/>
      <c r="E81" s="48">
        <f t="shared" si="1"/>
        <v>1487820</v>
      </c>
    </row>
    <row r="82" spans="1:7" ht="30" x14ac:dyDescent="0.25">
      <c r="A82" s="445">
        <v>45146</v>
      </c>
      <c r="B82" s="305" t="s">
        <v>11901</v>
      </c>
      <c r="C82" s="306">
        <v>50000</v>
      </c>
      <c r="D82" s="306"/>
      <c r="E82" s="48">
        <f t="shared" si="1"/>
        <v>1437820</v>
      </c>
    </row>
    <row r="83" spans="1:7" ht="30" x14ac:dyDescent="0.25">
      <c r="A83" s="445">
        <v>45147</v>
      </c>
      <c r="B83" s="305" t="s">
        <v>11910</v>
      </c>
      <c r="C83" s="306">
        <v>200000</v>
      </c>
      <c r="D83" s="306"/>
      <c r="E83" s="48">
        <f t="shared" si="1"/>
        <v>1237820</v>
      </c>
    </row>
    <row r="84" spans="1:7" x14ac:dyDescent="0.25">
      <c r="A84" s="445">
        <v>45147</v>
      </c>
      <c r="B84" s="309" t="s">
        <v>11966</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11962</v>
      </c>
      <c r="C86" s="304">
        <v>205000</v>
      </c>
      <c r="D86" s="306"/>
      <c r="E86" s="48">
        <f t="shared" si="1"/>
        <v>832820</v>
      </c>
    </row>
    <row r="87" spans="1:7" ht="30" x14ac:dyDescent="0.25">
      <c r="A87" s="445">
        <v>45153</v>
      </c>
      <c r="B87" s="309" t="s">
        <v>11967</v>
      </c>
      <c r="C87" s="304">
        <v>139000</v>
      </c>
      <c r="D87" s="306"/>
      <c r="E87" s="48">
        <f t="shared" si="1"/>
        <v>693820</v>
      </c>
    </row>
    <row r="88" spans="1:7" ht="30" x14ac:dyDescent="0.25">
      <c r="A88" s="445">
        <v>45155</v>
      </c>
      <c r="B88" s="305" t="s">
        <v>12151</v>
      </c>
      <c r="C88" s="304">
        <v>100000</v>
      </c>
      <c r="D88" s="306"/>
      <c r="E88" s="48">
        <f t="shared" si="1"/>
        <v>593820</v>
      </c>
    </row>
    <row r="89" spans="1:7" x14ac:dyDescent="0.25">
      <c r="A89" s="445">
        <v>45155</v>
      </c>
      <c r="B89" s="309" t="s">
        <v>12052</v>
      </c>
      <c r="C89" s="304">
        <v>60000</v>
      </c>
      <c r="D89" s="306"/>
      <c r="E89" s="48">
        <f t="shared" si="1"/>
        <v>533820</v>
      </c>
    </row>
    <row r="90" spans="1:7" ht="30" x14ac:dyDescent="0.25">
      <c r="A90" s="445">
        <v>45157</v>
      </c>
      <c r="B90" s="309" t="s">
        <v>12000</v>
      </c>
      <c r="C90" s="304">
        <v>139500</v>
      </c>
      <c r="D90" s="306"/>
      <c r="E90" s="48">
        <f t="shared" si="1"/>
        <v>394320</v>
      </c>
    </row>
    <row r="91" spans="1:7" ht="30" x14ac:dyDescent="0.25">
      <c r="A91" s="445">
        <v>45161</v>
      </c>
      <c r="B91" s="305" t="s">
        <v>12027</v>
      </c>
      <c r="C91" s="306">
        <v>203000</v>
      </c>
      <c r="D91" s="306"/>
      <c r="E91" s="48">
        <f t="shared" si="1"/>
        <v>191320</v>
      </c>
    </row>
    <row r="92" spans="1:7" x14ac:dyDescent="0.25">
      <c r="A92" s="445">
        <v>45161</v>
      </c>
      <c r="B92" s="305" t="s">
        <v>12053</v>
      </c>
      <c r="C92" s="306">
        <v>20000</v>
      </c>
      <c r="D92" s="306"/>
      <c r="E92" s="48">
        <f t="shared" si="1"/>
        <v>171320</v>
      </c>
    </row>
    <row r="93" spans="1:7" x14ac:dyDescent="0.25">
      <c r="A93" s="445">
        <v>45161</v>
      </c>
      <c r="B93" s="305" t="s">
        <v>12053</v>
      </c>
      <c r="C93" s="306">
        <v>180000</v>
      </c>
      <c r="D93" s="306"/>
      <c r="E93" s="48">
        <f t="shared" si="1"/>
        <v>-8680</v>
      </c>
    </row>
    <row r="94" spans="1:7" x14ac:dyDescent="0.25">
      <c r="A94" s="445">
        <v>45161</v>
      </c>
      <c r="B94" s="305" t="s">
        <v>12051</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12053</v>
      </c>
      <c r="C96" s="549">
        <v>50000</v>
      </c>
      <c r="D96" s="549"/>
      <c r="E96" s="48">
        <f t="shared" si="1"/>
        <v>-278680</v>
      </c>
    </row>
    <row r="97" spans="1:5" x14ac:dyDescent="0.25">
      <c r="A97" s="444">
        <v>45164</v>
      </c>
      <c r="B97" s="305" t="s">
        <v>12048</v>
      </c>
      <c r="C97" s="549">
        <v>153000</v>
      </c>
      <c r="D97" s="549"/>
      <c r="E97" s="48">
        <f t="shared" si="1"/>
        <v>-431680</v>
      </c>
    </row>
    <row r="98" spans="1:5" ht="30" x14ac:dyDescent="0.25">
      <c r="A98" s="444">
        <v>45164</v>
      </c>
      <c r="B98" s="305" t="s">
        <v>12050</v>
      </c>
      <c r="C98" s="549">
        <v>53000</v>
      </c>
      <c r="D98" s="549"/>
      <c r="E98" s="48">
        <f t="shared" si="1"/>
        <v>-484680</v>
      </c>
    </row>
    <row r="99" spans="1:5" ht="30" x14ac:dyDescent="0.25">
      <c r="A99" s="444">
        <v>45164</v>
      </c>
      <c r="B99" s="305" t="s">
        <v>12049</v>
      </c>
      <c r="C99" s="549">
        <v>30000</v>
      </c>
      <c r="D99" s="549"/>
      <c r="E99" s="48">
        <f t="shared" si="1"/>
        <v>-514680</v>
      </c>
    </row>
    <row r="100" spans="1:5" x14ac:dyDescent="0.25">
      <c r="A100" s="444">
        <v>45167</v>
      </c>
      <c r="B100" s="305" t="s">
        <v>12061</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12060</v>
      </c>
      <c r="C105" s="306">
        <v>200000</v>
      </c>
      <c r="D105" s="306"/>
      <c r="E105" s="48">
        <f t="shared" si="1"/>
        <v>609520</v>
      </c>
    </row>
    <row r="106" spans="1:5" ht="30" x14ac:dyDescent="0.25">
      <c r="A106" s="444">
        <v>45168</v>
      </c>
      <c r="B106" s="305" t="s">
        <v>12076</v>
      </c>
      <c r="C106" s="306">
        <v>250000</v>
      </c>
      <c r="D106" s="306"/>
      <c r="E106" s="48">
        <f t="shared" si="1"/>
        <v>359520</v>
      </c>
    </row>
    <row r="107" spans="1:5" ht="30" x14ac:dyDescent="0.25">
      <c r="A107" s="444">
        <v>45168</v>
      </c>
      <c r="B107" s="305" t="s">
        <v>12076</v>
      </c>
      <c r="C107" s="306">
        <v>150000</v>
      </c>
      <c r="D107" s="306"/>
      <c r="E107" s="48">
        <f t="shared" si="1"/>
        <v>209520</v>
      </c>
    </row>
    <row r="108" spans="1:5" ht="30" x14ac:dyDescent="0.25">
      <c r="A108" s="444">
        <v>45168</v>
      </c>
      <c r="B108" s="305" t="s">
        <v>12076</v>
      </c>
      <c r="C108" s="306">
        <v>250000</v>
      </c>
      <c r="D108" s="306"/>
      <c r="E108" s="48">
        <f t="shared" si="1"/>
        <v>-40480</v>
      </c>
    </row>
    <row r="109" spans="1:5" ht="30" x14ac:dyDescent="0.25">
      <c r="A109" s="444">
        <v>45168</v>
      </c>
      <c r="B109" s="305" t="s">
        <v>12076</v>
      </c>
      <c r="C109" s="306">
        <v>150000</v>
      </c>
      <c r="D109" s="306"/>
      <c r="E109" s="48">
        <f t="shared" si="1"/>
        <v>-190480</v>
      </c>
    </row>
    <row r="110" spans="1:5" ht="30" x14ac:dyDescent="0.25">
      <c r="A110" s="444">
        <v>45169</v>
      </c>
      <c r="B110" s="309" t="s">
        <v>12081</v>
      </c>
      <c r="C110" s="306">
        <v>228400</v>
      </c>
      <c r="D110" s="306"/>
      <c r="E110" s="48">
        <f t="shared" si="1"/>
        <v>-418880</v>
      </c>
    </row>
    <row r="111" spans="1:5" ht="30" x14ac:dyDescent="0.25">
      <c r="A111" s="444">
        <v>45174</v>
      </c>
      <c r="B111" s="305" t="s">
        <v>12116</v>
      </c>
      <c r="C111" s="306"/>
      <c r="D111" s="306">
        <v>2000000</v>
      </c>
      <c r="E111" s="48">
        <f t="shared" si="1"/>
        <v>1581120</v>
      </c>
    </row>
    <row r="112" spans="1:5" ht="30" x14ac:dyDescent="0.25">
      <c r="A112" s="444">
        <v>45174</v>
      </c>
      <c r="B112" s="309" t="s">
        <v>12117</v>
      </c>
      <c r="C112" s="306">
        <v>250000</v>
      </c>
      <c r="D112" s="306"/>
      <c r="E112" s="48">
        <f t="shared" si="1"/>
        <v>1331120</v>
      </c>
    </row>
    <row r="113" spans="1:6" ht="30" x14ac:dyDescent="0.25">
      <c r="A113" s="444">
        <v>45174</v>
      </c>
      <c r="B113" s="309" t="s">
        <v>12117</v>
      </c>
      <c r="C113" s="306">
        <v>70000</v>
      </c>
      <c r="D113" s="306"/>
      <c r="E113" s="48">
        <f t="shared" si="1"/>
        <v>1261120</v>
      </c>
    </row>
    <row r="114" spans="1:6" ht="30" x14ac:dyDescent="0.25">
      <c r="A114" s="444">
        <v>45176</v>
      </c>
      <c r="B114" s="305" t="s">
        <v>12148</v>
      </c>
      <c r="C114" s="306">
        <v>250000</v>
      </c>
      <c r="D114" s="306"/>
      <c r="E114" s="48">
        <f t="shared" si="1"/>
        <v>1011120</v>
      </c>
    </row>
    <row r="115" spans="1:6" ht="30" x14ac:dyDescent="0.25">
      <c r="A115" s="444">
        <v>45176</v>
      </c>
      <c r="B115" s="305" t="s">
        <v>12148</v>
      </c>
      <c r="C115" s="306">
        <v>250000</v>
      </c>
      <c r="D115" s="306"/>
      <c r="E115" s="48">
        <f t="shared" si="1"/>
        <v>761120</v>
      </c>
    </row>
    <row r="116" spans="1:6" ht="30" x14ac:dyDescent="0.25">
      <c r="A116" s="444">
        <v>45176</v>
      </c>
      <c r="B116" s="305" t="s">
        <v>12148</v>
      </c>
      <c r="C116" s="306">
        <v>3600</v>
      </c>
      <c r="D116" s="306"/>
      <c r="E116" s="48">
        <f t="shared" si="1"/>
        <v>757520</v>
      </c>
    </row>
    <row r="117" spans="1:6" ht="30" x14ac:dyDescent="0.25">
      <c r="A117" s="444">
        <v>45176</v>
      </c>
      <c r="B117" s="305" t="s">
        <v>12149</v>
      </c>
      <c r="C117" s="306">
        <v>40000</v>
      </c>
      <c r="D117" s="306"/>
      <c r="E117" s="48">
        <f t="shared" si="1"/>
        <v>717520</v>
      </c>
    </row>
    <row r="118" spans="1:6" x14ac:dyDescent="0.25">
      <c r="A118" s="444">
        <v>45176</v>
      </c>
      <c r="B118" s="305" t="s">
        <v>12160</v>
      </c>
      <c r="C118" s="306"/>
      <c r="D118" s="306">
        <v>2500000</v>
      </c>
      <c r="E118" s="48">
        <f t="shared" si="1"/>
        <v>3217520</v>
      </c>
    </row>
    <row r="119" spans="1:6" x14ac:dyDescent="0.25">
      <c r="A119" s="444">
        <v>45176</v>
      </c>
      <c r="B119" s="305" t="s">
        <v>12152</v>
      </c>
      <c r="C119" s="306">
        <v>1500000</v>
      </c>
      <c r="D119" s="306"/>
      <c r="E119" s="48">
        <f t="shared" si="1"/>
        <v>1717520</v>
      </c>
    </row>
    <row r="120" spans="1:6" x14ac:dyDescent="0.25">
      <c r="A120" s="445">
        <v>45178</v>
      </c>
      <c r="B120" s="309" t="s">
        <v>11837</v>
      </c>
      <c r="C120" s="306">
        <v>174000</v>
      </c>
      <c r="D120" s="306"/>
      <c r="E120" s="48">
        <f t="shared" si="1"/>
        <v>1543520</v>
      </c>
      <c r="F120" s="356"/>
    </row>
    <row r="121" spans="1:6" x14ac:dyDescent="0.25">
      <c r="A121" s="445">
        <v>45178</v>
      </c>
      <c r="B121" s="309" t="s">
        <v>12159</v>
      </c>
      <c r="C121" s="306">
        <v>100000</v>
      </c>
      <c r="D121" s="306"/>
      <c r="E121" s="48">
        <f t="shared" si="1"/>
        <v>1443520</v>
      </c>
      <c r="F121" s="356"/>
    </row>
    <row r="122" spans="1:6" x14ac:dyDescent="0.25">
      <c r="A122" s="445">
        <v>45178</v>
      </c>
      <c r="B122" s="309" t="s">
        <v>12170</v>
      </c>
      <c r="C122" s="306">
        <v>32000</v>
      </c>
      <c r="D122" s="306"/>
      <c r="E122" s="48">
        <f t="shared" si="1"/>
        <v>1411520</v>
      </c>
      <c r="F122" s="356"/>
    </row>
    <row r="123" spans="1:6" ht="30" x14ac:dyDescent="0.25">
      <c r="A123" s="445">
        <v>45180</v>
      </c>
      <c r="B123" s="309" t="s">
        <v>12169</v>
      </c>
      <c r="C123" s="306">
        <v>90000</v>
      </c>
      <c r="D123" s="306"/>
      <c r="E123" s="48">
        <f t="shared" si="1"/>
        <v>1321520</v>
      </c>
      <c r="F123" s="356"/>
    </row>
    <row r="124" spans="1:6" s="356" customFormat="1" ht="30" x14ac:dyDescent="0.25">
      <c r="A124" s="445">
        <v>45181</v>
      </c>
      <c r="B124" s="309" t="s">
        <v>12175</v>
      </c>
      <c r="C124" s="306">
        <v>200000</v>
      </c>
      <c r="D124" s="306"/>
      <c r="E124" s="48">
        <f t="shared" si="1"/>
        <v>1121520</v>
      </c>
    </row>
    <row r="125" spans="1:6" s="356" customFormat="1" ht="30" x14ac:dyDescent="0.25">
      <c r="A125" s="445">
        <v>45181</v>
      </c>
      <c r="B125" s="309" t="s">
        <v>12176</v>
      </c>
      <c r="C125" s="306">
        <v>85250</v>
      </c>
      <c r="D125" s="306"/>
      <c r="E125" s="48">
        <f t="shared" si="1"/>
        <v>1036270</v>
      </c>
    </row>
    <row r="126" spans="1:6" s="356" customFormat="1" ht="30" x14ac:dyDescent="0.25">
      <c r="A126" s="445">
        <v>45182</v>
      </c>
      <c r="B126" s="309" t="s">
        <v>12180</v>
      </c>
      <c r="C126" s="306">
        <v>50000</v>
      </c>
      <c r="D126" s="306"/>
      <c r="E126" s="48">
        <f t="shared" si="1"/>
        <v>986270</v>
      </c>
    </row>
    <row r="127" spans="1:6" x14ac:dyDescent="0.25">
      <c r="A127" s="445">
        <v>45182</v>
      </c>
      <c r="B127" s="309" t="s">
        <v>12159</v>
      </c>
      <c r="C127" s="306">
        <v>50000</v>
      </c>
      <c r="D127" s="306"/>
      <c r="E127" s="48">
        <f t="shared" si="1"/>
        <v>936270</v>
      </c>
    </row>
    <row r="128" spans="1:6" ht="30" x14ac:dyDescent="0.25">
      <c r="A128" s="445">
        <v>45184</v>
      </c>
      <c r="B128" s="309" t="s">
        <v>12199</v>
      </c>
      <c r="C128" s="306">
        <v>80000</v>
      </c>
      <c r="D128" s="306"/>
      <c r="E128" s="48">
        <f t="shared" si="1"/>
        <v>856270</v>
      </c>
    </row>
    <row r="129" spans="1:5" s="356" customFormat="1" ht="30" x14ac:dyDescent="0.25">
      <c r="A129" s="445">
        <v>45184</v>
      </c>
      <c r="B129" s="309" t="s">
        <v>12216</v>
      </c>
      <c r="C129" s="306">
        <v>35000</v>
      </c>
      <c r="D129" s="306"/>
      <c r="E129" s="48">
        <f t="shared" si="1"/>
        <v>821270</v>
      </c>
    </row>
    <row r="130" spans="1:5" x14ac:dyDescent="0.25">
      <c r="A130" s="445">
        <v>45194</v>
      </c>
      <c r="B130" s="305" t="s">
        <v>12266</v>
      </c>
      <c r="C130" s="306">
        <v>500000</v>
      </c>
      <c r="D130" s="306"/>
      <c r="E130" s="48">
        <f t="shared" si="1"/>
        <v>321270</v>
      </c>
    </row>
    <row r="131" spans="1:5" ht="30" x14ac:dyDescent="0.25">
      <c r="A131" s="445">
        <v>45195</v>
      </c>
      <c r="B131" s="309" t="s">
        <v>12275</v>
      </c>
      <c r="C131" s="306">
        <v>37000</v>
      </c>
      <c r="D131" s="306"/>
      <c r="E131" s="48">
        <f t="shared" si="1"/>
        <v>284270</v>
      </c>
    </row>
    <row r="132" spans="1:5" ht="30" x14ac:dyDescent="0.25">
      <c r="A132" s="445">
        <v>45195</v>
      </c>
      <c r="B132" s="309" t="s">
        <v>12276</v>
      </c>
      <c r="C132" s="306">
        <v>143450</v>
      </c>
      <c r="D132" s="306"/>
      <c r="E132" s="48">
        <f t="shared" si="1"/>
        <v>140820</v>
      </c>
    </row>
    <row r="133" spans="1:5" x14ac:dyDescent="0.25">
      <c r="A133" s="445">
        <v>45203</v>
      </c>
      <c r="B133" s="305" t="s">
        <v>11868</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83" t="s">
        <v>11824</v>
      </c>
      <c r="B1" s="784"/>
    </row>
    <row r="2" spans="1:2" x14ac:dyDescent="0.25">
      <c r="A2" s="785"/>
      <c r="B2" s="786"/>
    </row>
    <row r="3" spans="1:2" ht="15.75" thickBot="1" x14ac:dyDescent="0.3">
      <c r="A3" s="787"/>
      <c r="B3" s="788"/>
    </row>
    <row r="4" spans="1:2" ht="57" customHeight="1" x14ac:dyDescent="0.25">
      <c r="A4" s="547" t="s">
        <v>11946</v>
      </c>
      <c r="B4" s="536" t="s">
        <v>11947</v>
      </c>
    </row>
    <row r="5" spans="1:2" ht="74.25" customHeight="1" x14ac:dyDescent="0.5">
      <c r="A5" s="537" t="s">
        <v>11826</v>
      </c>
      <c r="B5" s="536" t="s">
        <v>11948</v>
      </c>
    </row>
    <row r="6" spans="1:2" ht="68.25" customHeight="1" x14ac:dyDescent="0.5">
      <c r="A6" s="537"/>
      <c r="B6" s="573" t="s">
        <v>12101</v>
      </c>
    </row>
    <row r="7" spans="1:2" ht="57" customHeight="1" x14ac:dyDescent="0.25">
      <c r="A7" s="573" t="s">
        <v>12100</v>
      </c>
      <c r="B7" s="573" t="s">
        <v>12102</v>
      </c>
    </row>
    <row r="8" spans="1:2" ht="98.25" customHeight="1" x14ac:dyDescent="0.25">
      <c r="A8" s="536" t="s">
        <v>12005</v>
      </c>
      <c r="B8" s="573" t="s">
        <v>12107</v>
      </c>
    </row>
    <row r="9" spans="1:2" ht="57" customHeight="1" x14ac:dyDescent="0.25">
      <c r="A9" s="536"/>
      <c r="B9" s="573" t="s">
        <v>12103</v>
      </c>
    </row>
    <row r="10" spans="1:2" ht="57" customHeight="1" x14ac:dyDescent="0.25">
      <c r="A10" s="536"/>
      <c r="B10" s="573" t="s">
        <v>12100</v>
      </c>
    </row>
    <row r="11" spans="1:2" ht="57" customHeight="1" x14ac:dyDescent="0.25">
      <c r="A11" s="536"/>
      <c r="B11" s="573"/>
    </row>
    <row r="12" spans="1:2" ht="57" customHeight="1" x14ac:dyDescent="0.5">
      <c r="A12" s="537"/>
      <c r="B12" s="574" t="s">
        <v>12104</v>
      </c>
    </row>
    <row r="13" spans="1:2" ht="57" customHeight="1" x14ac:dyDescent="0.5">
      <c r="A13" s="537"/>
      <c r="B13" s="575" t="s">
        <v>12105</v>
      </c>
    </row>
    <row r="14" spans="1:2" ht="57" customHeight="1" x14ac:dyDescent="0.5">
      <c r="A14" s="537"/>
      <c r="B14" s="574" t="s">
        <v>12106</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9" t="s">
        <v>12292</v>
      </c>
      <c r="C2" s="789"/>
    </row>
    <row r="3" spans="2:3" ht="18.75" x14ac:dyDescent="0.3">
      <c r="B3" s="593" t="s">
        <v>12093</v>
      </c>
      <c r="C3" s="594">
        <v>130436</v>
      </c>
    </row>
    <row r="4" spans="2:3" ht="18.75" x14ac:dyDescent="0.3">
      <c r="B4" s="593" t="s">
        <v>12091</v>
      </c>
      <c r="C4" s="594">
        <v>35755</v>
      </c>
    </row>
    <row r="5" spans="2:3" ht="18.75" x14ac:dyDescent="0.3">
      <c r="B5" s="593" t="s">
        <v>12230</v>
      </c>
      <c r="C5" s="594">
        <v>228360</v>
      </c>
    </row>
    <row r="6" spans="2:3" ht="18.75" x14ac:dyDescent="0.3">
      <c r="B6" s="593" t="s">
        <v>12289</v>
      </c>
      <c r="C6" s="594">
        <v>82636</v>
      </c>
    </row>
    <row r="7" spans="2:3" ht="18.75" x14ac:dyDescent="0.3">
      <c r="B7" s="593" t="s">
        <v>12087</v>
      </c>
      <c r="C7" s="594">
        <v>752292</v>
      </c>
    </row>
    <row r="8" spans="2:3" ht="18.75" x14ac:dyDescent="0.3">
      <c r="B8" s="593" t="s">
        <v>12290</v>
      </c>
      <c r="C8" s="594">
        <v>1119388</v>
      </c>
    </row>
    <row r="9" spans="2:3" ht="18.75" x14ac:dyDescent="0.3">
      <c r="B9" s="593" t="s">
        <v>12088</v>
      </c>
      <c r="C9" s="594">
        <v>1443878</v>
      </c>
    </row>
    <row r="10" spans="2:3" ht="18.75" x14ac:dyDescent="0.3">
      <c r="B10" s="593" t="s">
        <v>12086</v>
      </c>
      <c r="C10" s="594">
        <v>4316090</v>
      </c>
    </row>
    <row r="11" spans="2:3" ht="18.75" x14ac:dyDescent="0.3">
      <c r="B11" s="593" t="s">
        <v>12291</v>
      </c>
      <c r="C11" s="594">
        <v>235504</v>
      </c>
    </row>
    <row r="12" spans="2:3" ht="18.75" x14ac:dyDescent="0.3">
      <c r="B12" s="186"/>
      <c r="C12" s="595">
        <f>SUM(C3:C11)</f>
        <v>8344339</v>
      </c>
    </row>
    <row r="13" spans="2:3" ht="18.75" x14ac:dyDescent="0.3">
      <c r="B13" s="593" t="s">
        <v>12294</v>
      </c>
      <c r="C13" s="594">
        <v>500000</v>
      </c>
    </row>
    <row r="14" spans="2:3" ht="18.75" x14ac:dyDescent="0.3">
      <c r="B14" s="593" t="s">
        <v>12295</v>
      </c>
      <c r="C14" s="594">
        <v>800000</v>
      </c>
    </row>
    <row r="15" spans="2:3" ht="18.75" x14ac:dyDescent="0.3">
      <c r="B15" s="593" t="s">
        <v>12293</v>
      </c>
      <c r="C15" s="596">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staff</vt:lpstr>
      <vt:lpstr>Cash</vt:lpstr>
      <vt:lpstr>Nadeem bhai</vt:lpstr>
      <vt:lpstr>Bilal bhai</vt:lpstr>
      <vt:lpstr>Mohsin t</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2024-05-18T13:37:21Z</dcterms:modified>
  <cp:contentStatus/>
</cp:coreProperties>
</file>