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65D06F48-F77A-4822-9FC3-47456CA49BAD}"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Supplier" sheetId="2" r:id="rId5"/>
    <sheet name="Glo" sheetId="37"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s>
  <definedNames>
    <definedName name="_xlnm._FilterDatabase" localSheetId="1" hidden="1">Posting!$A$1:$P$18592</definedName>
    <definedName name="_xlnm._FilterDatabase" localSheetId="4" hidden="1">Supplier!$A$1:$XFC$3626</definedName>
    <definedName name="_xlnm.Print_Area" localSheetId="10">'Main Summary'!$U$4:$W$19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Profit!$P$1:$X$29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4">Supplier!$A$7:$G$158</definedName>
    <definedName name="_xlnm.Print_Titles" localSheetId="5">Glo!$2:$4</definedName>
    <definedName name="project">'Pro Summ'!$A$6:$A$28</definedName>
  </definedNames>
  <calcPr calcId="181029"/>
  <pivotCaches>
    <pivotCache cacheId="46" r:id="rId21"/>
    <pivotCache cacheId="47" r:id="rId22"/>
  </pivotCaches>
</workbook>
</file>

<file path=xl/calcChain.xml><?xml version="1.0" encoding="utf-8"?>
<calcChain xmlns="http://schemas.openxmlformats.org/spreadsheetml/2006/main">
  <c r="G18593" i="1" l="1"/>
  <c r="G18582" i="1" l="1"/>
  <c r="G18583" i="1"/>
  <c r="G18581" i="1"/>
  <c r="G18580" i="1"/>
  <c r="G18579" i="1"/>
  <c r="G18578" i="1"/>
  <c r="G3629" i="2"/>
  <c r="G18577" i="1"/>
  <c r="G18576" i="1"/>
  <c r="G18575" i="1"/>
  <c r="G18574" i="1"/>
  <c r="G18573" i="1"/>
  <c r="G18569" i="1"/>
  <c r="G18570" i="1"/>
  <c r="G18571" i="1"/>
  <c r="G18572" i="1"/>
  <c r="G18568" i="1"/>
  <c r="G18564" i="1"/>
  <c r="G18565" i="1"/>
  <c r="G18566" i="1"/>
  <c r="G18567" i="1"/>
  <c r="G18563" i="1" l="1"/>
  <c r="G18554" i="1"/>
  <c r="G18555" i="1"/>
  <c r="G18556" i="1"/>
  <c r="G18557" i="1"/>
  <c r="G18558" i="1"/>
  <c r="G18559" i="1"/>
  <c r="G18560" i="1"/>
  <c r="G18561" i="1"/>
  <c r="G18562" i="1"/>
  <c r="G3628" i="2"/>
  <c r="G3627" i="2"/>
  <c r="G3620" i="2"/>
  <c r="G3593" i="2"/>
  <c r="G3363" i="2"/>
  <c r="G3512" i="2"/>
  <c r="G3103" i="2"/>
  <c r="G3560" i="2"/>
  <c r="G3437" i="2"/>
  <c r="G3414" i="2"/>
  <c r="G3362" i="2"/>
  <c r="G3361" i="2"/>
  <c r="G3334" i="2"/>
  <c r="G3351" i="2"/>
  <c r="G3538" i="2"/>
  <c r="G3592" i="2"/>
  <c r="G3515" i="2"/>
  <c r="G3526" i="2"/>
  <c r="G3615" i="2"/>
  <c r="G3605" i="2"/>
  <c r="G3604" i="2"/>
  <c r="G3611" i="2"/>
  <c r="G3608" i="2"/>
  <c r="G3607" i="2"/>
  <c r="G3598" i="2"/>
  <c r="G3584" i="2"/>
  <c r="G3581" i="2"/>
  <c r="G3580" i="2"/>
  <c r="G3564" i="2"/>
  <c r="G3563" i="2"/>
  <c r="G3539" i="2"/>
  <c r="G3623" i="2"/>
  <c r="G3619" i="2"/>
  <c r="G3612" i="2" l="1"/>
  <c r="G3613" i="2"/>
  <c r="G3614" i="2"/>
  <c r="G3616" i="2"/>
  <c r="G18553" i="1"/>
  <c r="G18551" i="1"/>
  <c r="G18552" i="1"/>
  <c r="G18550" i="1"/>
  <c r="G3626" i="2"/>
  <c r="G18549" i="1"/>
  <c r="G18542" i="1" l="1"/>
  <c r="G18543" i="1"/>
  <c r="G18544" i="1"/>
  <c r="G18545" i="1"/>
  <c r="G18546" i="1"/>
  <c r="G18547" i="1"/>
  <c r="G18548" i="1"/>
  <c r="G18538" i="1"/>
  <c r="G18539" i="1"/>
  <c r="G18540" i="1"/>
  <c r="G18541" i="1"/>
  <c r="G18537" i="1"/>
  <c r="G18536" i="1"/>
  <c r="G18466" i="1"/>
  <c r="G18489" i="1"/>
  <c r="G18520" i="1"/>
  <c r="G18534" i="1"/>
  <c r="G18527" i="1"/>
  <c r="G18528" i="1"/>
  <c r="G18529" i="1"/>
  <c r="G18530" i="1"/>
  <c r="G18531" i="1"/>
  <c r="G18532" i="1"/>
  <c r="G18533" i="1"/>
  <c r="G18535" i="1"/>
  <c r="G18526" i="1"/>
  <c r="G3625" i="2"/>
  <c r="G18525" i="1"/>
  <c r="G3624" i="2"/>
  <c r="G18514" i="1"/>
  <c r="G18515" i="1"/>
  <c r="G18516" i="1"/>
  <c r="G18517" i="1"/>
  <c r="G18518" i="1"/>
  <c r="G18519" i="1"/>
  <c r="G18521" i="1"/>
  <c r="G18522" i="1"/>
  <c r="G18523" i="1"/>
  <c r="G18524" i="1"/>
  <c r="G18510" i="1"/>
  <c r="G18511" i="1"/>
  <c r="G18513" i="1"/>
  <c r="G18509" i="1"/>
  <c r="G18508" i="1"/>
  <c r="G18507" i="1"/>
  <c r="G18506" i="1"/>
  <c r="G18505" i="1"/>
  <c r="G18512" i="1"/>
  <c r="G18504" i="1"/>
  <c r="G18503" i="1"/>
  <c r="G18502" i="1"/>
  <c r="G18501" i="1"/>
  <c r="G18592" i="1"/>
  <c r="G18478" i="1"/>
  <c r="G18479" i="1"/>
  <c r="G18480" i="1"/>
  <c r="G18481" i="1"/>
  <c r="G18482" i="1"/>
  <c r="G18483" i="1"/>
  <c r="G3622" i="2"/>
  <c r="G3621" i="2"/>
  <c r="G18500" i="1"/>
  <c r="G18499" i="1"/>
  <c r="G18490" i="1"/>
  <c r="G18491" i="1"/>
  <c r="G18492" i="1"/>
  <c r="G18493" i="1"/>
  <c r="G18494" i="1"/>
  <c r="G18495" i="1"/>
  <c r="G18496" i="1"/>
  <c r="G18497" i="1"/>
  <c r="G18498" i="1"/>
  <c r="G18488" i="1"/>
  <c r="G18379" i="1"/>
  <c r="G18380" i="1"/>
  <c r="G18381" i="1"/>
  <c r="G18382" i="1"/>
  <c r="G18383" i="1"/>
  <c r="G18384" i="1"/>
  <c r="G18385" i="1"/>
  <c r="G18386" i="1"/>
  <c r="G18387" i="1"/>
  <c r="G18388" i="1"/>
  <c r="G18389" i="1"/>
  <c r="G18390" i="1"/>
  <c r="G18391" i="1"/>
  <c r="G18392" i="1"/>
  <c r="G18393" i="1"/>
  <c r="G18394" i="1"/>
  <c r="G18395" i="1"/>
  <c r="G18396" i="1"/>
  <c r="G18397" i="1"/>
  <c r="G18398" i="1"/>
  <c r="G18485" i="1"/>
  <c r="G18486" i="1"/>
  <c r="G18487" i="1"/>
  <c r="G18484" i="1"/>
  <c r="G18468" i="1"/>
  <c r="G18469" i="1"/>
  <c r="G18470" i="1"/>
  <c r="G18471" i="1"/>
  <c r="G18472" i="1"/>
  <c r="G18473" i="1"/>
  <c r="G18474" i="1"/>
  <c r="G18475" i="1"/>
  <c r="G18476" i="1"/>
  <c r="G18477" i="1"/>
  <c r="B14" i="3"/>
  <c r="G18586" i="1"/>
  <c r="G18585" i="1"/>
  <c r="C14" i="3"/>
  <c r="G18584" i="1"/>
  <c r="G18448" i="1"/>
  <c r="G18591" i="1" l="1"/>
  <c r="G3591" i="2"/>
  <c r="G3590" i="2"/>
  <c r="G3589" i="2"/>
  <c r="G3579" i="2"/>
  <c r="G3603" i="2"/>
  <c r="G3609" i="2"/>
  <c r="G3617" i="2"/>
  <c r="G3618" i="2"/>
  <c r="G3606" i="2"/>
  <c r="G18587" i="1"/>
  <c r="G18588" i="1"/>
  <c r="G18589" i="1"/>
  <c r="G18590" i="1"/>
  <c r="C13" i="3"/>
  <c r="G18408" i="1" l="1"/>
  <c r="G18409" i="1"/>
  <c r="G18410" i="1"/>
  <c r="G18411" i="1"/>
  <c r="G18412" i="1"/>
  <c r="G18413" i="1"/>
  <c r="G18407" i="1"/>
  <c r="G18406" i="1"/>
  <c r="G3610" i="2"/>
  <c r="G18405" i="1" l="1"/>
  <c r="G18404" i="1"/>
  <c r="G18402" i="1"/>
  <c r="G18403" i="1"/>
  <c r="G18401" i="1"/>
  <c r="G18374" i="1"/>
  <c r="G18375" i="1"/>
  <c r="G18376" i="1"/>
  <c r="G18377" i="1"/>
  <c r="G18378" i="1"/>
  <c r="G18399" i="1"/>
  <c r="G18400" i="1"/>
  <c r="G18373" i="1"/>
  <c r="G18372" i="1"/>
  <c r="G3601" i="2"/>
  <c r="G3602" i="2"/>
  <c r="G3600" i="2"/>
  <c r="G18371" i="1"/>
  <c r="G18370" i="1"/>
  <c r="G18368" i="1"/>
  <c r="G18362" i="1"/>
  <c r="G18363" i="1"/>
  <c r="G18364" i="1"/>
  <c r="G18365" i="1"/>
  <c r="G18366" i="1"/>
  <c r="G18367" i="1"/>
  <c r="G18058" i="1"/>
  <c r="G18057" i="1"/>
  <c r="G18056" i="1"/>
  <c r="G18055" i="1"/>
  <c r="G18361" i="1"/>
  <c r="G18360" i="1"/>
  <c r="G18355" i="1"/>
  <c r="G18356" i="1"/>
  <c r="G18357" i="1"/>
  <c r="G18358" i="1"/>
  <c r="G18359" i="1"/>
  <c r="G18350" i="1"/>
  <c r="G18349" i="1"/>
  <c r="G18346" i="1"/>
  <c r="G18347" i="1"/>
  <c r="G18348" i="1"/>
  <c r="G18351" i="1"/>
  <c r="G18352" i="1"/>
  <c r="G18353" i="1"/>
  <c r="G18354" i="1"/>
  <c r="G18231" i="1"/>
  <c r="G18341" i="1"/>
  <c r="G18342" i="1"/>
  <c r="G18343" i="1"/>
  <c r="G18344" i="1"/>
  <c r="G18345" i="1"/>
  <c r="G3506" i="2"/>
  <c r="G3507" i="2"/>
  <c r="G3508" i="2"/>
  <c r="G3505" i="2"/>
  <c r="G3599" i="2"/>
  <c r="G18340" i="1" l="1"/>
  <c r="G3597" i="2" l="1"/>
  <c r="G18339" i="1"/>
  <c r="G18338" i="1"/>
  <c r="G18337" i="1"/>
  <c r="G18336" i="1"/>
  <c r="G18333" i="1"/>
  <c r="G18334" i="1"/>
  <c r="G18335" i="1"/>
  <c r="G18327" i="1"/>
  <c r="G18328" i="1"/>
  <c r="G18329" i="1"/>
  <c r="G18330" i="1"/>
  <c r="G18331" i="1"/>
  <c r="G18332" i="1"/>
  <c r="G18318" i="1"/>
  <c r="G18319" i="1"/>
  <c r="G18320" i="1"/>
  <c r="G18321" i="1"/>
  <c r="G18322" i="1"/>
  <c r="G18323" i="1"/>
  <c r="G18326" i="1"/>
  <c r="G18325" i="1"/>
  <c r="G18324" i="1"/>
  <c r="G3596" i="2"/>
  <c r="G18369" i="1"/>
  <c r="G18315" i="1"/>
  <c r="G18316" i="1"/>
  <c r="G18317" i="1"/>
  <c r="G18313" i="1"/>
  <c r="G18314" i="1"/>
  <c r="G3595" i="2"/>
  <c r="G3594" i="2"/>
  <c r="G18312" i="1"/>
  <c r="G18309" i="1"/>
  <c r="G18310" i="1"/>
  <c r="G18311" i="1"/>
  <c r="G3583" i="2"/>
  <c r="G3582" i="2"/>
  <c r="G3575" i="2"/>
  <c r="G3578" i="2"/>
  <c r="G3577" i="2"/>
  <c r="G18159" i="1"/>
  <c r="G18160" i="1"/>
  <c r="G18161" i="1"/>
  <c r="G18162" i="1"/>
  <c r="G18163" i="1"/>
  <c r="G18164" i="1"/>
  <c r="G18165" i="1"/>
  <c r="G18166" i="1"/>
  <c r="G18167" i="1"/>
  <c r="G18168" i="1"/>
  <c r="G3528" i="2"/>
  <c r="G3529" i="2"/>
  <c r="G3530" i="2"/>
  <c r="G3531" i="2"/>
  <c r="G3532" i="2"/>
  <c r="G3533" i="2"/>
  <c r="G3534" i="2"/>
  <c r="G3535" i="2"/>
  <c r="G3536" i="2"/>
  <c r="G3537" i="2"/>
  <c r="G18450" i="1" l="1"/>
  <c r="G18452" i="1"/>
  <c r="G18075" i="1"/>
  <c r="G18059" i="1"/>
  <c r="G18290" i="1" l="1"/>
  <c r="G18289" i="1"/>
  <c r="G18287" i="1"/>
  <c r="G18286" i="1"/>
  <c r="G18307" i="1"/>
  <c r="G18308" i="1"/>
  <c r="G18306" i="1"/>
  <c r="G18305" i="1"/>
  <c r="G3588" i="2"/>
  <c r="G3587" i="2"/>
  <c r="G3586" i="2"/>
  <c r="G18304" i="1"/>
  <c r="G18303" i="1" l="1"/>
  <c r="F151" i="37"/>
  <c r="G3585" i="2"/>
  <c r="G18302" i="1"/>
  <c r="G18299" i="1"/>
  <c r="G18300" i="1"/>
  <c r="G18301" i="1"/>
  <c r="G18294" i="1"/>
  <c r="G18295" i="1"/>
  <c r="G18296" i="1"/>
  <c r="G18297" i="1"/>
  <c r="G18298" i="1"/>
  <c r="G18467" i="1"/>
  <c r="G18293" i="1" l="1"/>
  <c r="G18292" i="1"/>
  <c r="G18291" i="1"/>
  <c r="G18284" i="1"/>
  <c r="G18285" i="1"/>
  <c r="G18288" i="1"/>
  <c r="G18283" i="1"/>
  <c r="G18282" i="1"/>
  <c r="G18281" i="1"/>
  <c r="G18280" i="1"/>
  <c r="G18279" i="1"/>
  <c r="G18278" i="1"/>
  <c r="G18277" i="1"/>
  <c r="G18276" i="1"/>
  <c r="G18275" i="1"/>
  <c r="G18274" i="1"/>
  <c r="G18273" i="1"/>
  <c r="G18272" i="1"/>
  <c r="G18268" i="1" l="1"/>
  <c r="G18269" i="1"/>
  <c r="G18270" i="1"/>
  <c r="G18271" i="1"/>
  <c r="G2791" i="2" l="1"/>
  <c r="G2792" i="2"/>
  <c r="G2793" i="2"/>
  <c r="G2794" i="2"/>
  <c r="G2795" i="2"/>
  <c r="G2796" i="2"/>
  <c r="G2797" i="2"/>
  <c r="F2789" i="2"/>
  <c r="G2790" i="2"/>
  <c r="G17663" i="1"/>
  <c r="G3393" i="2"/>
  <c r="G18193" i="1" l="1"/>
  <c r="G18194" i="1"/>
  <c r="G18195" i="1"/>
  <c r="G18196" i="1"/>
  <c r="G18197" i="1"/>
  <c r="G18198" i="1"/>
  <c r="G18199" i="1"/>
  <c r="G3550" i="2"/>
  <c r="G3549" i="2"/>
  <c r="G3544" i="2"/>
  <c r="G3545" i="2"/>
  <c r="G3546" i="2"/>
  <c r="G3547" i="2"/>
  <c r="G3548" i="2"/>
  <c r="G3477" i="2"/>
  <c r="G18465" i="1"/>
  <c r="G3574" i="2"/>
  <c r="G3478" i="2"/>
  <c r="G3380" i="2"/>
  <c r="G3379" i="2"/>
  <c r="G3364" i="2"/>
  <c r="G3360" i="2"/>
  <c r="G3365" i="2"/>
  <c r="G3237" i="2"/>
  <c r="G3238" i="2"/>
  <c r="G3239" i="2"/>
  <c r="G3240" i="2"/>
  <c r="G3307" i="2"/>
  <c r="G3214" i="2"/>
  <c r="G3213" i="2"/>
  <c r="G2805" i="2"/>
  <c r="G2804" i="2"/>
  <c r="G3116" i="2"/>
  <c r="G3118" i="2"/>
  <c r="G3119" i="2"/>
  <c r="G3117" i="2"/>
  <c r="G3121" i="2"/>
  <c r="G3122" i="2"/>
  <c r="G3123" i="2"/>
  <c r="G3375" i="2"/>
  <c r="G3573" i="2" l="1"/>
  <c r="G3572" i="2"/>
  <c r="G3422" i="2"/>
  <c r="G3551" i="2"/>
  <c r="G3473" i="2"/>
  <c r="G3472" i="2"/>
  <c r="G3567" i="2"/>
  <c r="G3451" i="2"/>
  <c r="G3450" i="2"/>
  <c r="G3576" i="2"/>
  <c r="G18447" i="1"/>
  <c r="G3571" i="2"/>
  <c r="G3570" i="2"/>
  <c r="G3569" i="2"/>
  <c r="G3568" i="2"/>
  <c r="G3559" i="2"/>
  <c r="G3555" i="2"/>
  <c r="G3562" i="2"/>
  <c r="G3561" i="2"/>
  <c r="G3558" i="2"/>
  <c r="G3554" i="2"/>
  <c r="G3553" i="2"/>
  <c r="G3541" i="2"/>
  <c r="G3540" i="2"/>
  <c r="G3525" i="2"/>
  <c r="G3524" i="2"/>
  <c r="G3521" i="2"/>
  <c r="G3557" i="2" l="1"/>
  <c r="G3552" i="2"/>
  <c r="G18464" i="1" l="1"/>
  <c r="G18463" i="1"/>
  <c r="G18156" i="1"/>
  <c r="G18155" i="1"/>
  <c r="G18202" i="1" l="1"/>
  <c r="G18201" i="1"/>
  <c r="G17829" i="1"/>
  <c r="G18267" i="1"/>
  <c r="G18266" i="1"/>
  <c r="G18265" i="1"/>
  <c r="G18264" i="1"/>
  <c r="G18263" i="1"/>
  <c r="G18262" i="1"/>
  <c r="G18260" i="1"/>
  <c r="G18261" i="1"/>
  <c r="G18256" i="1"/>
  <c r="G18257" i="1"/>
  <c r="G18258" i="1"/>
  <c r="G18259" i="1"/>
  <c r="G18252" i="1"/>
  <c r="G18253" i="1"/>
  <c r="G18254" i="1"/>
  <c r="G18255" i="1"/>
  <c r="G18251" i="1"/>
  <c r="G18249" i="1"/>
  <c r="G18248" i="1"/>
  <c r="G18242" i="1"/>
  <c r="G18247" i="1"/>
  <c r="G17828" i="1"/>
  <c r="G17795" i="1"/>
  <c r="G17791" i="1"/>
  <c r="G17792" i="1"/>
  <c r="G17793" i="1"/>
  <c r="G17794" i="1"/>
  <c r="G17827" i="1"/>
  <c r="G17819" i="1"/>
  <c r="G17820" i="1"/>
  <c r="G17821" i="1"/>
  <c r="G17822" i="1"/>
  <c r="G17823" i="1"/>
  <c r="G17824" i="1"/>
  <c r="G17825" i="1"/>
  <c r="G17826" i="1"/>
  <c r="G18250" i="1" l="1"/>
  <c r="G17707" i="1"/>
  <c r="G18462" i="1"/>
  <c r="G3542" i="2"/>
  <c r="G18245" i="1"/>
  <c r="G18246" i="1"/>
  <c r="E18244" i="1"/>
  <c r="G18243" i="1"/>
  <c r="G18241" i="1"/>
  <c r="G18240" i="1"/>
  <c r="G18239" i="1"/>
  <c r="G18238" i="1"/>
  <c r="G18237" i="1"/>
  <c r="G18233" i="1"/>
  <c r="G18234" i="1"/>
  <c r="G18235" i="1"/>
  <c r="G18236" i="1"/>
  <c r="G18216" i="1"/>
  <c r="G18217" i="1"/>
  <c r="G18218" i="1"/>
  <c r="G18219" i="1"/>
  <c r="G18220" i="1"/>
  <c r="G18221" i="1"/>
  <c r="G18222" i="1"/>
  <c r="G18223" i="1"/>
  <c r="G18224" i="1"/>
  <c r="G18225" i="1"/>
  <c r="G18226" i="1"/>
  <c r="G18227" i="1"/>
  <c r="G18228" i="1"/>
  <c r="G18229" i="1"/>
  <c r="G18230" i="1"/>
  <c r="G18232" i="1"/>
  <c r="G17818" i="1"/>
  <c r="G18215" i="1"/>
  <c r="G18214" i="1"/>
  <c r="G18213" i="1"/>
  <c r="G18212" i="1"/>
  <c r="G18244" i="1" l="1"/>
  <c r="B13" i="3"/>
  <c r="K11" i="31"/>
  <c r="K10" i="31"/>
  <c r="K6" i="31"/>
  <c r="K5" i="31"/>
  <c r="G3556" i="2"/>
  <c r="G18211" i="1"/>
  <c r="K7" i="31" l="1"/>
  <c r="K12" i="31"/>
  <c r="G18210" i="1"/>
  <c r="G18203" i="1"/>
  <c r="G18204" i="1"/>
  <c r="G18205" i="1"/>
  <c r="G18206" i="1"/>
  <c r="G18207" i="1"/>
  <c r="G18208" i="1"/>
  <c r="G18209" i="1"/>
  <c r="G18200" i="1"/>
  <c r="G17816" i="1"/>
  <c r="G17817" i="1"/>
  <c r="G3543" i="2"/>
  <c r="G18192" i="1"/>
  <c r="G18190" i="1"/>
  <c r="G18191" i="1"/>
  <c r="G18188" i="1"/>
  <c r="G18189" i="1"/>
  <c r="G17810" i="1"/>
  <c r="G17811" i="1"/>
  <c r="G17812" i="1"/>
  <c r="G17813" i="1"/>
  <c r="G18185" i="1"/>
  <c r="G18186" i="1"/>
  <c r="G18187" i="1"/>
  <c r="G18184" i="1"/>
  <c r="G18183" i="1"/>
  <c r="G18182" i="1"/>
  <c r="G18181" i="1"/>
  <c r="G18180" i="1"/>
  <c r="G18179" i="1"/>
  <c r="G18178" i="1"/>
  <c r="G17814" i="1"/>
  <c r="G17815" i="1"/>
  <c r="G18175" i="1"/>
  <c r="G18176" i="1"/>
  <c r="G18177" i="1"/>
  <c r="G18169" i="1"/>
  <c r="G3527" i="2"/>
  <c r="G18158" i="1"/>
  <c r="G18157" i="1"/>
  <c r="G18154" i="1"/>
  <c r="G18153" i="1"/>
  <c r="G18152" i="1"/>
  <c r="G18461" i="1"/>
  <c r="G18171" i="1"/>
  <c r="G18172" i="1"/>
  <c r="G18173" i="1"/>
  <c r="G18174" i="1"/>
  <c r="G18150" i="1"/>
  <c r="G18151" i="1"/>
  <c r="G18170" i="1"/>
  <c r="G3566" i="2"/>
  <c r="G18446" i="1"/>
  <c r="G3565" i="2"/>
  <c r="G18445" i="1"/>
  <c r="K17" i="31" l="1"/>
  <c r="G18459" i="1"/>
  <c r="G18460" i="1"/>
  <c r="G18458" i="1"/>
  <c r="G18457" i="1" l="1"/>
  <c r="G18456" i="1" l="1"/>
  <c r="G2880" i="2"/>
  <c r="G3120" i="2"/>
  <c r="G3509" i="2"/>
  <c r="G3513" i="2"/>
  <c r="G3522" i="2"/>
  <c r="G3520" i="2"/>
  <c r="G3523" i="2"/>
  <c r="G3501" i="2"/>
  <c r="G3494" i="2"/>
  <c r="G3516" i="2"/>
  <c r="G3519" i="2"/>
  <c r="G3518" i="2"/>
  <c r="G3517" i="2"/>
  <c r="G18118" i="1"/>
  <c r="G18117" i="1"/>
  <c r="G18116" i="1"/>
  <c r="G18115" i="1"/>
  <c r="G3514" i="2" l="1"/>
  <c r="G18444" i="1"/>
  <c r="G18144" i="1"/>
  <c r="G18145" i="1"/>
  <c r="G18146" i="1"/>
  <c r="G18147" i="1"/>
  <c r="G18148" i="1"/>
  <c r="G17809" i="1"/>
  <c r="G18149" i="1"/>
  <c r="G18142" i="1"/>
  <c r="G18141" i="1"/>
  <c r="G18143" i="1"/>
  <c r="G17808" i="1"/>
  <c r="G18140" i="1"/>
  <c r="G18139" i="1"/>
  <c r="G18138" i="1"/>
  <c r="G18135" i="1"/>
  <c r="G18136" i="1"/>
  <c r="G18137" i="1"/>
  <c r="G17804" i="1"/>
  <c r="G17805" i="1"/>
  <c r="G17806" i="1"/>
  <c r="G17807" i="1"/>
  <c r="G18134" i="1"/>
  <c r="G17801" i="1"/>
  <c r="G17802" i="1"/>
  <c r="G17803" i="1"/>
  <c r="G18128" i="1"/>
  <c r="G18129" i="1"/>
  <c r="G18130" i="1"/>
  <c r="G18131" i="1"/>
  <c r="G18132" i="1"/>
  <c r="G18133" i="1"/>
  <c r="G18125" i="1"/>
  <c r="G18126" i="1"/>
  <c r="G18127" i="1"/>
  <c r="G17798" i="1"/>
  <c r="G17799" i="1"/>
  <c r="G17800" i="1"/>
  <c r="G18124" i="1"/>
  <c r="G18123" i="1"/>
  <c r="G18122" i="1"/>
  <c r="G17797" i="1"/>
  <c r="G18119" i="1"/>
  <c r="G18120" i="1"/>
  <c r="G18121" i="1"/>
  <c r="G17796" i="1"/>
  <c r="G18114" i="1"/>
  <c r="G18113" i="1"/>
  <c r="G18112" i="1"/>
  <c r="G3511" i="2"/>
  <c r="G3510" i="2"/>
  <c r="G18111" i="1"/>
  <c r="G18110" i="1"/>
  <c r="G18107" i="1"/>
  <c r="G18108" i="1"/>
  <c r="G18109" i="1"/>
  <c r="G18103" i="1"/>
  <c r="G18104" i="1"/>
  <c r="G18105" i="1"/>
  <c r="G18106" i="1"/>
  <c r="G18455" i="1"/>
  <c r="G18454" i="1"/>
  <c r="G18451" i="1" l="1"/>
  <c r="G18453" i="1"/>
  <c r="G18076" i="1"/>
  <c r="C12" i="3"/>
  <c r="B12" i="3"/>
  <c r="G18102" i="1" l="1"/>
  <c r="G18101" i="1"/>
  <c r="G18100" i="1"/>
  <c r="G18099" i="1"/>
  <c r="G18098" i="1"/>
  <c r="G18093" i="1"/>
  <c r="G18094" i="1"/>
  <c r="G18095" i="1"/>
  <c r="G18096" i="1"/>
  <c r="G18097" i="1"/>
  <c r="G18092" i="1"/>
  <c r="G18091" i="1"/>
  <c r="G18090" i="1"/>
  <c r="G18089" i="1"/>
  <c r="G18088" i="1"/>
  <c r="G18087" i="1"/>
  <c r="G18086" i="1"/>
  <c r="G18078" i="1"/>
  <c r="G18079" i="1"/>
  <c r="G18080" i="1"/>
  <c r="G18081" i="1"/>
  <c r="G18082" i="1"/>
  <c r="G18083" i="1"/>
  <c r="G18084" i="1"/>
  <c r="G18085" i="1"/>
  <c r="G18077" i="1"/>
  <c r="G18014" i="1"/>
  <c r="G18010" i="1"/>
  <c r="G18011" i="1"/>
  <c r="G18012" i="1"/>
  <c r="G18013" i="1"/>
  <c r="G17977" i="1"/>
  <c r="G18443" i="1"/>
  <c r="G18442" i="1"/>
  <c r="G18441" i="1"/>
  <c r="G18440" i="1"/>
  <c r="G18439" i="1"/>
  <c r="G18435" i="1"/>
  <c r="G18436" i="1"/>
  <c r="G18437" i="1"/>
  <c r="G18438" i="1"/>
  <c r="G18433" i="1"/>
  <c r="G18432" i="1"/>
  <c r="G18431" i="1"/>
  <c r="G18430" i="1"/>
  <c r="G18429" i="1"/>
  <c r="G18428" i="1"/>
  <c r="F150" i="37"/>
  <c r="G18425" i="1"/>
  <c r="G18415" i="1"/>
  <c r="G18416" i="1"/>
  <c r="G18417" i="1"/>
  <c r="G18418" i="1"/>
  <c r="G18419" i="1"/>
  <c r="G18420" i="1"/>
  <c r="G18421" i="1"/>
  <c r="G18422" i="1"/>
  <c r="G18423" i="1"/>
  <c r="G18424" i="1"/>
  <c r="G18426" i="1"/>
  <c r="G18427" i="1"/>
  <c r="G18434" i="1"/>
  <c r="G18414" i="1"/>
  <c r="G3504" i="2"/>
  <c r="G3503" i="2"/>
  <c r="G3483" i="2"/>
  <c r="G3484" i="2"/>
  <c r="G3485" i="2"/>
  <c r="G3486" i="2"/>
  <c r="G3487" i="2"/>
  <c r="G3488" i="2"/>
  <c r="G3489" i="2"/>
  <c r="G3490" i="2"/>
  <c r="G3491" i="2"/>
  <c r="G3492" i="2"/>
  <c r="G3493" i="2"/>
  <c r="G3421" i="2"/>
  <c r="G3470" i="2"/>
  <c r="G3454" i="2"/>
  <c r="G3452" i="2"/>
  <c r="G3435" i="2"/>
  <c r="G3423" i="2"/>
  <c r="G3420" i="2"/>
  <c r="G3410" i="2"/>
  <c r="G3409" i="2"/>
  <c r="G3474" i="2"/>
  <c r="G3469" i="2"/>
  <c r="G3480" i="2"/>
  <c r="G3479" i="2"/>
  <c r="G3497" i="2"/>
  <c r="G3496" i="2"/>
  <c r="G3476" i="2"/>
  <c r="G18449" i="1"/>
  <c r="G18070" i="1"/>
  <c r="G18074" i="1"/>
  <c r="G17697" i="1"/>
  <c r="G17689" i="1"/>
  <c r="G17995" i="1"/>
  <c r="G18039" i="1"/>
  <c r="G3498" i="2"/>
  <c r="G3495" i="2"/>
  <c r="G18032" i="1"/>
  <c r="F149" i="37"/>
  <c r="G3502" i="2"/>
  <c r="G18031" i="1"/>
  <c r="G18030" i="1"/>
  <c r="G3500" i="2"/>
  <c r="G18029" i="1"/>
  <c r="G18009" i="1"/>
  <c r="G18008" i="1"/>
  <c r="G18007" i="1"/>
  <c r="G18006" i="1"/>
  <c r="G18005" i="1"/>
  <c r="G17996" i="1"/>
  <c r="G17997" i="1"/>
  <c r="G17998" i="1"/>
  <c r="G17999" i="1"/>
  <c r="G18000" i="1"/>
  <c r="G18001" i="1"/>
  <c r="G18002" i="1"/>
  <c r="G18003" i="1"/>
  <c r="G18004" i="1"/>
  <c r="G17994" i="1"/>
  <c r="G17993" i="1"/>
  <c r="G17992" i="1"/>
  <c r="G17991" i="1"/>
  <c r="G3499" i="2"/>
  <c r="G17990" i="1"/>
  <c r="G17989" i="1"/>
  <c r="G17988" i="1"/>
  <c r="G17987" i="1"/>
  <c r="G17983" i="1"/>
  <c r="G17984" i="1"/>
  <c r="G17985" i="1"/>
  <c r="G17986" i="1"/>
  <c r="G17978" i="1"/>
  <c r="G17979" i="1"/>
  <c r="G17980" i="1"/>
  <c r="G17981" i="1"/>
  <c r="G17982" i="1"/>
  <c r="G3482"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81" i="2"/>
  <c r="G17949" i="1"/>
  <c r="G17948" i="1"/>
  <c r="G17947" i="1"/>
  <c r="G17946" i="1"/>
  <c r="G17945" i="1"/>
  <c r="G18068" i="1"/>
  <c r="G18073" i="1"/>
  <c r="G18072" i="1"/>
  <c r="G18071" i="1" l="1"/>
  <c r="G18069" i="1" l="1"/>
  <c r="G3471" i="2"/>
  <c r="G17933" i="1" l="1"/>
  <c r="G17940" i="1"/>
  <c r="G17936" i="1"/>
  <c r="G17937" i="1"/>
  <c r="G17938" i="1"/>
  <c r="G17939" i="1"/>
  <c r="G17928" i="1"/>
  <c r="G17929" i="1"/>
  <c r="G17930" i="1"/>
  <c r="G17931" i="1"/>
  <c r="G17932" i="1"/>
  <c r="G17934" i="1"/>
  <c r="G17935" i="1"/>
  <c r="G17927" i="1"/>
  <c r="G17926" i="1"/>
  <c r="G3475" i="2"/>
  <c r="G18028" i="1"/>
  <c r="G18067" i="1" l="1"/>
  <c r="G18061" i="1"/>
  <c r="G18062" i="1"/>
  <c r="G18063" i="1"/>
  <c r="G18064" i="1"/>
  <c r="G18065" i="1"/>
  <c r="G18066" i="1"/>
  <c r="G18060" i="1"/>
  <c r="G18027" i="1"/>
  <c r="G17924" i="1"/>
  <c r="G17925" i="1"/>
  <c r="G17920" i="1"/>
  <c r="G17921" i="1"/>
  <c r="G17922" i="1"/>
  <c r="G17923" i="1"/>
  <c r="G17916" i="1"/>
  <c r="G17917" i="1"/>
  <c r="G17918" i="1"/>
  <c r="G17919" i="1"/>
  <c r="G17915" i="1"/>
  <c r="G17914" i="1"/>
  <c r="G17909" i="1"/>
  <c r="G17910" i="1"/>
  <c r="G17911" i="1"/>
  <c r="G17912" i="1"/>
  <c r="G17913" i="1"/>
  <c r="G18054" i="1"/>
  <c r="G3468"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29" i="2"/>
  <c r="G3442" i="2"/>
  <c r="G18053" i="1"/>
  <c r="G18047" i="1"/>
  <c r="G18048" i="1"/>
  <c r="G18049" i="1"/>
  <c r="G18050" i="1"/>
  <c r="G18051" i="1"/>
  <c r="G18052" i="1"/>
  <c r="I74" i="5" l="1"/>
  <c r="I78" i="5" s="1"/>
  <c r="I80" i="5" s="1"/>
  <c r="G18035"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6" i="2"/>
  <c r="G3449" i="2"/>
  <c r="G3448" i="2"/>
  <c r="G3434" i="2"/>
  <c r="G3441" i="2"/>
  <c r="G3433" i="2"/>
  <c r="G3349" i="2"/>
  <c r="G3432" i="2"/>
  <c r="G3453" i="2"/>
  <c r="G3440" i="2"/>
  <c r="G3444" i="2"/>
  <c r="G3419" i="2"/>
  <c r="G3359" i="2"/>
  <c r="G3348" i="2"/>
  <c r="G3447" i="2"/>
  <c r="G3439" i="2"/>
  <c r="G3438" i="2"/>
  <c r="G3428" i="2"/>
  <c r="G18046" i="1"/>
  <c r="G18042" i="1"/>
  <c r="G18043" i="1"/>
  <c r="G18044" i="1"/>
  <c r="G18045" i="1"/>
  <c r="G17846" i="1"/>
  <c r="G17843" i="1"/>
  <c r="G17845" i="1"/>
  <c r="G17844" i="1"/>
  <c r="G17842" i="1"/>
  <c r="G17835" i="1"/>
  <c r="G17836" i="1"/>
  <c r="G17837" i="1"/>
  <c r="G17838" i="1"/>
  <c r="G17839" i="1"/>
  <c r="G17840" i="1"/>
  <c r="G17841" i="1"/>
  <c r="G17834" i="1"/>
  <c r="G17833" i="1"/>
  <c r="G17832" i="1"/>
  <c r="G18026" i="1"/>
  <c r="G18025" i="1"/>
  <c r="G18024" i="1"/>
  <c r="G18023" i="1"/>
  <c r="G18022" i="1"/>
  <c r="G18021" i="1"/>
  <c r="G18020" i="1"/>
  <c r="G18041" i="1"/>
  <c r="G18040" i="1"/>
  <c r="G17831" i="1"/>
  <c r="G17830" i="1"/>
  <c r="G17790" i="1"/>
  <c r="G17782" i="1"/>
  <c r="G17621" i="1"/>
  <c r="G17622" i="1"/>
  <c r="G17783" i="1"/>
  <c r="G17784" i="1"/>
  <c r="G17785" i="1"/>
  <c r="G17786" i="1"/>
  <c r="G17787" i="1"/>
  <c r="G17788" i="1"/>
  <c r="G17789" i="1"/>
  <c r="G17619" i="1"/>
  <c r="G17620" i="1"/>
  <c r="G17623" i="1"/>
  <c r="G17781" i="1"/>
  <c r="G17780" i="1"/>
  <c r="G17779" i="1"/>
  <c r="G17778" i="1"/>
  <c r="G18037" i="1"/>
  <c r="G18038" i="1"/>
  <c r="G17777" i="1" l="1"/>
  <c r="G17718" i="1"/>
  <c r="G17436" i="1"/>
  <c r="G17437" i="1"/>
  <c r="G17772" i="1"/>
  <c r="G17773" i="1"/>
  <c r="G17774" i="1"/>
  <c r="G17775" i="1"/>
  <c r="G17776" i="1"/>
  <c r="G17742" i="1"/>
  <c r="G17723" i="1"/>
  <c r="G17722" i="1"/>
  <c r="G17712" i="1"/>
  <c r="G17713" i="1"/>
  <c r="G17714" i="1"/>
  <c r="G18019" i="1" l="1"/>
  <c r="G18017" i="1"/>
  <c r="G18018" i="1"/>
  <c r="G18016" i="1"/>
  <c r="G18015"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1" i="2"/>
  <c r="G17724" i="1"/>
  <c r="F145" i="37"/>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6" i="1"/>
  <c r="G18034" i="1"/>
  <c r="G18033" i="1"/>
  <c r="G3413" i="2"/>
  <c r="G3415" i="2"/>
  <c r="G3416" i="2"/>
  <c r="G3417" i="2"/>
  <c r="G3418" i="2"/>
  <c r="G17539" i="1"/>
  <c r="G17705" i="1"/>
  <c r="J15"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8" i="2"/>
  <c r="G3160" i="2"/>
  <c r="G3004" i="2"/>
  <c r="G2908" i="2"/>
  <c r="G3389" i="2" l="1"/>
  <c r="G3390" i="2"/>
  <c r="G3391" i="2"/>
  <c r="G3392" i="2"/>
  <c r="G3394" i="2"/>
  <c r="G3395" i="2"/>
  <c r="G3396" i="2"/>
  <c r="G3125" i="2"/>
  <c r="G3124" i="2"/>
  <c r="G2823" i="2"/>
  <c r="G2789" i="2"/>
  <c r="G3412" i="2" l="1"/>
  <c r="G3407" i="2"/>
  <c r="G17673" i="1" l="1"/>
  <c r="G17672" i="1"/>
  <c r="G17687" i="1"/>
  <c r="G17704" i="1" l="1"/>
  <c r="G17698" i="1"/>
  <c r="G17696" i="1"/>
  <c r="G17695" i="1"/>
  <c r="G17694" i="1"/>
  <c r="G17693" i="1"/>
  <c r="G17692" i="1"/>
  <c r="J20" i="33"/>
  <c r="M3" i="33"/>
  <c r="G3288" i="2" l="1"/>
  <c r="G3169" i="2"/>
  <c r="G3074"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18" i="33"/>
  <c r="M7" i="33"/>
  <c r="M6" i="33"/>
  <c r="M10" i="33"/>
  <c r="M30" i="33" l="1"/>
  <c r="C22" i="33" l="1"/>
  <c r="E22"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19" i="33" l="1"/>
  <c r="G17314" i="1" l="1"/>
  <c r="G17313" i="1"/>
  <c r="G3315" i="2"/>
  <c r="G3321" i="2"/>
  <c r="G3314" i="2"/>
  <c r="G3313" i="2"/>
  <c r="F3256" i="2"/>
  <c r="G3312" i="2"/>
  <c r="G3310" i="2"/>
  <c r="G3309" i="2"/>
  <c r="G3303" i="2"/>
  <c r="G3302" i="2"/>
  <c r="G3296" i="2"/>
  <c r="G3311" i="2"/>
  <c r="G3308" i="2"/>
  <c r="G3170" i="2"/>
  <c r="G3167"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X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I139" i="28"/>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28"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44"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45" i="33"/>
  <c r="E43" i="33"/>
  <c r="E42" i="33"/>
  <c r="E41" i="33"/>
  <c r="C40" i="33"/>
  <c r="E40" i="33" s="1"/>
  <c r="E39" i="33"/>
  <c r="E38" i="33"/>
  <c r="E36" i="33"/>
  <c r="E35" i="33"/>
  <c r="E32" i="33"/>
  <c r="E31" i="33"/>
  <c r="E30" i="33"/>
  <c r="E26" i="33"/>
  <c r="E24" i="33"/>
  <c r="E11" i="33"/>
  <c r="E10"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N139" i="28"/>
  <c r="V28" i="31"/>
  <c r="D139" i="28"/>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W28" i="31"/>
  <c r="L78" i="23"/>
  <c r="X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7" i="3"/>
  <c r="C16" i="3"/>
  <c r="C15" i="3"/>
  <c r="G15609" i="1"/>
  <c r="G15608" i="1"/>
  <c r="G15607" i="1"/>
  <c r="G15606" i="1"/>
  <c r="G15605" i="1"/>
  <c r="G15587" i="1"/>
  <c r="G2931" i="2"/>
  <c r="G15634" i="1"/>
  <c r="G15601" i="1"/>
  <c r="G15602" i="1"/>
  <c r="G15603" i="1"/>
  <c r="G15604" i="1"/>
  <c r="G15600" i="1"/>
  <c r="G15599" i="1"/>
  <c r="G15598" i="1"/>
  <c r="G15597" i="1"/>
  <c r="G15596" i="1"/>
  <c r="G15595" i="1"/>
  <c r="G15594" i="1"/>
  <c r="G15593" i="1"/>
  <c r="G15592" i="1"/>
  <c r="C19" i="3" l="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E5" i="31" l="1"/>
  <c r="C92" i="23"/>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E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E24" i="31"/>
  <c r="J63" i="23"/>
  <c r="AD24" i="31"/>
  <c r="I63" i="23"/>
  <c r="AC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E4" i="31" l="1"/>
  <c r="AE6" i="31" s="1"/>
  <c r="AE11" i="31" s="1"/>
  <c r="AE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D23" i="31"/>
  <c r="AE23" i="31"/>
  <c r="AE25" i="31" s="1"/>
  <c r="AC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77" i="23" s="1"/>
  <c r="D77" i="23" s="1"/>
  <c r="I77" i="23" s="1"/>
  <c r="B10" i="3"/>
  <c r="B19" i="3" s="1"/>
  <c r="AO50" i="3"/>
  <c r="G4309" i="1"/>
  <c r="F768" i="2"/>
  <c r="G21" i="3" l="1"/>
  <c r="E4" i="31"/>
  <c r="E6" i="31" s="1"/>
  <c r="E11" i="31" s="1"/>
  <c r="E22" i="31" s="1"/>
  <c r="B92" i="23"/>
  <c r="D92" i="23" s="1"/>
  <c r="H92" i="23" s="1"/>
  <c r="C21" i="3"/>
  <c r="G768" i="2"/>
  <c r="L77" i="23"/>
  <c r="L79" i="23" s="1"/>
  <c r="L86" i="23" s="1"/>
  <c r="J77" i="23"/>
  <c r="J79" i="23" s="1"/>
  <c r="K77" i="23"/>
  <c r="K79" i="23" s="1"/>
  <c r="K86" i="23" s="1"/>
  <c r="G767" i="2"/>
  <c r="K27" i="3" l="1"/>
  <c r="K92" i="23"/>
  <c r="K94" i="23" s="1"/>
  <c r="I92" i="23"/>
  <c r="I94" i="23" s="1"/>
  <c r="J92" i="23"/>
  <c r="J94" i="23" s="1"/>
  <c r="E27" i="31"/>
  <c r="E29" i="31" s="1"/>
  <c r="C27" i="31"/>
  <c r="C29" i="31" s="1"/>
  <c r="D27" i="31"/>
  <c r="D29" i="31" s="1"/>
  <c r="J86" i="23"/>
  <c r="N86" i="23" s="1"/>
  <c r="G766" i="2"/>
  <c r="G765" i="2"/>
  <c r="G764" i="2"/>
  <c r="G763" i="2" l="1"/>
  <c r="G762" i="2"/>
  <c r="G761" i="2"/>
  <c r="G760" i="2" l="1"/>
  <c r="G759" i="2" l="1"/>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G350" i="2" l="1"/>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4" i="33" l="1"/>
  <c r="I14" i="33"/>
  <c r="I13" i="33"/>
  <c r="I16" i="33"/>
  <c r="I25" i="33"/>
  <c r="I19" i="33"/>
  <c r="I22" i="33"/>
  <c r="I7" i="33"/>
  <c r="I6" i="33"/>
  <c r="I28" i="33"/>
  <c r="I37" i="33"/>
  <c r="I17" i="33"/>
  <c r="I44" i="33"/>
  <c r="I20" i="33"/>
  <c r="I15" i="33"/>
  <c r="I18" i="33"/>
  <c r="I45" i="33"/>
  <c r="I11" i="33"/>
  <c r="I32" i="33"/>
  <c r="I42" i="33"/>
  <c r="I8" i="33"/>
  <c r="I21" i="33"/>
  <c r="I40" i="33"/>
  <c r="I4" i="33"/>
  <c r="I24" i="33"/>
  <c r="I38" i="33"/>
  <c r="I2" i="33"/>
  <c r="I5" i="33"/>
  <c r="I12" i="33"/>
  <c r="I35" i="33"/>
  <c r="I43" i="33"/>
  <c r="I10" i="33"/>
  <c r="I31" i="33"/>
  <c r="I41" i="33"/>
  <c r="I26" i="33"/>
  <c r="I39" i="33"/>
  <c r="I3" i="33"/>
  <c r="I36" i="33"/>
  <c r="I30" i="33"/>
  <c r="G291" i="2"/>
  <c r="J46" i="33" l="1"/>
  <c r="I46"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S5" i="31" s="1"/>
  <c r="G50" i="1"/>
  <c r="G37" i="1"/>
  <c r="G49" i="1"/>
  <c r="G36" i="1"/>
  <c r="G59" i="1"/>
  <c r="G58" i="1"/>
  <c r="G21" i="1"/>
  <c r="G34" i="1"/>
  <c r="G33" i="1"/>
  <c r="G35" i="1"/>
  <c r="G22" i="1"/>
  <c r="G44" i="1"/>
  <c r="H14" i="33" l="1"/>
  <c r="G13" i="33"/>
  <c r="G14" i="33"/>
  <c r="H13" i="33"/>
  <c r="G34" i="33"/>
  <c r="H34" i="33"/>
  <c r="S6" i="31"/>
  <c r="S10" i="31"/>
  <c r="S11" i="31"/>
  <c r="H25" i="33"/>
  <c r="G25" i="33"/>
  <c r="G16" i="33"/>
  <c r="H16" i="33"/>
  <c r="H7" i="33"/>
  <c r="G6" i="33"/>
  <c r="H6" i="33"/>
  <c r="G7" i="33"/>
  <c r="G22" i="33"/>
  <c r="H22" i="33"/>
  <c r="H5" i="33"/>
  <c r="H19" i="33"/>
  <c r="M19" i="33" s="1"/>
  <c r="G19" i="33"/>
  <c r="H37" i="33"/>
  <c r="M37" i="33" s="1"/>
  <c r="G37" i="33"/>
  <c r="G25" i="3"/>
  <c r="F25" i="3"/>
  <c r="G26" i="3"/>
  <c r="F26" i="3"/>
  <c r="G28" i="33"/>
  <c r="H28" i="33"/>
  <c r="M28" i="33" s="1"/>
  <c r="G44" i="33"/>
  <c r="H44" i="33"/>
  <c r="M44" i="33" s="1"/>
  <c r="H45" i="33"/>
  <c r="M45" i="33" s="1"/>
  <c r="H17" i="33"/>
  <c r="G17" i="33"/>
  <c r="H20" i="33"/>
  <c r="M20" i="33" s="1"/>
  <c r="G20" i="33"/>
  <c r="H18" i="33"/>
  <c r="H15" i="33"/>
  <c r="M15" i="33" s="1"/>
  <c r="G18" i="33"/>
  <c r="G15" i="33"/>
  <c r="H21" i="33"/>
  <c r="G41" i="33"/>
  <c r="G5" i="33"/>
  <c r="G35" i="33"/>
  <c r="G3" i="33"/>
  <c r="G24" i="33"/>
  <c r="G38" i="33"/>
  <c r="G2" i="33"/>
  <c r="H11" i="33"/>
  <c r="H35" i="33"/>
  <c r="M35" i="33" s="1"/>
  <c r="H39" i="33"/>
  <c r="M39" i="33" s="1"/>
  <c r="H41" i="33"/>
  <c r="M41" i="33" s="1"/>
  <c r="H32" i="33"/>
  <c r="M32" i="33" s="1"/>
  <c r="G21" i="33"/>
  <c r="G36" i="33"/>
  <c r="G12" i="33"/>
  <c r="G26" i="33"/>
  <c r="G43" i="33"/>
  <c r="G10" i="33"/>
  <c r="G31" i="33"/>
  <c r="H26" i="33"/>
  <c r="M26" i="33" s="1"/>
  <c r="H42" i="33"/>
  <c r="M42" i="33" s="1"/>
  <c r="H36" i="33"/>
  <c r="M36" i="33" s="1"/>
  <c r="H12" i="33"/>
  <c r="M12" i="33" s="1"/>
  <c r="G30" i="33"/>
  <c r="G45" i="33"/>
  <c r="G11" i="33"/>
  <c r="G39" i="33"/>
  <c r="H24" i="33"/>
  <c r="M24" i="33" s="1"/>
  <c r="H31" i="33"/>
  <c r="H40" i="33"/>
  <c r="M40" i="33" s="1"/>
  <c r="H4" i="33"/>
  <c r="M4" i="33" s="1"/>
  <c r="H30" i="33"/>
  <c r="H3" i="33"/>
  <c r="G40" i="33"/>
  <c r="G4" i="33"/>
  <c r="G32" i="33"/>
  <c r="G42" i="33"/>
  <c r="G8" i="33"/>
  <c r="H2" i="33"/>
  <c r="M2" i="33" s="1"/>
  <c r="H38" i="33"/>
  <c r="M38" i="33" s="1"/>
  <c r="H10" i="33"/>
  <c r="H43" i="33"/>
  <c r="H8" i="33"/>
  <c r="AG185" i="3"/>
  <c r="G45" i="1"/>
  <c r="G10" i="1"/>
  <c r="G11" i="1"/>
  <c r="G12" i="1"/>
  <c r="G13" i="1"/>
  <c r="G14" i="1"/>
  <c r="G15" i="1"/>
  <c r="G16" i="1"/>
  <c r="G17" i="1"/>
  <c r="G18" i="1"/>
  <c r="G19" i="1"/>
  <c r="G20" i="1"/>
  <c r="G23" i="1"/>
  <c r="G24" i="1"/>
  <c r="G25" i="1"/>
  <c r="G26" i="1"/>
  <c r="G27" i="1"/>
  <c r="G28" i="1"/>
  <c r="G29" i="1"/>
  <c r="G30" i="1"/>
  <c r="G31" i="1"/>
  <c r="G32" i="1"/>
  <c r="S12" i="31" l="1"/>
  <c r="F28" i="3"/>
  <c r="X4" i="31"/>
  <c r="S7" i="31"/>
  <c r="X5" i="31"/>
  <c r="G28" i="3"/>
  <c r="M43" i="33"/>
  <c r="M46" i="33" s="1"/>
  <c r="AG213" i="3"/>
  <c r="S17" i="31" l="1"/>
  <c r="G30" i="3"/>
  <c r="X6" i="31"/>
  <c r="X11" i="31" s="1"/>
  <c r="X22" i="31" s="1"/>
  <c r="X27" i="31" s="1"/>
  <c r="X29" i="31" s="1"/>
  <c r="V27" i="31" l="1"/>
  <c r="V29" i="31" s="1"/>
  <c r="W27" i="31"/>
  <c r="W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<sst xmlns="http://schemas.openxmlformats.org/spreadsheetml/2006/main" count="84228" uniqueCount="12533">
  <si>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</si>
  <si>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</si>
  <si>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</si>
  <si>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</si>
  <si>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</si>
  <si>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</si>
  <si>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</si>
  <si>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</si>
  <si>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</si>
  <si>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</si>
  <si>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</si>
  <si>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</si>
  <si>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</si>
  <si>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</si>
  <si>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</si>
  <si>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</si>
  <si>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</si>
  <si>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</si>
  <si>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</si>
  <si>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</si>
  <si>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</si>
  <si>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</si>
  <si>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</si>
  <si>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</si>
  <si>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</si>
  <si>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</si>
  <si>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</si>
  <si>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</si>
  <si>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</si>
  <si>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</si>
  <si>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</si>
  <si>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</si>
  <si>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</si>
  <si>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</si>
  <si>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</si>
  <si>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</si>
  <si>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</si>
  <si>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</si>
  <si>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</si>
  <si>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</si>
  <si>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</si>
  <si>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</si>
  <si>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</si>
  <si>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</si>
  <si>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</si>
  <si>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</si>
  <si>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</si>
  <si>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</si>
  <si>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</si>
  <si>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</si>
  <si>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</si>
  <si>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</si>
  <si>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</si>
  <si>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</si>
  <si>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</si>
  <si>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</si>
  <si>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</si>
  <si>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</si>
  <si>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</si>
  <si>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</si>
  <si>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</si>
  <si>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</si>
  <si>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</si>
  <si>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</si>
  <si>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</si>
  <si>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</si>
  <si>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</si>
  <si>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</si>
  <si>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</si>
  <si>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</si>
  <si>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</si>
  <si>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</si>
  <si>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</si>
  <si>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</si>
  <si>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</si>
  <si>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</si>
  <si>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</si>
  <si>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</si>
  <si>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</si>
  <si>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</si>
  <si>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</si>
  <si>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</si>
  <si>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</si>
  <si>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</si>
  <si>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</si>
  <si>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</si>
  <si>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</si>
  <si>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</si>
  <si>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</si>
  <si>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</si>
  <si>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</si>
  <si>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</si>
  <si>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</si>
  <si>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</si>
  <si>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</si>
  <si>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</si>
  <si>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</si>
  <si>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</si>
  <si>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</si>
  <si>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</si>
  <si>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</si>
  <si>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</si>
  <si>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</si>
  <si>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</si>
  <si>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</si>
  <si>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</si>
  <si>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</si>
  <si>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</si>
  <si>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</si>
  <si>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</si>
  <si>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</si>
  <si>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</si>
  <si>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</si>
  <si>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</si>
  <si>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</si>
  <si>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</si>
  <si>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</si>
  <si>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</si>
  <si>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</si>
  <si>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</si>
  <si>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</si>
  <si>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</si>
  <si>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</si>
  <si>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</si>
  <si>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</si>
  <si>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</si>
  <si>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</si>
  <si>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</si>
  <si>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</si>
  <si>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</si>
  <si>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</si>
  <si>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</si>
  <si>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</si>
  <si>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</si>
  <si>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</si>
  <si>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</si>
  <si>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</si>
  <si>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</si>
  <si>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</si>
  <si>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</si>
  <si>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</si>
  <si>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</si>
  <si>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</si>
  <si>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</si>
  <si>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</si>
  <si>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</si>
  <si>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</si>
  <si>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</si>
  <si>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</si>
  <si>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</si>
  <si>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</si>
  <si>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</si>
  <si>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</si>
  <si>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</si>
  <si>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</si>
  <si>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</si>
  <si>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</si>
  <si>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</si>
  <si>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</si>
  <si>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</si>
  <si>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</si>
  <si>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</si>
  <si>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</si>
  <si>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</si>
  <si>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</si>
  <si>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</si>
  <si>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</si>
  <si>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</si>
  <si>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</si>
  <si>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</si>
  <si>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</si>
  <si>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</si>
  <si>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</si>
  <si>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</si>
  <si>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</si>
  <si>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</si>
  <si>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</si>
  <si>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</si>
  <si>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</si>
  <si>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</si>
  <si>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</si>
  <si>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</si>
  <si>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</si>
  <si>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</si>
  <si>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</si>
  <si>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</si>
  <si>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</si>
  <si>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</si>
  <si>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</si>
  <si>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</si>
  <si>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</si>
  <si>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</si>
  <si>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</si>
  <si>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</si>
  <si>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</si>
  <si>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</si>
  <si>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</si>
  <si>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</si>
  <si>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</si>
  <si>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</si>
  <si>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</si>
  <si>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</si>
  <si>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</si>
  <si>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</si>
  <si>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</si>
  <si>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</si>
  <si>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</si>
  <si>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</si>
  <si>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</si>
  <si>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</si>
  <si>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</si>
  <si>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</si>
  <si>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</si>
  <si>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</si>
  <si>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</si>
  <si>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</si>
  <si>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</si>
  <si>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</si>
  <si>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</si>
  <si>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</si>
  <si>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</si>
  <si>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</si>
  <si>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</si>
  <si>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</si>
  <si>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</si>
  <si>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</si>
  <si>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</si>
  <si>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</si>
  <si>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</si>
  <si>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</si>
  <si>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</si>
  <si>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</si>
  <si>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</si>
  <si>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</si>
  <si>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</si>
  <si>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</si>
  <si>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</si>
  <si>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</si>
  <si>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</si>
  <si>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</si>
  <si>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</si>
  <si>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</si>
  <si>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</si>
  <si>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</si>
  <si>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</si>
  <si>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</si>
  <si>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</si>
  <si>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</si>
  <si>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</si>
  <si>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</si>
  <si>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</si>
  <si>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</si>
  <si>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</si>
  <si>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</si>
  <si>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</si>
  <si>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</si>
  <si>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</si>
  <si>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</si>
  <si>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</si>
  <si>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</si>
  <si>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</si>
  <si>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</si>
  <si>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</si>
  <si>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</si>
  <si>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</si>
  <si>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</si>
  <si>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</si>
  <si>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</si>
  <si>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</si>
  <si>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</si>
  <si>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</si>
  <si>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</si>
  <si>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</si>
  <si>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</si>
  <si>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</si>
  <si>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</si>
  <si>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</si>
  <si>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</si>
  <si>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</si>
  <si>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</si>
  <si>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</si>
  <si>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</si>
  <si>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</si>
  <si>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</si>
  <si>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</si>
  <si>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</si>
  <si>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</si>
  <si>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</si>
  <si>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</si>
  <si>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</si>
  <si>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</si>
  <si>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</si>
  <si>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</si>
  <si>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</si>
  <si>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</si>
  <si>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</si>
  <si>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</si>
  <si>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</si>
  <si>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</si>
  <si>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</si>
  <si>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</si>
  <si>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</si>
  <si>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</si>
  <si>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</si>
  <si>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</si>
  <si>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</si>
  <si>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</si>
  <si>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</si>
  <si>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</si>
  <si>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</si>
  <si>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</si>
  <si>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</si>
  <si>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</si>
  <si>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</si>
  <si>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</si>
  <si>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</si>
  <si>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</si>
  <si>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</si>
  <si>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</si>
  <si>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</si>
  <si>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</si>
  <si>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</si>
  <si>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</si>
  <si>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</si>
  <si>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</si>
  <si>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</si>
  <si>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</si>
  <si>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</si>
  <si>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</si>
  <si>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</si>
  <si>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</si>
  <si>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</si>
  <si>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</si>
  <si>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</si>
  <si>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</si>
  <si>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</si>
  <si>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</si>
  <si>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</si>
  <si>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</si>
  <si>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</si>
  <si>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</si>
  <si>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</si>
  <si>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</si>
  <si>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</si>
  <si>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</si>
  <si>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</si>
  <si>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</si>
  <si>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</si>
  <si>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</si>
  <si>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</si>
  <si>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</si>
  <si>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</si>
  <si>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</si>
  <si>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</si>
  <si>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</si>
  <si>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</si>
  <si>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</si>
  <si>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</si>
  <si>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</si>
  <si>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</si>
  <si>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</si>
  <si>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</si>
  <si>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</si>
  <si>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</si>
  <si>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</si>
  <si>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</si>
  <si>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</si>
  <si>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</si>
  <si>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</si>
  <si>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</si>
  <si>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</si>
  <si>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</si>
  <si>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</si>
  <si>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</si>
  <si>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</si>
  <si>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</si>
  <si>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</si>
  <si>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</si>
  <si>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</si>
  <si>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</si>
  <si>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</si>
  <si>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</si>
  <si>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</si>
  <si>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</si>
  <si>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</si>
  <si>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</si>
  <si>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</si>
  <si>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</si>
  <si>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</si>
  <si>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</si>
  <si>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</si>
  <si>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</si>
  <si>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</si>
  <si>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</si>
  <si>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</si>
  <si>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</si>
  <si>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</si>
  <si>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</si>
  <si>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</si>
  <si>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</si>
  <si>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</si>
  <si>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</si>
  <si>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</si>
  <si>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</si>
  <si>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</si>
  <si>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</si>
  <si>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</si>
  <si>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</si>
  <si>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</si>
  <si>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</si>
  <si>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</si>
  <si>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</si>
  <si>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</si>
  <si>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</si>
  <si>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</si>
  <si>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</si>
  <si>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</si>
  <si>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</si>
  <si>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</si>
  <si>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</si>
  <si>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</si>
  <si>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</si>
  <si>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</si>
  <si>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</si>
  <si>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</si>
  <si>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</si>
  <si>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</si>
  <si>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</si>
  <si>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</si>
  <si>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</si>
  <si>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</si>
  <si>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</si>
  <si>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</si>
  <si>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</si>
  <si>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</si>
  <si>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</si>
  <si>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</si>
  <si>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</si>
  <si>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</si>
  <si>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</si>
  <si>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</si>
  <si>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</si>
  <si>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</si>
  <si>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</si>
  <si>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</si>
  <si>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</si>
  <si>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</si>
  <si>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</si>
  <si>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</si>
  <si>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</si>
  <si>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</si>
  <si>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</si>
  <si>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</si>
  <si>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</si>
  <si>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</si>
  <si>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</si>
  <si>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</si>
  <si>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</si>
  <si>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</si>
  <si>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</si>
  <si>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</si>
  <si>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</si>
  <si>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</si>
  <si>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</si>
  <si>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</si>
  <si>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</si>
  <si>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</si>
  <si>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</si>
  <si>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</si>
  <si>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</si>
  <si>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</si>
  <si>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</si>
  <si>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</si>
  <si>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</si>
  <si>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</si>
  <si>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</si>
  <si>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</si>
  <si>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</si>
  <si>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</si>
  <si>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</si>
  <si>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</si>
  <si>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</si>
  <si>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</si>
  <si>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</si>
  <si>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</si>
  <si>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</si>
  <si>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</si>
  <si>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</si>
  <si>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</si>
  <si>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</si>
  <si>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</si>
  <si>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</si>
  <si>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</si>
  <si>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</si>
  <si>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</si>
  <si>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</si>
  <si>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</si>
  <si>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</si>
  <si>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</si>
  <si>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</si>
  <si>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</si>
  <si>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</si>
  <si>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</si>
  <si>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</si>
  <si>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</si>
  <si>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</si>
  <si>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</si>
  <si>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</si>
  <si>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</si>
  <si>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</si>
  <si>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</si>
  <si>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</si>
  <si>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</si>
  <si>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</si>
  <si>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</si>
  <si>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</si>
  <si>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</si>
  <si>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</si>
  <si>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</si>
  <si>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</si>
  <si>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</si>
  <si>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</si>
  <si>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</si>
  <si>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</si>
  <si>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</si>
  <si>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</si>
  <si>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</si>
  <si>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</si>
  <si>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</si>
  <si>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</si>
  <si>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</si>
  <si>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</si>
  <si>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</si>
  <si>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</si>
  <si>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</si>
  <si>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</si>
  <si>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</si>
  <si>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</si>
  <si>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</si>
  <si>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</si>
  <si>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</si>
  <si>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</si>
  <si>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</si>
  <si>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</si>
  <si>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</si>
  <si>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</si>
  <si>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</si>
  <si>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</si>
  <si>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</si>
  <si>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</si>
  <si>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</si>
  <si>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</si>
  <si>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</si>
  <si>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</si>
  <si>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</si>
  <si>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</si>
  <si>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</si>
  <si>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</si>
  <si>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</si>
  <si>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</si>
  <si>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</si>
  <si>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</si>
  <si>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</si>
  <si>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</si>
  <si>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</si>
  <si>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</si>
  <si>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</si>
  <si>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</si>
  <si>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</si>
  <si>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</si>
  <si>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</si>
  <si>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</si>
  <si>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</si>
  <si>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</si>
  <si>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</si>
  <si>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</si>
  <si>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</si>
  <si>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</si>
  <si>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</si>
  <si>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</si>
  <si>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</si>
  <si>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</si>
  <si>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</si>
  <si>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</si>
  <si>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</si>
  <si>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</si>
  <si>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</si>
  <si>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</si>
  <si>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</si>
  <si>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</si>
  <si>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</si>
  <si>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</si>
  <si>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</si>
  <si>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</si>
  <si>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</si>
  <si>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</si>
  <si>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</si>
  <si>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</si>
  <si>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</si>
  <si>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</si>
  <si>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</si>
  <si>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</si>
  <si>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</si>
  <si>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</si>
  <si>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</si>
  <si>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</si>
  <si>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</si>
  <si>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</si>
  <si>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</si>
  <si>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</si>
  <si>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</si>
  <si>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</si>
  <si>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</si>
  <si>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</si>
  <si>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</si>
  <si>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</si>
  <si>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</si>
  <si>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</si>
  <si>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</si>
  <si>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</si>
  <si>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</si>
  <si>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</si>
  <si>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</si>
  <si>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</si>
  <si>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</si>
  <si>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</si>
  <si>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</si>
  <si>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</si>
  <si>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</si>
  <si>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</si>
  <si>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</si>
  <si>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</si>
  <si>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</si>
  <si>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</si>
  <si>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</si>
  <si>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</si>
  <si>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</si>
  <si>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</si>
  <si>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</si>
  <si>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</si>
  <si>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</si>
  <si>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</si>
  <si>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</si>
  <si>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</si>
  <si>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</si>
  <si>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</si>
  <si>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</si>
  <si>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</si>
  <si>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</si>
  <si>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</si>
  <si>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</si>
  <si>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</si>
  <si>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</si>
  <si>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</si>
  <si>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</si>
  <si>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</si>
  <si>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</si>
  <si>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</si>
  <si>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</si>
  <si>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</si>
  <si>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</si>
  <si>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</si>
  <si>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</si>
  <si>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</si>
  <si>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</si>
  <si>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</si>
  <si>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</si>
  <si>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</si>
  <si>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</si>
  <si>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</si>
  <si>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</si>
  <si>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</si>
  <si>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</si>
  <si>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</si>
  <si>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</si>
  <si>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</si>
  <si>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</si>
  <si>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</si>
  <si>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</si>
  <si>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</si>
  <si>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</si>
  <si>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</si>
  <si>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</si>
  <si>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</si>
  <si>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</si>
  <si>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</si>
  <si>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</si>
  <si>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</si>
  <si>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</si>
  <si>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</si>
  <si>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</si>
  <si>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</si>
  <si>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</si>
  <si>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</si>
  <si>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</si>
  <si>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</si>
  <si>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</si>
  <si>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</si>
  <si>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</si>
  <si>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</si>
  <si>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</si>
  <si>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</si>
  <si>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</si>
  <si>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</si>
  <si>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</si>
  <si>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</si>
  <si>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</si>
  <si>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</si>
  <si>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</si>
  <si>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</si>
  <si>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</si>
  <si>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</si>
  <si>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</si>
  <si>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</si>
  <si>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</si>
  <si>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</si>
  <si>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</si>
  <si>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</si>
  <si>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</si>
  <si>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</si>
  <si>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</si>
  <si>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</si>
  <si>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</si>
  <si>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</si>
  <si>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</si>
  <si>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</si>
  <si>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</si>
  <si>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</si>
  <si>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</si>
  <si>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</si>
  <si>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</si>
  <si>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</si>
  <si>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</si>
  <si>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</si>
  <si>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</si>
  <si>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</si>
  <si>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</si>
  <si>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</si>
  <si>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</si>
  <si>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</si>
  <si>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</si>
  <si>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</si>
  <si>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</si>
  <si>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</si>
  <si>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</si>
  <si>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</si>
  <si>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</si>
  <si>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</si>
  <si>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</si>
  <si>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</si>
  <si>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</si>
  <si>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</si>
  <si>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</si>
  <si>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</si>
  <si>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</si>
  <si>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</si>
  <si>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</si>
  <si>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</si>
  <si>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</si>
  <si>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</si>
  <si>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</si>
  <si>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</si>
  <si>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</si>
  <si>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</si>
  <si>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</si>
  <si>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</si>
  <si>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</si>
  <si>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</si>
  <si>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</si>
  <si>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</si>
  <si>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</si>
  <si>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</si>
  <si>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</si>
  <si>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</si>
  <si>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</si>
  <si>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</si>
  <si>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</si>
  <si>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</si>
  <si>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</si>
  <si>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</si>
  <si>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</si>
  <si>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</si>
  <si>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</si>
  <si>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</si>
  <si>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</si>
  <si>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</si>
  <si>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</si>
  <si>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</si>
  <si>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</si>
  <si>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</si>
  <si>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</si>
  <si>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</si>
  <si>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</si>
  <si>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</si>
  <si>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</si>
  <si>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</si>
  <si>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</si>
  <si>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</si>
  <si>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</si>
  <si>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</si>
  <si>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</si>
  <si>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</si>
  <si>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</si>
  <si>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</si>
  <si>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</si>
  <si>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</si>
  <si>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</si>
  <si>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</si>
  <si>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</si>
  <si>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</si>
  <si>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</si>
  <si>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</si>
  <si>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</si>
  <si>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</si>
  <si>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</si>
  <si>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</si>
  <si>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</si>
  <si>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</si>
  <si>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</si>
  <si>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</si>
  <si>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</si>
  <si>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</si>
  <si>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</si>
  <si>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</si>
  <si>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</si>
  <si>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</si>
  <si>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</si>
  <si>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</si>
  <si>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</si>
  <si>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</si>
  <si>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</si>
  <si>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</si>
  <si>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</si>
  <si>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</si>
  <si>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</si>
  <si>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</si>
  <si>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</si>
  <si>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</si>
  <si>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</si>
  <si>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</si>
  <si>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</si>
  <si>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</si>
  <si>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</si>
  <si>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</si>
  <si>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</si>
  <si>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</si>
  <si>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</si>
  <si>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</si>
  <si>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</si>
  <si>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</si>
  <si>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</si>
  <si>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</si>
  <si>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</si>
  <si>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</si>
  <si>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</si>
  <si>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</si>
  <si>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</si>
  <si>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</si>
  <si>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</si>
  <si>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</si>
  <si>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</si>
  <si>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</si>
  <si>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</si>
  <si>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</si>
  <si>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</si>
  <si>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</si>
  <si>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</si>
  <si>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</si>
  <si>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</si>
  <si>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</si>
  <si>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</si>
  <si>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</si>
  <si>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</si>
  <si>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</si>
  <si>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</si>
  <si>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</si>
  <si>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</si>
  <si>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</si>
  <si>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</si>
  <si>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</si>
  <si>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</si>
  <si>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</si>
  <si>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</si>
  <si>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</si>
  <si>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</si>
  <si>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</si>
  <si>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</si>
  <si>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</si>
  <si>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</si>
  <si>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</si>
  <si>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</si>
  <si>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</si>
  <si>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</si>
  <si>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</si>
  <si>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</si>
  <si>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</si>
  <si>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</si>
  <si>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</si>
  <si>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</si>
  <si>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</si>
  <si>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</si>
  <si>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</si>
  <si>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</si>
  <si>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</si>
  <si>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</si>
  <si>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</si>
  <si>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</si>
  <si>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</si>
  <si>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</si>
  <si>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</si>
  <si>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</si>
  <si>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</si>
  <si>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</si>
  <si>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</si>
  <si>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</si>
  <si>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</si>
  <si>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</si>
  <si>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</si>
  <si>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</si>
  <si>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</si>
  <si>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</si>
  <si>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</si>
  <si>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</si>
  <si>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</si>
  <si>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</si>
  <si>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</si>
  <si>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</si>
  <si>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</si>
  <si>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</si>
  <si>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</si>
  <si>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</si>
  <si>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</si>
  <si>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</si>
  <si>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</si>
  <si>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</si>
  <si>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</si>
  <si>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</si>
  <si>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</si>
  <si>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</si>
  <si>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</si>
  <si>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</si>
  <si>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</si>
  <si>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</si>
  <si>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</si>
  <si>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</si>
  <si>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</si>
  <si>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</si>
  <si>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</si>
  <si>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</si>
  <si>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</si>
  <si>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</si>
  <si>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</si>
  <si>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</si>
  <si>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</si>
  <si>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</si>
  <si>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</si>
  <si>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</si>
  <si>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</si>
  <si>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</si>
  <si>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</si>
  <si>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</si>
  <si>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</si>
  <si>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</si>
  <si>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</si>
  <si>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</si>
  <si>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</si>
  <si>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</si>
  <si>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</si>
  <si>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</si>
  <si>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</si>
  <si>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</si>
  <si>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</si>
  <si>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</si>
  <si>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</si>
  <si>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</si>
  <si>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</si>
  <si>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</si>
  <si>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</si>
  <si>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</si>
  <si>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</si>
  <si>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</si>
  <si>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</si>
  <si>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</si>
  <si>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</si>
  <si>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</si>
  <si>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</si>
  <si>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</si>
  <si>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</si>
  <si>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</si>
  <si>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</si>
  <si>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</si>
  <si>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</si>
  <si>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</si>
  <si>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</si>
  <si>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</si>
  <si>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</si>
  <si>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</si>
  <si>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</si>
  <si>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</si>
  <si>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</si>
  <si>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</si>
  <si>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</si>
  <si>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</si>
  <si>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</si>
  <si>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</si>
  <si>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</si>
  <si>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</si>
  <si>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</si>
  <si>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</si>
  <si>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</si>
  <si>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</si>
  <si>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</si>
  <si>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</si>
  <si>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</si>
  <si>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</si>
  <si>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</si>
  <si>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</si>
  <si>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</si>
  <si>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</si>
  <si>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</si>
  <si>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</si>
  <si>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</si>
  <si>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</si>
  <si>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</si>
  <si>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</si>
  <si>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</si>
  <si>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</si>
  <si>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</si>
  <si>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</si>
  <si>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</si>
  <si>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</si>
  <si>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</si>
  <si>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</si>
  <si>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</si>
  <si>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</si>
  <si>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</si>
  <si>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</si>
  <si>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</si>
  <si>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</si>
  <si>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</si>
  <si>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</si>
  <si>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</si>
  <si>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</si>
  <si>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</si>
  <si>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</si>
  <si>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</si>
  <si>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</si>
  <si>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</si>
  <si>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</si>
  <si>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</si>
  <si>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</si>
  <si>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</si>
  <si>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</si>
  <si>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</si>
  <si>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</si>
  <si>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</si>
  <si>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</si>
  <si>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</si>
  <si>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</si>
  <si>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</si>
  <si>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</si>
  <si>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</si>
  <si>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</si>
  <si>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</si>
  <si>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</si>
  <si>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</si>
  <si>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</si>
  <si>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</si>
  <si>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</si>
  <si>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</si>
  <si>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</si>
  <si>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</si>
  <si>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</si>
  <si>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</si>
  <si>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</si>
  <si>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</si>
  <si>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</si>
  <si>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</si>
  <si>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</si>
  <si>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</si>
  <si>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</si>
  <si>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</si>
  <si>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</si>
  <si>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</si>
  <si>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</si>
  <si>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</si>
  <si>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</si>
  <si>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</si>
  <si>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</si>
  <si>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</si>
  <si>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</si>
  <si>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</si>
  <si>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</si>
  <si>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</si>
  <si>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</si>
  <si>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</si>
  <si>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</si>
  <si>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</si>
  <si>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</si>
  <si>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</si>
  <si>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</si>
  <si>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</si>
  <si>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</si>
  <si>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</si>
  <si>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</si>
  <si>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</si>
  <si>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</si>
  <si>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</si>
  <si>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</si>
  <si>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</si>
  <si>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</si>
  <si>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</si>
  <si>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</si>
  <si>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</si>
  <si>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</si>
  <si>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</si>
  <si>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</si>
  <si>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</si>
  <si>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</si>
  <si>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</si>
  <si>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</si>
  <si>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</si>
  <si>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</si>
  <si>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</si>
  <si>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</si>
  <si>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</si>
  <si>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</si>
  <si>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</si>
  <si>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</si>
  <si>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</si>
  <si>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</si>
  <si>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</si>
  <si>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</si>
  <si>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</si>
  <si>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</si>
  <si>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</si>
  <si>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</si>
  <si>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</si>
  <si>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</si>
  <si>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</si>
  <si>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</si>
  <si>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</si>
  <si>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</si>
  <si>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</si>
  <si>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</si>
  <si>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</si>
  <si>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</si>
  <si>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</si>
  <si>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</si>
  <si>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</si>
  <si>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</si>
  <si>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</si>
  <si>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</si>
  <si>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</si>
  <si>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</si>
  <si>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</si>
  <si>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</si>
  <si>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</si>
  <si>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</si>
  <si>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</si>
  <si>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</si>
  <si>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</si>
  <si>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</si>
  <si>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</si>
  <si>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</si>
  <si>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</si>
  <si>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</si>
  <si>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</si>
  <si>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</si>
  <si>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</si>
  <si>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</si>
  <si>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</si>
  <si>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</si>
  <si>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</si>
  <si>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</si>
  <si>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</si>
  <si>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</si>
  <si>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</si>
  <si>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</si>
  <si>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</si>
  <si>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</si>
  <si>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</si>
  <si>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</si>
  <si>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</si>
  <si>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</si>
  <si>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</si>
  <si>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</si>
  <si>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</si>
  <si>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</si>
  <si>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</si>
  <si>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</si>
  <si>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</si>
  <si>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</si>
  <si>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</si>
  <si>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</si>
  <si>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</si>
  <si>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</si>
  <si>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</si>
  <si>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</si>
  <si>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</si>
  <si>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</si>
  <si>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</si>
  <si>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</si>
  <si>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</si>
  <si>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</si>
  <si>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</si>
  <si>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</si>
  <si>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</si>
  <si>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</si>
  <si>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</si>
  <si>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</si>
  <si>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</si>
  <si>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</si>
  <si>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</si>
  <si>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</si>
  <si>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</si>
  <si>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</si>
  <si>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</si>
  <si>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</si>
  <si>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</si>
  <si>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</si>
  <si>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</si>
  <si>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</si>
  <si>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</si>
  <si>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</si>
  <si>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</si>
  <si>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</si>
  <si>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</si>
  <si>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</si>
  <si>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</si>
  <si>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</si>
  <si>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</si>
  <si>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</si>
  <si>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</si>
  <si>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</si>
  <si>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</si>
  <si>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</si>
  <si>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</si>
  <si>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</si>
  <si>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</si>
  <si>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</si>
  <si>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</si>
  <si>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</si>
  <si>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</si>
  <si>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</si>
  <si>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</si>
  <si>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</si>
  <si>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</si>
  <si>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</si>
  <si>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</si>
  <si>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</si>
  <si>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</si>
  <si>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</si>
  <si>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</si>
  <si>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</si>
  <si>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</si>
  <si>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</si>
  <si>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</si>
  <si>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</si>
  <si>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</si>
  <si>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</si>
  <si>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</si>
  <si>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</si>
  <si>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</si>
  <si>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</si>
  <si>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</si>
  <si>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</si>
  <si>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</si>
  <si>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</si>
  <si>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</si>
  <si>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</si>
  <si>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</si>
  <si>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</si>
  <si>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</si>
  <si>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</si>
  <si>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</si>
  <si>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</si>
  <si>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</si>
  <si>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</si>
  <si>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</si>
  <si>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</si>
  <si>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</si>
  <si>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</si>
  <si>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</si>
  <si>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</si>
  <si>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</si>
  <si>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</si>
  <si>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</si>
  <si>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</si>
  <si>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</si>
  <si>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</si>
  <si>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</si>
  <si>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</si>
  <si>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</si>
  <si>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</si>
  <si>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</si>
  <si>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</si>
  <si>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</si>
  <si>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</si>
  <si>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</si>
  <si>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</si>
  <si>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</si>
  <si>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</si>
  <si>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</si>
  <si>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</si>
  <si>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</si>
  <si>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</si>
  <si>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</si>
  <si>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</si>
  <si>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</si>
  <si>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</si>
  <si>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</si>
  <si>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</si>
  <si>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</si>
  <si>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</si>
  <si>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</si>
  <si>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</si>
  <si>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</si>
  <si>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</si>
  <si>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</si>
  <si>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</si>
  <si>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</si>
  <si>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</si>
  <si>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</si>
  <si>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</si>
  <si>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</si>
  <si>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</si>
  <si>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</si>
  <si>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</si>
  <si>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</si>
  <si>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</si>
  <si>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</si>
  <si>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</si>
  <si>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</si>
  <si>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</si>
  <si>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</si>
  <si>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</si>
  <si>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</si>
  <si>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</si>
  <si>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</si>
  <si>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</si>
  <si>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</si>
  <si>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</si>
  <si>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</si>
  <si>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</si>
  <si>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</si>
  <si>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</si>
  <si>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</si>
  <si>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</si>
  <si>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</si>
  <si>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</si>
  <si>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</si>
  <si>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</si>
  <si>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</si>
  <si>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</si>
  <si>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</si>
  <si>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</si>
  <si>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</si>
  <si>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</si>
  <si>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</si>
  <si>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</si>
  <si>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</si>
  <si>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</si>
  <si>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</si>
  <si>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</si>
  <si>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</si>
  <si>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</si>
  <si>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</si>
  <si>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</si>
  <si>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</si>
  <si>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</si>
  <si>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</si>
  <si>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</si>
  <si>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</si>
  <si>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</si>
  <si>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</si>
  <si>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</si>
  <si>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</si>
  <si>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</si>
  <si>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</si>
  <si>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</si>
  <si>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</si>
  <si>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</si>
  <si>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</si>
  <si>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</si>
  <si>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</si>
  <si>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</si>
  <si>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</si>
  <si>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</si>
  <si>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</si>
  <si>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</si>
  <si>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</si>
  <si>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</si>
  <si>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</si>
  <si>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</si>
  <si>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</si>
  <si>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</si>
  <si>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</si>
  <si>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</si>
  <si>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</si>
  <si>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</si>
  <si>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</si>
  <si>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</si>
  <si>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</si>
  <si>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</si>
  <si>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</si>
  <si>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</si>
  <si>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</si>
  <si>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</si>
  <si>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</si>
  <si>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</si>
  <si>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</si>
  <si>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</si>
  <si>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</si>
  <si>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</si>
  <si>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</si>
  <si>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</si>
  <si>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</si>
  <si>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</si>
  <si>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</si>
  <si>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</si>
  <si>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</si>
  <si>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</si>
  <si>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</si>
  <si>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</si>
  <si>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</si>
  <si>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</si>
  <si>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</si>
  <si>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</si>
  <si>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</si>
  <si>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</si>
  <si>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</si>
  <si>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</si>
  <si>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</si>
  <si>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</si>
  <si>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</si>
  <si>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</si>
  <si>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</si>
  <si>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</si>
  <si>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</si>
  <si>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</si>
  <si>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</si>
  <si>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</si>
  <si>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</si>
  <si>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</si>
  <si>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</si>
  <si>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</si>
  <si>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</si>
  <si>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</si>
  <si>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</si>
  <si>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</si>
  <si>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</si>
  <si>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</si>
  <si>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</si>
  <si>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</si>
  <si>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</si>
  <si>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</si>
  <si>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</si>
  <si>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</si>
  <si>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</si>
  <si>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</si>
  <si>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</si>
  <si>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</si>
  <si>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</si>
  <si>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</si>
  <si>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</si>
  <si>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</si>
  <si>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</si>
  <si>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</si>
  <si>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</si>
  <si>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</si>
  <si>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</si>
  <si>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</si>
  <si>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</si>
  <si>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</si>
  <si>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</si>
  <si>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</si>
  <si>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</si>
  <si>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</si>
  <si>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</si>
  <si>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</si>
  <si>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</si>
  <si>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</si>
  <si>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</si>
  <si>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</si>
  <si>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</si>
  <si>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</si>
  <si>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</si>
  <si>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</si>
  <si>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</si>
  <si>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</si>
  <si>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</si>
  <si>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</si>
  <si>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</si>
  <si>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</si>
  <si>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</si>
  <si>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</si>
  <si>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</si>
  <si>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</si>
  <si>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</si>
  <si>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</si>
  <si>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</si>
  <si>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</si>
  <si>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</si>
  <si>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</si>
  <si>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</si>
  <si>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</si>
  <si>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</si>
  <si>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</si>
  <si>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</si>
  <si>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</si>
  <si>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</si>
  <si>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</si>
  <si>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</si>
  <si>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</si>
  <si>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</si>
  <si>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</si>
  <si>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</si>
  <si>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</si>
  <si>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</si>
  <si>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</si>
  <si>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</si>
  <si>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</si>
  <si>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</si>
  <si>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</si>
  <si>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</si>
  <si>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</si>
  <si>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</si>
  <si>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</si>
  <si>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</si>
  <si>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</si>
  <si>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</si>
  <si>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</si>
  <si>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</si>
  <si>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</si>
  <si>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</si>
  <si>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</si>
  <si>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</si>
  <si>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</si>
  <si>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</si>
  <si>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</si>
  <si>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</si>
  <si>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</si>
  <si>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</si>
  <si>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</si>
  <si>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</si>
  <si>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</si>
  <si>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</si>
  <si>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</si>
  <si>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</si>
  <si>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</si>
  <si>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</si>
  <si>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</si>
  <si>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</si>
  <si>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</si>
  <si>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</si>
  <si>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</si>
  <si>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</si>
  <si>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</si>
  <si>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</si>
  <si>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</si>
  <si>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</si>
  <si>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</si>
  <si>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</si>
  <si>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</si>
  <si>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</si>
  <si>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</si>
  <si>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</si>
  <si>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</si>
  <si>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</si>
  <si>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</si>
  <si>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</si>
  <si>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</si>
  <si>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</si>
  <si>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</si>
  <si>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</si>
  <si>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</si>
  <si>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</si>
  <si>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</si>
  <si>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</si>
  <si>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</si>
  <si>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</si>
  <si>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</si>
  <si>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</si>
  <si>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</si>
  <si>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</si>
  <si>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</si>
  <si>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</si>
  <si>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</si>
  <si>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</si>
  <si>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</si>
  <si>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</si>
  <si>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</si>
  <si>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</si>
  <si>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</si>
  <si>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</si>
  <si>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</si>
  <si>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</si>
  <si>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</si>
  <si>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</si>
  <si>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</si>
  <si>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</si>
  <si>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</si>
  <si>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</si>
  <si>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</si>
  <si>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</si>
  <si>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</si>
  <si>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</si>
  <si>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</si>
  <si>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</si>
  <si>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</si>
  <si>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</si>
  <si>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</si>
  <si>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</si>
  <si>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</si>
  <si>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</si>
  <si>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</si>
  <si>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</si>
  <si>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</si>
  <si>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</si>
  <si>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</si>
  <si>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</si>
  <si>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</si>
  <si>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</si>
  <si>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</si>
  <si>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</si>
  <si>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</si>
  <si>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</si>
  <si>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</si>
  <si>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</si>
  <si>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</si>
  <si>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</si>
  <si>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</si>
  <si>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</si>
  <si>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</si>
  <si>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</si>
  <si>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</si>
  <si>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</si>
  <si>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</si>
  <si>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</si>
  <si>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</si>
  <si>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</si>
  <si>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</si>
  <si>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</si>
  <si>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</si>
  <si>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</si>
  <si>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</si>
  <si>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</si>
  <si>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</si>
  <si>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</si>
  <si>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</si>
  <si>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</si>
  <si>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</si>
  <si>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</si>
  <si>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</si>
  <si>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</si>
  <si>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</si>
  <si>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</si>
  <si>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</si>
  <si>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</si>
  <si>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</si>
  <si>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</si>
  <si>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</si>
  <si>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</si>
  <si>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</si>
  <si>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</si>
  <si>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</si>
  <si>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</si>
  <si>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</si>
  <si>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</si>
  <si>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</si>
  <si>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</si>
  <si>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</si>
  <si>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</si>
  <si>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</si>
  <si>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</si>
  <si>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</si>
  <si>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</si>
  <si>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</si>
  <si>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</si>
  <si>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</si>
  <si>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</si>
  <si>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</si>
  <si>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</si>
  <si>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</si>
  <si>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</si>
  <si>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</si>
  <si>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</si>
  <si>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</si>
  <si>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</si>
  <si>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</si>
  <si>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</si>
  <si>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</si>
  <si>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</si>
  <si>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</si>
  <si>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</si>
  <si>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</si>
  <si>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</si>
  <si>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</si>
  <si>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</si>
  <si>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</si>
  <si>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</si>
  <si>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</si>
  <si>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</si>
  <si>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</si>
  <si>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</si>
  <si>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</si>
  <si>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</si>
  <si>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</si>
  <si>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</si>
  <si>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</si>
  <si>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</si>
  <si>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</si>
  <si>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</si>
  <si>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</si>
  <si>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</si>
  <si>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</si>
  <si>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</si>
  <si>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</si>
  <si>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</si>
  <si>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</si>
  <si>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</si>
  <si>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</si>
  <si>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</si>
  <si>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</si>
  <si>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</si>
  <si>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</si>
  <si>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</si>
  <si>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</si>
  <si>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</si>
  <si>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</si>
  <si>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</si>
  <si>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</si>
  <si>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</si>
  <si>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</si>
  <si>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</si>
  <si>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</si>
  <si>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</si>
  <si>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</si>
  <si>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</si>
  <si>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</si>
  <si>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</si>
  <si>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</si>
  <si>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</si>
  <si>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</si>
  <si>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</si>
  <si>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</si>
  <si>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</si>
  <si>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</si>
  <si>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</si>
  <si>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</si>
  <si>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</si>
  <si>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</si>
  <si>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</si>
  <si>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</si>
  <si>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</si>
  <si>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</si>
  <si>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</si>
  <si>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</si>
  <si>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</si>
  <si>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</si>
  <si>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</si>
  <si>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</si>
  <si>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</si>
  <si>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</si>
  <si>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</si>
  <si>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</si>
  <si>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</si>
  <si>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</si>
  <si>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</si>
  <si>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</si>
  <si>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</si>
  <si>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</si>
  <si>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</si>
  <si>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</si>
  <si>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</si>
  <si>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</si>
  <si>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</si>
  <si>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</si>
  <si>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</si>
  <si>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</si>
  <si>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</si>
  <si>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</si>
  <si>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</si>
  <si>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</si>
  <si>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</si>
  <si>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</si>
  <si>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</si>
  <si>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</si>
  <si>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</si>
  <si>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</si>
  <si>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</si>
  <si>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</si>
  <si>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</si>
  <si>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</si>
  <si>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</si>
  <si>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</si>
  <si>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</si>
  <si>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</si>
  <si>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</si>
  <si>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</si>
  <si>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</si>
  <si>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</si>
  <si>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</si>
  <si>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</si>
  <si>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</si>
  <si>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</si>
  <si>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</si>
  <si>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</si>
  <si>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</si>
  <si>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</si>
  <si>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</si>
  <si>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</si>
  <si>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</si>
  <si>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</si>
  <si>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</si>
  <si>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</si>
  <si>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</si>
  <si>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</si>
  <si>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</si>
  <si>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</si>
  <si>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</si>
  <si>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</si>
  <si>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</si>
  <si>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</si>
  <si>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</si>
  <si>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</si>
  <si>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</si>
  <si>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</si>
  <si>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</si>
  <si>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</si>
  <si>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</si>
  <si>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</si>
  <si>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</si>
  <si>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</si>
  <si>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</si>
  <si>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</si>
  <si>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</si>
  <si>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</si>
  <si>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</si>
  <si>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</si>
  <si>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</si>
  <si>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</si>
  <si>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</si>
  <si>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</si>
  <si>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</si>
  <si>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</si>
  <si>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</si>
  <si>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</si>
  <si>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</si>
  <si>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</si>
  <si>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</si>
  <si>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</si>
  <si>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</si>
  <si>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</si>
  <si>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</si>
  <si>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</si>
  <si>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</si>
  <si>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</si>
  <si>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</si>
  <si>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</si>
  <si>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</si>
  <si>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</si>
  <si>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</si>
  <si>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</si>
  <si>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</si>
  <si>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</si>
  <si>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</si>
  <si>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</si>
  <si>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</si>
  <si>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</si>
  <si>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</si>
  <si>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</si>
  <si>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</si>
  <si>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</si>
  <si>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</si>
  <si>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</si>
  <si>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</si>
  <si>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</si>
  <si>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</si>
  <si>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</si>
  <si>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</si>
  <si>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</si>
  <si>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</si>
  <si>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</si>
  <si>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</si>
  <si>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</si>
  <si>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</si>
  <si>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</si>
  <si>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</si>
  <si>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</si>
  <si>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</si>
  <si>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</si>
  <si>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</si>
  <si>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</si>
  <si>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</si>
  <si>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</si>
  <si>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</si>
  <si>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</si>
  <si>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</si>
  <si>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</si>
  <si>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</si>
  <si>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</si>
  <si>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</si>
  <si>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</si>
  <si>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</si>
  <si>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</si>
  <si>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</si>
  <si>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</si>
  <si>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</si>
  <si>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</si>
  <si>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</si>
  <si>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</si>
  <si>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</si>
  <si>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</si>
  <si>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</si>
  <si>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</si>
  <si>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</si>
  <si>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</si>
  <si>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</si>
  <si>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</si>
  <si>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</si>
  <si>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</si>
  <si>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</si>
  <si>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</si>
  <si>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</si>
  <si>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</si>
  <si>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</si>
  <si>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</si>
  <si>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</si>
  <si>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</si>
  <si>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</si>
  <si>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</si>
  <si>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</si>
  <si>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</si>
  <si>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</si>
  <si>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</si>
  <si>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</si>
  <si>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</si>
  <si>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</si>
  <si>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</si>
  <si>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</si>
  <si>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</si>
  <si>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</si>
  <si>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</si>
  <si>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</si>
  <si>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</si>
  <si>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</si>
  <si>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</si>
  <si>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</si>
  <si>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</si>
  <si>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</si>
  <si>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</si>
  <si>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</si>
  <si>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</si>
  <si>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</si>
  <si>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</si>
  <si>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</si>
  <si>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</si>
  <si>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</si>
  <si>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</si>
  <si>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</si>
  <si>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</si>
  <si>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</si>
  <si>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</si>
  <si>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</si>
  <si>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</si>
  <si>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</si>
  <si>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</si>
  <si>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</si>
  <si>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</si>
  <si>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</si>
  <si>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</si>
  <si>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</si>
  <si>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</si>
  <si>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</si>
  <si>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</si>
  <si>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</si>
  <si>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</si>
  <si>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</si>
  <si>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</si>
  <si>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</si>
  <si>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</si>
  <si>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</si>
  <si>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</si>
  <si>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</si>
  <si>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</si>
  <si>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</si>
  <si>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</si>
  <si>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</si>
  <si>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</si>
  <si>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</si>
  <si>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</si>
  <si>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</si>
  <si>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</si>
  <si>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</si>
  <si>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</si>
  <si>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</si>
  <si>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</si>
  <si>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</si>
  <si>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</si>
  <si>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</si>
  <si>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</si>
  <si>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</si>
  <si>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</si>
  <si>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</si>
  <si>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</si>
  <si>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</si>
  <si>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</si>
  <si>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</si>
  <si>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</si>
  <si>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</si>
  <si>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</si>
  <si>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</si>
  <si>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</si>
  <si>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</si>
  <si>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</si>
  <si>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</si>
  <si>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</si>
  <si>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</si>
  <si>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</si>
  <si>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</si>
  <si>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</si>
  <si>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</si>
  <si>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</si>
  <si>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</si>
  <si>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</si>
  <si>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</si>
  <si>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</si>
  <si>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</si>
  <si>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</si>
  <si>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</si>
  <si>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</si>
  <si>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</si>
  <si>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</si>
  <si>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</si>
  <si>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</si>
  <si>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</si>
  <si>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</si>
  <si>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</si>
  <si>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</si>
  <si>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</si>
  <si>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</si>
  <si>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</si>
  <si>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</si>
  <si>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</si>
  <si>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</si>
  <si>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</si>
  <si>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</si>
  <si>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</si>
  <si>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</si>
  <si>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</si>
  <si>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</si>
  <si>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</si>
  <si>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</si>
  <si>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</si>
  <si>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</si>
  <si>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</si>
  <si>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</si>
  <si>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</si>
  <si>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</si>
  <si>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</si>
  <si>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</si>
  <si>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</si>
  <si>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</si>
  <si>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</si>
  <si>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</si>
  <si>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</si>
  <si>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</si>
  <si>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</si>
  <si>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</si>
  <si>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</si>
  <si>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</si>
  <si>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</si>
  <si>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</si>
  <si>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</si>
  <si>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</si>
  <si>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</si>
  <si>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</si>
  <si>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</si>
  <si>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</si>
  <si>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</si>
  <si>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</si>
  <si>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</si>
  <si>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</si>
  <si>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</si>
  <si>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</si>
  <si>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</si>
  <si>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</si>
  <si>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</si>
  <si>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</si>
  <si>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</si>
  <si>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</si>
  <si>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</si>
  <si>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</si>
  <si>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</si>
  <si>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</si>
  <si>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</si>
  <si>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</si>
  <si>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</si>
  <si>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</si>
  <si>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</si>
  <si>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</si>
  <si>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</si>
  <si>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</si>
  <si>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</si>
  <si>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</si>
  <si>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</si>
  <si>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</si>
  <si>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</si>
  <si>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</si>
  <si>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</si>
  <si>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</si>
  <si>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</si>
  <si>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</si>
  <si>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</si>
  <si>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</si>
  <si>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</si>
  <si>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</si>
  <si>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</si>
  <si>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</si>
  <si>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</si>
  <si>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</si>
  <si>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</si>
  <si>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</si>
  <si>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</si>
  <si>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</si>
  <si>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</si>
  <si>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</si>
  <si>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</si>
  <si>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</si>
  <si>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</si>
  <si>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</si>
  <si>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</si>
  <si>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</si>
  <si>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</si>
  <si>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</si>
  <si>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</si>
  <si>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</si>
  <si>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</si>
  <si>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</si>
  <si>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</si>
  <si>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</si>
  <si>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</si>
  <si>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</si>
  <si>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</si>
  <si>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</si>
  <si>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</si>
  <si>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</si>
  <si>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</si>
  <si>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</si>
  <si>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</si>
  <si>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</si>
  <si>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</si>
  <si>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</si>
  <si>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</si>
  <si>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</si>
  <si>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</si>
  <si>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</si>
  <si>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</si>
  <si>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</si>
  <si>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</si>
  <si>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</si>
  <si>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</si>
  <si>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</si>
  <si>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</si>
  <si>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</si>
  <si>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</si>
  <si>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</si>
  <si>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</si>
  <si>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</si>
  <si>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</si>
  <si>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</si>
  <si>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</si>
  <si>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</si>
  <si>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</si>
  <si>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</si>
  <si>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</si>
  <si>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</si>
  <si>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</si>
  <si>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</si>
  <si>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</si>
  <si>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</si>
  <si>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</si>
  <si>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</si>
  <si>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</si>
  <si>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</si>
  <si>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</si>
  <si>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</si>
  <si>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</si>
  <si>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</si>
  <si>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</si>
  <si>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</si>
  <si>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</si>
  <si>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</si>
  <si>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</si>
  <si>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</si>
  <si>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</si>
  <si>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</si>
  <si>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</si>
  <si>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</si>
  <si>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</si>
  <si>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</si>
  <si>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</si>
  <si>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</si>
  <si>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</si>
  <si>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</si>
  <si>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</si>
  <si>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</si>
  <si>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</si>
  <si>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</si>
  <si>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</si>
  <si>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</si>
  <si>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</si>
  <si>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</si>
  <si>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</si>
  <si>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</si>
  <si>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</si>
  <si>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</si>
  <si>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</si>
  <si>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</si>
  <si>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</si>
  <si>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</si>
  <si>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</si>
  <si>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</si>
  <si>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</si>
  <si>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</si>
  <si>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</si>
  <si>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</si>
  <si>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</si>
  <si>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</si>
  <si>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</si>
  <si>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</si>
  <si>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</si>
  <si>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</si>
  <si>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</si>
  <si>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</si>
  <si>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</si>
  <si>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</si>
  <si>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</si>
  <si>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</si>
  <si>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</si>
  <si>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</si>
  <si>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</si>
  <si>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</si>
  <si>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</si>
  <si>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</si>
  <si>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</si>
  <si>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</si>
  <si>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</si>
  <si>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</si>
  <si>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</si>
  <si>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</si>
  <si>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</si>
  <si>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</si>
  <si>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</si>
  <si>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</si>
  <si>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</si>
  <si>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</si>
  <si>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</si>
  <si>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</si>
  <si>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</si>
  <si>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</si>
  <si>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</si>
  <si>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</si>
  <si>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</si>
  <si>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</si>
  <si>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</si>
  <si>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</si>
  <si>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</si>
  <si>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</si>
  <si>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</si>
  <si>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</si>
  <si>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</si>
  <si>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</si>
  <si>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</si>
  <si>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</si>
  <si>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</si>
  <si>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</si>
  <si>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</si>
  <si>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</si>
  <si>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</si>
  <si>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</si>
  <si>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</si>
  <si>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</si>
  <si>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</si>
  <si>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</si>
  <si>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</si>
  <si>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</si>
  <si>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</si>
  <si>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</si>
  <si>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</si>
  <si>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</si>
  <si>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</si>
  <si>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</si>
  <si>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</si>
  <si>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</si>
  <si>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</si>
  <si>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</si>
  <si>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</si>
  <si>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</si>
  <si>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</si>
  <si>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</si>
  <si>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</si>
  <si>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</si>
  <si>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</si>
  <si>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</si>
  <si>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</si>
  <si>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</si>
  <si>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</si>
  <si>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</si>
  <si>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</si>
  <si>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</si>
  <si>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</si>
  <si>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</si>
  <si>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</si>
  <si>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</si>
  <si>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</si>
  <si>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</si>
  <si>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</si>
  <si>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</si>
  <si>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</si>
  <si>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</si>
  <si>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</si>
  <si>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</si>
  <si>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</si>
  <si>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</si>
  <si>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</si>
  <si>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</si>
  <si>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</si>
  <si>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</si>
  <si>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</si>
  <si>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</si>
  <si>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</si>
  <si>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</si>
  <si>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</si>
  <si>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</si>
  <si>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</si>
  <si>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</si>
  <si>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</si>
  <si>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</si>
  <si>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</si>
  <si>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</si>
  <si>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</si>
  <si>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</si>
  <si>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</si>
  <si>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</si>
  <si>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</si>
  <si>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</si>
  <si>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</si>
  <si>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</si>
  <si>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</si>
  <si>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</si>
  <si>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</si>
  <si>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</si>
  <si>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</si>
  <si>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</si>
  <si>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</si>
  <si>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</si>
  <si>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</si>
  <si>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</si>
  <si>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</si>
  <si>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</si>
  <si>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</si>
  <si>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</si>
  <si>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</si>
  <si>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</si>
  <si>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</si>
  <si>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</si>
  <si>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</si>
  <si>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</si>
  <si>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</si>
  <si>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</si>
  <si>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</si>
  <si>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</si>
  <si>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</si>
  <si>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</si>
  <si>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</si>
  <si>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</si>
  <si>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</si>
  <si>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</si>
  <si>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</si>
  <si>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</si>
  <si>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</si>
  <si>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</si>
  <si>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</si>
  <si>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</si>
  <si>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</si>
  <si>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</si>
  <si>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</si>
  <si>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</si>
  <si>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</si>
  <si>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</si>
  <si>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</si>
  <si>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</si>
  <si>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</si>
  <si>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</si>
  <si>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</si>
  <si>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</si>
  <si>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</si>
  <si>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</si>
  <si>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</si>
  <si>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</si>
  <si>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</si>
  <si>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</si>
  <si>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</si>
  <si>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</si>
  <si>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</si>
  <si>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</si>
  <si>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</si>
  <si>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</si>
  <si>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</si>
  <si>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</si>
  <si>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</si>
  <si>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</si>
  <si>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</si>
  <si>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</si>
  <si>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</si>
  <si>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</si>
  <si>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</si>
  <si>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</si>
  <si>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</si>
  <si>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</si>
  <si>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</si>
  <si>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</si>
  <si>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</si>
  <si>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</si>
  <si>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</si>
  <si>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</si>
  <si>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</si>
  <si>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</si>
  <si>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</si>
  <si>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</si>
  <si>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</si>
  <si>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</si>
  <si>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</si>
  <si>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</si>
  <si>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</si>
  <si>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</si>
  <si>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</si>
  <si>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</si>
  <si>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</si>
  <si>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</si>
  <si>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</si>
  <si>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</si>
  <si>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</si>
  <si>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</si>
  <si>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</si>
  <si>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</si>
  <si>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</si>
  <si>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</si>
  <si>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</si>
  <si>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</si>
  <si>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</si>
  <si>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</si>
  <si>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</si>
  <si>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</si>
  <si>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</si>
  <si>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</si>
  <si>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</si>
  <si>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</si>
  <si>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</si>
  <si>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</si>
  <si>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</si>
  <si>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</si>
  <si>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</si>
  <si>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</si>
  <si>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</si>
  <si>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</si>
  <si>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</si>
  <si>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</si>
  <si>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</si>
  <si>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</si>
  <si>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</si>
  <si>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</si>
  <si>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</si>
  <si>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</si>
  <si>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</si>
  <si>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</si>
  <si>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</si>
  <si>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</si>
  <si>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</si>
  <si>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</si>
  <si>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</si>
  <si>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</si>
  <si>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</si>
  <si>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</si>
  <si>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</si>
  <si>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</si>
  <si>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</si>
  <si>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</si>
  <si>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</si>
  <si>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</si>
  <si>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</si>
  <si>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</si>
  <si>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</si>
  <si>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</si>
  <si>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</si>
  <si>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</si>
  <si>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</si>
  <si>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</si>
  <si>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</si>
  <si>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</si>
  <si>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</si>
  <si>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</si>
  <si>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</si>
  <si>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</si>
  <si>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</si>
  <si>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</si>
  <si>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</si>
  <si>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</si>
  <si>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</si>
  <si>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</si>
  <si>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</si>
  <si>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</si>
  <si>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</si>
  <si>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</si>
  <si>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</si>
  <si>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</si>
  <si>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</si>
  <si>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</si>
  <si>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</si>
  <si>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</si>
  <si>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</si>
  <si>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</si>
  <si>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</si>
  <si>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</si>
  <si>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</si>
  <si>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</si>
  <si>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</si>
  <si>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</si>
  <si>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</si>
  <si>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</si>
  <si>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</si>
  <si>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</si>
  <si>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</si>
  <si>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</si>
  <si>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</si>
  <si>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</si>
  <si>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</si>
  <si>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</si>
  <si>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</si>
  <si>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</si>
  <si>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</si>
  <si>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</si>
  <si>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</si>
  <si>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</si>
  <si>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</si>
  <si>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</si>
  <si>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</si>
  <si>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</si>
  <si>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</si>
  <si>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</si>
  <si>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</si>
  <si>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</si>
  <si>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</si>
  <si>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</si>
  <si>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</si>
  <si>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</si>
  <si>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</si>
  <si>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</si>
  <si>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</si>
  <si>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</si>
  <si>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</si>
  <si>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</si>
  <si>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</si>
  <si>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</si>
  <si>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</si>
  <si>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</si>
  <si>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</si>
  <si>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</si>
  <si>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</si>
  <si>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</si>
  <si>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</si>
  <si>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</si>
  <si>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</si>
  <si>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</si>
  <si>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</si>
  <si>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</si>
  <si>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</si>
  <si>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</si>
  <si>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</si>
  <si>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</si>
  <si>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</si>
  <si>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</si>
  <si>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</si>
  <si>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</si>
  <si>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</si>
  <si>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</si>
  <si>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</si>
  <si>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</si>
  <si>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</si>
  <si>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</si>
  <si>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</si>
  <si>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</si>
  <si>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</si>
  <si>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</si>
  <si>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</si>
  <si>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</si>
  <si>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</si>
  <si>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</si>
  <si>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</si>
  <si>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</si>
  <si>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</si>
  <si>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</si>
  <si>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</si>
  <si>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</si>
  <si>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</si>
  <si>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</si>
  <si>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</si>
  <si>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</si>
  <si>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</si>
  <si>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</si>
  <si>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</si>
  <si>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</si>
  <si>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</si>
  <si>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</si>
  <si>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</si>
  <si>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</si>
  <si>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</si>
  <si>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</si>
  <si>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</si>
  <si>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</si>
  <si>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</si>
  <si>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</si>
  <si>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</si>
  <si>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</si>
  <si>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</si>
  <si>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</si>
  <si>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</si>
  <si>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</si>
  <si>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</si>
  <si>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</si>
  <si>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</si>
  <si>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</si>
  <si>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</si>
  <si>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</si>
  <si>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</si>
  <si>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</si>
  <si>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</si>
  <si>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</si>
  <si>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</si>
  <si>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</si>
  <si>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</si>
  <si>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</si>
  <si>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</si>
  <si>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</si>
  <si>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</si>
  <si>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</si>
  <si>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</si>
  <si>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</si>
  <si>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</si>
  <si>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</si>
  <si>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</si>
  <si>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</si>
  <si>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</si>
  <si>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</si>
  <si>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</si>
  <si>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</si>
  <si>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</si>
  <si>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</si>
  <si>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</si>
  <si>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</si>
  <si>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</si>
  <si>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</si>
  <si>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</si>
  <si>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</si>
  <si>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</si>
  <si>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</si>
  <si>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</si>
  <si>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</si>
  <si>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</si>
  <si>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</si>
  <si>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</si>
  <si>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</si>
  <si>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</si>
  <si>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</si>
  <si>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</si>
  <si>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</si>
  <si>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</si>
  <si>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</si>
  <si>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</si>
  <si>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</si>
  <si>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</si>
  <si>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</si>
  <si>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</si>
  <si>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</si>
  <si>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</si>
  <si>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</si>
  <si>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</si>
  <si>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</si>
  <si>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</si>
  <si>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</si>
  <si>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</si>
  <si>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</si>
  <si>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</si>
  <si>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</si>
  <si>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</si>
  <si>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</si>
  <si>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</si>
  <si>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</si>
  <si>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</si>
  <si>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</si>
  <si>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</si>
  <si>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</si>
  <si>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</si>
  <si>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</si>
  <si>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</si>
  <si>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</si>
  <si>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</si>
  <si>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</si>
  <si>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</si>
  <si>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</si>
  <si>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</si>
  <si>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</si>
  <si>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</si>
  <si>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</si>
  <si>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</si>
  <si>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</si>
  <si>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</si>
  <si>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</si>
  <si>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</si>
  <si>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</si>
  <si>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</si>
  <si>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</si>
  <si>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</si>
  <si>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</si>
  <si>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</si>
  <si>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</si>
  <si>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</si>
  <si>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</si>
  <si>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</si>
  <si>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</si>
  <si>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</si>
  <si>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</si>
  <si>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</si>
  <si>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</si>
  <si>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</si>
  <si>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</si>
  <si>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</si>
  <si>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</si>
  <si>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</si>
  <si>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</si>
  <si>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</si>
  <si>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</si>
  <si>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</si>
  <si>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</si>
  <si>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</si>
  <si>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</si>
  <si>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</si>
  <si>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</si>
  <si>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</si>
  <si>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</si>
  <si>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</si>
  <si>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</si>
  <si>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</si>
  <si>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</si>
  <si>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</si>
  <si>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</si>
  <si>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</si>
  <si>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</si>
  <si>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</si>
  <si>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</si>
  <si>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</si>
  <si>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</si>
  <si>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</si>
  <si>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</si>
  <si>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</si>
  <si>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</si>
  <si>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</si>
  <si>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</si>
  <si>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</si>
  <si>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</si>
  <si>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</si>
  <si>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</si>
  <si>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</si>
  <si>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</si>
  <si>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</si>
  <si>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</si>
  <si>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</si>
  <si>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</si>
  <si>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</si>
  <si>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</si>
  <si>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</si>
  <si>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</si>
  <si>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</si>
  <si>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</si>
  <si>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</si>
  <si>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</si>
  <si>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</si>
  <si>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</si>
  <si>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</si>
  <si>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</si>
  <si>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</si>
  <si>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</si>
  <si>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</si>
  <si>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</si>
  <si>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</si>
  <si>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</si>
  <si>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</si>
  <si>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</si>
  <si>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</si>
  <si>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</si>
  <si>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</si>
  <si>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</si>
  <si>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</si>
  <si>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</si>
  <si>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</si>
  <si>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</si>
  <si>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</si>
  <si>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</si>
  <si>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</si>
  <si>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</si>
  <si>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</si>
  <si>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</si>
  <si>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</si>
  <si>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</si>
  <si>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</si>
  <si>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</si>
  <si>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</si>
  <si>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</si>
  <si>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</si>
  <si>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</si>
  <si>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</si>
  <si>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</si>
  <si>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</si>
  <si>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</si>
  <si>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</si>
  <si>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</si>
  <si>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</si>
  <si>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</si>
  <si>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</si>
  <si>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</si>
  <si>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</si>
  <si>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</si>
  <si>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</si>
  <si>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</si>
  <si>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</si>
  <si>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</si>
  <si>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</si>
  <si>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</si>
  <si>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</si>
  <si>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</si>
  <si>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</si>
  <si>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</si>
  <si>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</si>
  <si>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</si>
  <si>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</si>
  <si>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</si>
  <si>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</si>
  <si>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</si>
  <si>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</si>
  <si>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</si>
  <si>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</si>
  <si>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</si>
  <si>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</si>
  <si>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</si>
  <si>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</si>
  <si>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</si>
  <si>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</si>
  <si>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</si>
  <si>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</si>
  <si>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</si>
  <si>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</si>
  <si>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</si>
  <si>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</si>
  <si>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</si>
  <si>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</si>
  <si>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</si>
  <si>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</si>
  <si>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</si>
  <si>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</si>
  <si>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</si>
  <si>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</si>
  <si>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</si>
  <si>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</si>
  <si>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</si>
  <si>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</si>
  <si>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</si>
  <si>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</si>
  <si>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</si>
  <si>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</si>
  <si>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</si>
  <si>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</si>
  <si>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</si>
  <si>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</si>
  <si>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</si>
  <si>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</si>
  <si>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</si>
  <si>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</si>
  <si>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</si>
  <si>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</si>
  <si>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</si>
  <si>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</si>
  <si>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</si>
  <si>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</si>
  <si>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</si>
  <si>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</si>
  <si>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</si>
  <si>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</si>
  <si>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</si>
  <si>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</si>
  <si>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</si>
  <si>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</si>
  <si>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</si>
  <si>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</si>
  <si>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</si>
  <si>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</si>
  <si>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</si>
  <si>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</si>
  <si>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</si>
  <si>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</si>
  <si>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</si>
  <si>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</si>
  <si>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</si>
  <si>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</si>
  <si>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</si>
  <si>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</si>
  <si>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</si>
  <si>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</si>
  <si>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</si>
  <si>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</si>
  <si>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</si>
  <si>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</si>
  <si>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</si>
  <si>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</si>
  <si>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</si>
  <si>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</si>
  <si>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</si>
  <si>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</si>
  <si>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</si>
  <si>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</si>
  <si>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</si>
  <si>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</si>
  <si>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</si>
  <si>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</si>
  <si>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</si>
  <si>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</si>
  <si>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</si>
  <si>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</si>
  <si>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</si>
  <si>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</si>
  <si>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</si>
  <si>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</si>
  <si>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</si>
  <si>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</si>
  <si>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</si>
  <si>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</si>
  <si>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</si>
  <si>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</si>
  <si>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</si>
  <si>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</si>
  <si>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</si>
  <si>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</si>
  <si>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</si>
  <si>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</si>
  <si>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</si>
  <si>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</si>
  <si>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</si>
  <si>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</si>
  <si>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</si>
  <si>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</si>
  <si>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</si>
  <si>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</si>
  <si>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</si>
  <si>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</si>
  <si>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</si>
  <si>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</si>
  <si>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</si>
  <si>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</si>
  <si>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</si>
  <si>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</si>
  <si>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</si>
  <si>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</si>
  <si>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</si>
  <si>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</si>
  <si>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</si>
  <si>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</si>
  <si>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</si>
  <si>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</si>
  <si>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</si>
  <si>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</si>
  <si>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</si>
  <si>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</si>
  <si>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</si>
  <si>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</si>
  <si>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</si>
  <si>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</si>
  <si>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</si>
  <si>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</si>
  <si>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</si>
  <si>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</si>
  <si>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</si>
  <si>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</si>
  <si>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</si>
  <si>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</si>
  <si>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</si>
  <si>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</si>
  <si>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</si>
  <si>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</si>
  <si>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</si>
  <si>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</si>
  <si>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</si>
  <si>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</si>
  <si>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</si>
  <si>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</si>
  <si>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</si>
  <si>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</si>
  <si>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</si>
  <si>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</si>
  <si>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</si>
  <si>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</si>
  <si>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</si>
  <si>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</si>
  <si>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</si>
  <si>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</si>
  <si>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</si>
  <si>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</si>
  <si>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</si>
  <si>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</si>
  <si>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</si>
  <si>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</si>
  <si>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</si>
  <si>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</si>
  <si>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</si>
  <si>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</si>
  <si>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</si>
  <si>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</si>
  <si>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</si>
  <si>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</si>
  <si>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</si>
  <si>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</si>
  <si>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</si>
  <si>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</si>
  <si>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</si>
  <si>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</si>
  <si>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</si>
  <si>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</si>
  <si>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</si>
  <si>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</si>
  <si>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</si>
  <si>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</si>
  <si>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</si>
  <si>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</si>
  <si>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</si>
  <si>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</si>
  <si>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</si>
  <si>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</si>
  <si>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</si>
  <si>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</si>
  <si>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</si>
  <si>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</si>
  <si>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</si>
  <si>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</si>
  <si>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</si>
  <si>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</si>
  <si>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</si>
  <si>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</si>
  <si>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</si>
  <si>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</si>
  <si>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</si>
  <si>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</si>
  <si>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</si>
  <si>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</si>
  <si>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</si>
  <si>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</si>
  <si>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</si>
  <si>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</si>
  <si>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</si>
  <si>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</si>
  <si>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</si>
  <si>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</si>
  <si>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</si>
  <si>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</si>
  <si>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</si>
  <si>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</si>
  <si>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</si>
  <si>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</si>
  <si>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</si>
  <si>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</si>
  <si>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</si>
  <si>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</si>
  <si>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</si>
  <si>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</si>
  <si>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</si>
  <si>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</si>
  <si>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</si>
  <si>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</si>
  <si>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</si>
  <si>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</si>
  <si>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</si>
  <si>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</si>
  <si>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</si>
  <si>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</si>
  <si>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</si>
  <si>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</si>
  <si>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</si>
  <si>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</si>
  <si>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</si>
  <si>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</si>
  <si>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</si>
  <si>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</si>
  <si>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</si>
  <si>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</si>
  <si>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</si>
  <si>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</si>
  <si>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</si>
  <si>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</si>
  <si>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</si>
  <si>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</si>
  <si>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</si>
  <si>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</si>
  <si>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</si>
  <si>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</si>
  <si>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</si>
  <si>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</si>
  <si>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</si>
  <si>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</si>
  <si>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</si>
  <si>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</si>
  <si>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</si>
  <si>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</si>
  <si>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</si>
  <si>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</si>
  <si>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</si>
  <si>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</si>
  <si>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</si>
  <si>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</si>
  <si>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</si>
  <si>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</si>
  <si>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</si>
  <si>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</si>
  <si>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</si>
  <si>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</si>
  <si>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</si>
  <si>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</si>
  <si>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</si>
  <si>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</si>
  <si>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</si>
  <si>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</si>
  <si>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</si>
  <si>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</si>
  <si>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</si>
  <si>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</si>
  <si>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</si>
  <si>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</si>
  <si>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</si>
  <si>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</si>
  <si>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</si>
  <si>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</si>
  <si>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</si>
  <si>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</si>
  <si>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</si>
  <si>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</si>
  <si>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</si>
  <si>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</si>
  <si>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</si>
  <si>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</si>
  <si>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</si>
  <si>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</si>
  <si>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</si>
  <si>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</si>
  <si>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</si>
  <si>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</si>
  <si>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</si>
  <si>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</si>
  <si>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</si>
  <si>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</si>
  <si>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</si>
  <si>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</si>
  <si>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</si>
  <si>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</si>
  <si>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</si>
  <si>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</si>
  <si>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</si>
  <si>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</si>
  <si>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</si>
  <si>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</si>
  <si>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</si>
  <si>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</si>
  <si>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</si>
  <si>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</si>
  <si>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</si>
  <si>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</si>
  <si>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</si>
  <si>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</si>
  <si>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</si>
  <si>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</si>
  <si>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</si>
  <si>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</si>
  <si>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</si>
  <si>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</si>
  <si>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</si>
  <si>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</si>
  <si>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</si>
  <si>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</si>
  <si>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</si>
  <si>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</si>
  <si>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</si>
  <si>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</si>
  <si>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</si>
  <si>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</si>
  <si>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</si>
  <si>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</si>
  <si>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</si>
  <si>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</si>
  <si>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</si>
  <si>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</si>
  <si>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</si>
  <si>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</si>
  <si>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</si>
  <si>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</si>
  <si>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</si>
  <si>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</si>
  <si>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</si>
  <si>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</si>
  <si>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</si>
  <si>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</si>
  <si>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</si>
  <si>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</si>
  <si>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</si>
  <si>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</si>
  <si>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</si>
  <si>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</si>
  <si>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</si>
  <si>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</si>
  <si>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</si>
  <si>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</si>
  <si>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</si>
  <si>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</si>
  <si>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</si>
  <si>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</si>
  <si>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</si>
  <si>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</si>
  <si>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</si>
  <si>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</si>
  <si>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</si>
  <si>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</si>
  <si>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</si>
  <si>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</si>
  <si>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</si>
  <si>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</si>
  <si>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</si>
  <si>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</si>
  <si>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</si>
  <si>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</si>
  <si>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</si>
  <si>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</si>
  <si>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</si>
  <si>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</si>
  <si>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</si>
  <si>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</si>
  <si>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</si>
  <si>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</si>
  <si>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</si>
  <si>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</si>
  <si>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</si>
  <si>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</si>
  <si>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</si>
  <si>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</si>
  <si>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</si>
  <si>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</si>
  <si>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</si>
  <si>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</si>
  <si>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</si>
  <si>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</si>
  <si>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</si>
  <si>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</si>
  <si>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</si>
  <si>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</si>
  <si>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</si>
  <si>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</si>
  <si>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</si>
  <si>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</si>
  <si>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</si>
  <si>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</si>
  <si>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</si>
  <si>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</si>
  <si>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</si>
  <si>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</si>
  <si>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</si>
  <si>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</si>
  <si>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</si>
  <si>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</si>
  <si>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</si>
  <si>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</si>
  <si>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</si>
  <si>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</si>
  <si>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</si>
  <si>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</si>
  <si>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</si>
  <si>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</si>
  <si>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</si>
  <si>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</si>
  <si>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</si>
  <si>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</si>
  <si>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</si>
  <si>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</si>
  <si>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</si>
  <si>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</si>
  <si>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</si>
  <si>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</si>
  <si>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</si>
  <si>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</si>
  <si>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</si>
  <si>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</si>
  <si>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</si>
  <si>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</si>
  <si>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</si>
  <si>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</si>
  <si>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</si>
  <si>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</si>
  <si>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</si>
  <si>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</si>
  <si>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</si>
  <si>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</si>
  <si>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</si>
  <si>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</si>
  <si>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</si>
  <si>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</si>
  <si>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</si>
  <si>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</si>
  <si>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</si>
  <si>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</si>
  <si>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</si>
  <si>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</si>
  <si>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</si>
  <si>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</si>
  <si>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</si>
  <si>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</si>
  <si>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</si>
  <si>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</si>
  <si>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</si>
  <si>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</si>
  <si>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</si>
  <si>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</si>
  <si>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</si>
  <si>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</si>
  <si>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</si>
  <si>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</si>
  <si>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</si>
  <si>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</si>
  <si>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</si>
  <si>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</si>
  <si>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</si>
  <si>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</si>
  <si>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</si>
  <si>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</si>
  <si>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</si>
  <si>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</si>
  <si>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</si>
  <si>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</si>
  <si>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</si>
  <si>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</si>
  <si>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</si>
  <si>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</si>
  <si>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</si>
  <si>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</si>
  <si>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</si>
  <si>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</si>
  <si>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</si>
  <si>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</si>
  <si>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</si>
  <si>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</si>
  <si>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</si>
  <si>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</si>
  <si>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</si>
  <si>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</si>
  <si>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</si>
  <si>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</si>
  <si>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</si>
  <si>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</si>
  <si>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</si>
  <si>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</si>
  <si>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</si>
  <si>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</si>
  <si>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</si>
  <si>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</si>
  <si>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</si>
  <si>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</si>
  <si>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</si>
  <si>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</si>
  <si>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</si>
  <si>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</si>
  <si>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</si>
  <si>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</si>
  <si>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</si>
  <si>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</si>
  <si>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</si>
  <si>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</si>
  <si>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</si>
  <si>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</si>
  <si>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</si>
  <si>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</si>
  <si>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</si>
  <si>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</si>
  <si>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</si>
  <si>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</si>
  <si>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</si>
  <si>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</si>
  <si>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</si>
  <si>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</si>
  <si>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</si>
  <si>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</si>
  <si>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</si>
  <si>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</si>
  <si>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</si>
  <si>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</si>
  <si>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</si>
  <si>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</si>
  <si>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</si>
  <si>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</si>
  <si>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</si>
  <si>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</si>
  <si>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</si>
  <si>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</si>
  <si>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</si>
  <si>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</si>
  <si>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</si>
  <si>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</si>
  <si>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</si>
  <si>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</si>
  <si>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</si>
  <si>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</si>
  <si>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</si>
  <si>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</si>
  <si>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</si>
  <si>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</si>
  <si>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</si>
  <si>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</si>
  <si>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</si>
  <si>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</si>
  <si>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</si>
  <si>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</si>
  <si>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</si>
  <si>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</si>
  <si>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</si>
  <si>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</si>
  <si>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</si>
  <si>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</si>
  <si>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</si>
  <si>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</si>
  <si>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</si>
  <si>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</si>
  <si>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</si>
  <si>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</si>
  <si>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</si>
  <si>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</si>
  <si>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</si>
  <si>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</si>
  <si>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</si>
  <si>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</si>
  <si>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</si>
  <si>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</si>
  <si>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</si>
  <si>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</si>
  <si>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</si>
  <si>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</si>
  <si>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</si>
  <si>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</si>
  <si>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</si>
  <si>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</si>
  <si>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</si>
  <si>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</si>
  <si>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</si>
  <si>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</si>
  <si>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</si>
  <si>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</si>
  <si>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</si>
  <si>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</si>
  <si>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</si>
  <si>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</si>
  <si>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</si>
  <si>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</si>
  <si>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</si>
  <si>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</si>
  <si>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</si>
  <si>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</si>
  <si>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</si>
  <si>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</si>
  <si>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</si>
  <si>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</si>
  <si>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</si>
  <si>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</si>
  <si>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</si>
  <si>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</si>
  <si>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</si>
  <si>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</si>
  <si>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</si>
  <si>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</si>
  <si>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</si>
  <si>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</si>
  <si>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</si>
  <si>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</si>
  <si>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</si>
  <si>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</si>
  <si>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</si>
  <si>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</si>
  <si>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</si>
  <si>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</si>
  <si>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</si>
  <si>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</si>
  <si>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</si>
  <si>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</si>
  <si>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</si>
  <si>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</si>
  <si>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</si>
  <si>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</si>
  <si>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</si>
  <si>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</si>
  <si>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</si>
  <si>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</si>
  <si>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</si>
  <si>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</si>
  <si>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</si>
  <si>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</si>
  <si>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</si>
  <si>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</si>
  <si>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</si>
  <si>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</si>
  <si>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</si>
  <si>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</si>
  <si>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</si>
  <si>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</si>
  <si>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</si>
  <si>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</si>
  <si>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</si>
  <si>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</si>
  <si>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</si>
  <si>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</si>
  <si>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</si>
  <si>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</si>
  <si>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</si>
  <si>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</si>
  <si>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</si>
  <si>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</si>
  <si>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</si>
  <si>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</si>
  <si>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</si>
  <si>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</si>
  <si>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</si>
  <si>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</si>
  <si>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</si>
  <si>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</si>
  <si>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</si>
  <si>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</si>
  <si>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</si>
  <si>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</si>
  <si>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</si>
  <si>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</si>
  <si>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</si>
  <si>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</si>
  <si>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</si>
  <si>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</si>
  <si>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</si>
  <si>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</si>
  <si>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</si>
  <si>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</si>
  <si>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</si>
  <si>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</si>
  <si>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</si>
  <si>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</si>
  <si>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</si>
  <si>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</si>
  <si>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</si>
  <si>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</si>
  <si>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</si>
  <si>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</si>
  <si>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</si>
  <si>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</si>
  <si>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</si>
  <si>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</si>
  <si>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</si>
  <si>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</si>
  <si>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</si>
  <si>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</si>
  <si>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</si>
  <si>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</si>
  <si>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</si>
  <si>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</si>
  <si>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</si>
  <si>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</si>
  <si>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</si>
  <si>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</si>
  <si>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</si>
  <si>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</si>
  <si>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</si>
  <si>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</si>
  <si>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</si>
  <si>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</si>
  <si>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</si>
  <si>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</si>
  <si>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</si>
  <si>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</si>
  <si>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</si>
  <si>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</si>
  <si>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</si>
  <si>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</si>
  <si>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</si>
  <si>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</si>
  <si>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</si>
  <si>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</si>
  <si>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</si>
  <si>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</si>
  <si>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</si>
  <si>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</si>
  <si>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</si>
  <si>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</si>
  <si>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</si>
  <si>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</si>
  <si>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</si>
  <si>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</si>
  <si>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</si>
  <si>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</si>
  <si>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</si>
  <si>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</si>
  <si>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</si>
  <si>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</si>
  <si>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</si>
  <si>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</si>
  <si>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</si>
  <si>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</si>
  <si>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</si>
  <si>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</si>
  <si>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</si>
  <si>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</si>
  <si>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</si>
  <si>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</si>
  <si>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</si>
  <si>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</si>
  <si>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</si>
  <si>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</si>
  <si>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</si>
  <si>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</si>
  <si>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</si>
  <si>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</si>
  <si>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</si>
  <si>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</si>
  <si>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</si>
  <si>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</si>
  <si>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</si>
  <si>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</si>
  <si>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</si>
  <si>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</si>
  <si>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</si>
  <si>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</si>
  <si>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</si>
  <si>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</si>
  <si>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</si>
  <si>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</si>
  <si>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</si>
  <si>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</si>
  <si>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</si>
  <si>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</si>
  <si>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</si>
  <si>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</si>
  <si>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</si>
  <si>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</si>
  <si>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</si>
  <si>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</si>
  <si>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</si>
  <si>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</si>
  <si>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</si>
  <si>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</si>
  <si>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</si>
  <si>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</si>
  <si>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</si>
  <si>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</si>
  <si>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</si>
  <si>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</si>
  <si>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</si>
  <si>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</si>
  <si>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</si>
  <si>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</si>
  <si>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</si>
  <si>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</si>
  <si>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</si>
  <si>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</si>
  <si>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</si>
  <si>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</si>
  <si>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</si>
  <si>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</si>
  <si>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</si>
  <si>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</si>
  <si>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</si>
  <si>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</si>
  <si>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</si>
  <si>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</si>
  <si>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</si>
  <si>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</si>
  <si>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</si>
  <si>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</si>
  <si>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</si>
  <si>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</si>
  <si>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</si>
  <si>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</si>
  <si>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</si>
  <si>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</si>
  <si>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</si>
  <si>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</si>
  <si>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</si>
  <si>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</si>
  <si>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</si>
  <si>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</si>
  <si>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</si>
  <si>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</si>
  <si>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</si>
  <si>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</si>
  <si>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</si>
  <si>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</si>
  <si>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</si>
  <si>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</si>
  <si>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</si>
  <si>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</si>
  <si>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</si>
  <si>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</si>
  <si>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</si>
  <si>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</si>
  <si>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</si>
  <si>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</si>
  <si>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</si>
  <si>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</si>
  <si>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</si>
  <si>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</si>
  <si>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</si>
  <si>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</si>
  <si>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</si>
  <si>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</si>
  <si>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</si>
  <si>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</si>
  <si>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</si>
  <si>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</si>
  <si>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</si>
  <si>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</si>
  <si>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</si>
  <si>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</si>
  <si>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</si>
  <si>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</si>
  <si>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</si>
  <si>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</si>
  <si>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</si>
  <si>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</si>
  <si>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</si>
  <si>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</si>
  <si>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</si>
  <si>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</si>
  <si>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</si>
  <si>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</si>
  <si>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</si>
  <si>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</si>
  <si>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</si>
  <si>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</si>
  <si>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</si>
  <si>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</si>
  <si>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</si>
  <si>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</si>
  <si>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</si>
  <si>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</si>
  <si>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</si>
  <si>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</si>
  <si>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</si>
  <si>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</si>
  <si>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</si>
  <si>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</si>
  <si>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</si>
  <si>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</si>
  <si>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</si>
  <si>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</si>
  <si>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</si>
  <si>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</si>
  <si>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</si>
  <si>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</si>
  <si>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</si>
  <si>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</si>
  <si>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</si>
  <si>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</si>
  <si>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</si>
  <si>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</si>
  <si>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</si>
  <si>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</si>
  <si>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</si>
  <si>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</si>
  <si>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</si>
  <si>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</si>
  <si>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</si>
  <si>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</si>
  <si>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</si>
  <si>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</si>
  <si>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</si>
  <si>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</si>
  <si>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</si>
  <si>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</si>
  <si>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</si>
  <si>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</si>
  <si>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</si>
  <si>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</si>
  <si>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</si>
  <si>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</si>
  <si>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</si>
  <si>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</si>
  <si>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</si>
  <si>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</si>
  <si>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</si>
  <si>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</si>
  <si>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</si>
  <si>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</si>
  <si>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</si>
  <si>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</si>
  <si>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</si>
  <si>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</si>
  <si>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</si>
  <si>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</si>
  <si>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</si>
  <si>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</si>
  <si>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</si>
  <si>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</si>
  <si>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</si>
  <si>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</si>
  <si>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</si>
  <si>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</si>
  <si>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</si>
  <si>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</si>
  <si>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</si>
  <si>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</si>
  <si>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</si>
  <si>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</si>
  <si>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</si>
  <si>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</si>
  <si>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</si>
  <si>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</si>
  <si>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</si>
  <si>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</si>
  <si>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</si>
  <si>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</si>
  <si>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</si>
  <si>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</si>
  <si>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</si>
  <si>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</si>
  <si>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</si>
  <si>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</si>
  <si>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</si>
  <si>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</si>
  <si>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</si>
  <si>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</si>
  <si>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</si>
  <si>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</si>
  <si>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</si>
  <si>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</si>
  <si>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</si>
  <si>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</si>
  <si>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</si>
  <si>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</si>
  <si>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</si>
  <si>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</si>
  <si>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</si>
  <si>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</si>
  <si>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</si>
  <si>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</si>
  <si>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</si>
  <si>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</si>
  <si>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</si>
  <si>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</si>
  <si>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</si>
  <si>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</si>
  <si>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</si>
  <si>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</si>
  <si>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</si>
  <si>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</si>
  <si>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</si>
  <si>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</si>
  <si>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</si>
  <si>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</si>
  <si>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</si>
  <si>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</si>
  <si>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</si>
  <si>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</si>
  <si>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</si>
  <si>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</si>
  <si>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</si>
  <si>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</si>
  <si>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</si>
  <si>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</si>
  <si>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</si>
  <si>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</si>
  <si>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</si>
  <si>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</si>
  <si>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</si>
  <si>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</si>
  <si>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</si>
  <si>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</si>
  <si>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</si>
  <si>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</si>
  <si>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</si>
  <si>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</si>
  <si>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</si>
  <si>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</si>
  <si>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</si>
  <si>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</si>
  <si>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</si>
  <si>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</si>
  <si>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</si>
  <si>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</si>
  <si>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</si>
  <si>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</si>
  <si>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</si>
  <si>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</si>
  <si>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</si>
  <si>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</si>
  <si>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</si>
  <si>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</si>
  <si>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</si>
  <si>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</si>
  <si>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</si>
  <si>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</si>
  <si>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</si>
  <si>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</si>
  <si>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</si>
  <si>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</si>
  <si>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</si>
  <si>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</si>
  <si>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</si>
  <si>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</si>
  <si>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</si>
  <si>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</si>
  <si>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</si>
  <si>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</si>
  <si>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</si>
  <si>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</si>
  <si>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</si>
  <si>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</si>
  <si>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</si>
  <si>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</si>
  <si>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</si>
  <si>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</si>
  <si>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</si>
  <si>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</si>
  <si>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</si>
  <si>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</si>
  <si>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</si>
  <si>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</si>
  <si>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</si>
  <si>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</si>
  <si>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</si>
  <si>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</si>
  <si>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</si>
  <si>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</si>
  <si>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</si>
  <si>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</si>
  <si>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</si>
  <si>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</si>
  <si>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</si>
  <si>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</si>
  <si>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</si>
  <si>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</si>
  <si>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</si>
  <si>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</si>
  <si>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</si>
  <si>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</si>
  <si>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</si>
  <si>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</si>
  <si>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</si>
  <si>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</si>
  <si>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</si>
  <si>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</si>
  <si>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</si>
  <si>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</si>
  <si>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</si>
  <si>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</si>
  <si>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</si>
  <si>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</si>
  <si>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</si>
  <si>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</si>
  <si>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</si>
  <si>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</si>
  <si>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</si>
  <si>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</si>
  <si>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</si>
  <si>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</si>
  <si>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</si>
  <si>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</si>
  <si>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</si>
  <si>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</si>
  <si>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</si>
  <si>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</si>
  <si>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</si>
  <si>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</si>
  <si>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</si>
  <si>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</si>
  <si>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</si>
  <si>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</si>
  <si>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</si>
  <si>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</si>
  <si>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</si>
  <si>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</si>
  <si>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</si>
  <si>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</si>
  <si>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</si>
  <si>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</si>
  <si>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</si>
  <si>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</si>
  <si>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</si>
  <si>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</si>
  <si>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</si>
  <si>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</si>
  <si>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</si>
  <si>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</si>
  <si>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</si>
  <si>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</si>
  <si>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</si>
  <si>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</si>
  <si>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</si>
  <si>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</si>
  <si>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</si>
  <si>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</si>
  <si>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</si>
  <si>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</si>
  <si>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</si>
  <si>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</si>
  <si>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</si>
  <si>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</si>
  <si>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</si>
  <si>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</si>
  <si>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</si>
  <si>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</si>
  <si>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</si>
  <si>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</si>
  <si>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</si>
  <si>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</si>
  <si>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</si>
  <si>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</si>
  <si>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</si>
  <si>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</si>
  <si>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</si>
  <si>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</si>
  <si>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</si>
  <si>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</si>
  <si>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</si>
  <si>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</si>
  <si>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</si>
  <si>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</si>
  <si>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</si>
  <si>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</si>
  <si>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</si>
  <si>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</si>
  <si>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</si>
  <si>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</si>
  <si>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</si>
  <si>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</si>
  <si>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</si>
  <si>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</si>
  <si>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</si>
  <si>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</si>
  <si>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</si>
  <si>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</si>
  <si>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</si>
  <si>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</si>
  <si>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</si>
  <si>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</si>
  <si>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</si>
  <si>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</si>
  <si>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</si>
  <si>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</si>
  <si>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</si>
  <si>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</si>
  <si>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</si>
  <si>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</si>
  <si>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</si>
  <si>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</si>
  <si>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</si>
  <si>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</si>
  <si>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</si>
  <si>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</si>
  <si>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</si>
  <si>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</si>
  <si>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</si>
  <si>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</si>
  <si>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</si>
  <si>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</si>
  <si>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</si>
  <si>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</si>
  <si>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</si>
  <si>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</si>
  <si>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</si>
  <si>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</si>
  <si>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</si>
  <si>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</si>
  <si>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</si>
  <si>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</si>
  <si>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</si>
  <si>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</si>
  <si>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</si>
  <si>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</si>
  <si>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</si>
  <si>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</si>
  <si>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</si>
  <si>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</si>
  <si>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</si>
  <si>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</si>
  <si>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</si>
  <si>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</si>
  <si>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</si>
  <si>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</si>
  <si>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</si>
  <si>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</si>
  <si>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</si>
  <si>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</si>
  <si>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</si>
  <si>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</si>
  <si>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</si>
  <si>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</si>
  <si>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</si>
  <si>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</si>
  <si>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</si>
  <si>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</si>
  <si>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</si>
  <si>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</si>
  <si>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</si>
  <si>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</si>
  <si>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</si>
  <si>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</si>
  <si>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</si>
  <si>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</si>
  <si>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</si>
  <si>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</si>
  <si>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</si>
  <si>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</si>
  <si>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</si>
  <si>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</si>
  <si>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</si>
  <si>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</si>
  <si>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</si>
  <si>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</si>
  <si>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</si>
  <si>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</si>
  <si>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</si>
  <si>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</si>
  <si>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</si>
  <si>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</si>
  <si>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</si>
  <si>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</si>
  <si>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</si>
  <si>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</si>
  <si>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</si>
  <si>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</si>
  <si>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</si>
  <si>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</si>
  <si>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</si>
  <si>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</si>
  <si>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</si>
  <si>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</si>
  <si>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</si>
  <si>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</si>
  <si>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</si>
  <si>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</si>
  <si>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</si>
  <si>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</si>
  <si>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</si>
  <si>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</si>
  <si>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</si>
  <si>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</si>
  <si>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</si>
  <si>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</si>
  <si>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</si>
  <si>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</si>
  <si>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</si>
  <si>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</si>
  <si>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</si>
  <si>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</si>
  <si>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</si>
  <si>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</si>
  <si>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</si>
  <si>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</si>
  <si>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</si>
  <si>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</si>
  <si>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</si>
  <si>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</si>
  <si>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</si>
  <si>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</si>
  <si>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</si>
  <si>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</si>
  <si>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</si>
  <si>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</si>
  <si>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</si>
  <si>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</si>
  <si>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</si>
  <si>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</si>
  <si>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</si>
  <si>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</si>
  <si>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</si>
  <si>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</si>
  <si>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</si>
  <si>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</si>
  <si>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</si>
  <si>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</si>
  <si>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</si>
  <si>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</si>
  <si>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</si>
  <si>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</si>
  <si>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</si>
  <si>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</si>
  <si>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</si>
  <si>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</si>
  <si>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</si>
  <si>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</si>
  <si>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</si>
  <si>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</si>
  <si>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</si>
  <si>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</si>
  <si>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</si>
  <si>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</si>
  <si>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</si>
  <si>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</si>
  <si>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</si>
  <si>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</si>
  <si>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</si>
  <si>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</si>
  <si>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</si>
  <si>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</si>
  <si>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</si>
  <si>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</si>
  <si>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</si>
  <si>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</si>
  <si>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</si>
  <si>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</si>
  <si>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</si>
  <si>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</si>
  <si>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</si>
  <si>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</si>
  <si>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</si>
  <si>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</si>
  <si>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</si>
  <si>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</si>
  <si>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</si>
  <si>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</si>
  <si>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</si>
  <si>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</si>
  <si>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</si>
  <si>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</si>
  <si>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</si>
  <si>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</si>
  <si>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</si>
  <si>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</si>
  <si>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</si>
  <si>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</si>
  <si>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</si>
  <si>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</si>
  <si>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</si>
  <si>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</si>
  <si>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</si>
  <si>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</si>
  <si>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</si>
  <si>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</si>
  <si>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</si>
  <si>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</si>
  <si>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</si>
  <si>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</si>
  <si>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</si>
  <si>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</si>
  <si>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</si>
  <si>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</si>
  <si>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</si>
  <si>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</si>
  <si>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</si>
  <si>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</si>
  <si>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</si>
  <si>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</si>
  <si>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</si>
  <si>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</si>
  <si>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</si>
  <si>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</si>
  <si>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</si>
  <si>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</si>
  <si>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</si>
  <si>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</si>
  <si>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</si>
  <si>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</si>
  <si>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</si>
  <si>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</si>
  <si>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</si>
  <si>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</si>
  <si>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</si>
  <si>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</si>
  <si>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</si>
  <si>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</si>
  <si>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</si>
  <si>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</si>
  <si>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</si>
  <si>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</si>
  <si>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</si>
  <si>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</si>
  <si>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</si>
  <si>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</si>
  <si>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</si>
  <si>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</si>
  <si>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</si>
  <si>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</si>
  <si>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</si>
  <si>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</si>
  <si>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</si>
  <si>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</si>
  <si>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</si>
  <si>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</si>
  <si>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</si>
  <si>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</si>
  <si>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</si>
  <si>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</si>
  <si>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</si>
  <si>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</si>
  <si>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</si>
  <si>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</si>
  <si>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</si>
  <si>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</si>
  <si>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</si>
  <si>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</si>
  <si>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</si>
  <si>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</si>
  <si>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</si>
  <si>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</si>
  <si>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</si>
  <si>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</si>
  <si>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</si>
  <si>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</si>
  <si>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</si>
  <si>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</si>
  <si>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</si>
  <si>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</si>
  <si>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</si>
  <si>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</si>
  <si>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</si>
  <si>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</si>
  <si>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</si>
  <si>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</si>
  <si>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</si>
  <si>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</si>
  <si>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</si>
  <si>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</si>
  <si>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</si>
  <si>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</si>
  <si>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</si>
  <si>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</si>
  <si>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</si>
  <si>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</si>
  <si>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</si>
  <si>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</si>
  <si>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</si>
  <si>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</si>
  <si>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</si>
  <si>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</si>
  <si>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</si>
  <si>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</si>
  <si>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</si>
  <si>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</si>
  <si>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</si>
  <si>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</si>
  <si>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</si>
  <si>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</si>
  <si>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</si>
  <si>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</si>
  <si>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</si>
  <si>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</si>
  <si>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</si>
  <si>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</si>
  <si>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</si>
  <si>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</si>
  <si>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</si>
  <si>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</si>
  <si>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</si>
  <si>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</si>
  <si>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</si>
  <si>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</si>
  <si>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</si>
  <si>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</si>
  <si>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</si>
  <si>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</si>
  <si>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</si>
  <si>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</si>
  <si>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</si>
  <si>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</si>
  <si>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</si>
  <si>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</si>
  <si>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</si>
  <si>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</si>
  <si>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</si>
  <si>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</si>
  <si>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</si>
  <si>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</si>
  <si>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</si>
  <si>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</si>
  <si>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</si>
  <si>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</si>
  <si>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</si>
  <si>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</si>
  <si>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</si>
  <si>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</si>
  <si>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</si>
  <si>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</si>
  <si>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</si>
  <si>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</si>
  <si>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</si>
  <si>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</si>
  <si>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</si>
  <si>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</si>
  <si>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</si>
  <si>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</si>
  <si>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</si>
  <si>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</si>
  <si>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</si>
  <si>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</si>
  <si>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</si>
  <si>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</si>
  <si>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</si>
  <si>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</si>
  <si>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</si>
  <si>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</si>
  <si>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</si>
  <si>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</si>
  <si>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</si>
  <si>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</si>
  <si>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</si>
  <si>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</si>
  <si>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</si>
  <si>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</si>
  <si>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</si>
  <si>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</si>
  <si>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</si>
  <si>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</si>
  <si>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</si>
  <si>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</si>
  <si>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</si>
  <si>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</si>
  <si>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</si>
  <si>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</si>
  <si>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</si>
  <si>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</si>
  <si>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</si>
  <si>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</si>
  <si>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</si>
  <si>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</si>
  <si>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</si>
  <si>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</si>
  <si>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</si>
  <si>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</si>
  <si>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</si>
  <si>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</si>
  <si>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</si>
  <si>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</si>
  <si>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</si>
  <si>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</si>
  <si>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</si>
  <si>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</si>
  <si>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</si>
  <si>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</si>
  <si>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</si>
  <si>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</si>
  <si>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</si>
  <si>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</si>
  <si>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</si>
  <si>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</si>
  <si>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</si>
  <si>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</si>
  <si>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</si>
  <si>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</si>
  <si>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</si>
  <si>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</si>
  <si>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</si>
  <si>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</si>
  <si>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</si>
  <si>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</si>
  <si>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</si>
  <si>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</si>
  <si>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</si>
  <si>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</si>
  <si>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</si>
  <si>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</si>
  <si>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</si>
  <si>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</si>
  <si>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</si>
  <si>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</si>
  <si>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</si>
  <si>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</si>
  <si>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</si>
  <si>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</si>
  <si>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</si>
  <si>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</si>
  <si>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</si>
  <si>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</si>
  <si>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</si>
  <si>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</si>
  <si>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</si>
  <si>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</si>
  <si>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</si>
  <si>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</si>
  <si>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</si>
  <si>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</si>
  <si>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</si>
  <si>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</si>
  <si>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</si>
  <si>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</si>
  <si>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</si>
  <si>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</si>
  <si>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</si>
  <si>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</si>
  <si>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</si>
  <si>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</si>
  <si>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</si>
  <si>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</si>
  <si>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</si>
  <si>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</si>
  <si>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</si>
  <si>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</si>
  <si>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</si>
  <si>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</si>
  <si>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</si>
  <si>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</si>
  <si>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</si>
  <si>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</si>
  <si>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</si>
  <si>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</si>
  <si>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</si>
  <si>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</si>
  <si>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</si>
  <si>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</si>
  <si>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</si>
  <si>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</si>
  <si>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</si>
  <si>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</si>
  <si>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</si>
  <si>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</si>
  <si>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</si>
  <si>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</si>
  <si>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</si>
  <si>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</si>
  <si>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</si>
  <si>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</si>
  <si>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</si>
  <si>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</si>
  <si>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</si>
  <si>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</si>
  <si>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</si>
  <si>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</si>
  <si>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</si>
  <si>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</si>
  <si>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</si>
  <si>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</si>
  <si>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</si>
  <si>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</si>
  <si>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</si>
  <si>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</si>
  <si>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</si>
  <si>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</si>
  <si>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</si>
  <si>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</si>
  <si>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</si>
  <si>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</si>
  <si>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</si>
  <si>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</si>
  <si>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</si>
  <si>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</si>
  <si>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</si>
  <si>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</si>
  <si>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</si>
  <si>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</si>
  <si>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</si>
  <si>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</si>
  <si>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</si>
  <si>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</si>
  <si>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</si>
  <si>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</si>
  <si>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</si>
  <si>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</si>
  <si>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</si>
  <si>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</si>
  <si>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</si>
  <si>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</si>
  <si>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</si>
  <si>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</si>
  <si>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</si>
  <si>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</si>
  <si>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</si>
  <si>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</si>
  <si>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</si>
  <si>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</si>
  <si>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</si>
  <si>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</si>
  <si>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</si>
  <si>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</si>
  <si>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</si>
  <si>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</si>
  <si>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</si>
  <si>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</si>
  <si>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</si>
  <si>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</si>
  <si>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</si>
  <si>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</si>
  <si>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</si>
  <si>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</si>
  <si>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</si>
  <si>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</si>
  <si>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</si>
  <si>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</si>
  <si>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</si>
  <si>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</si>
  <si>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</si>
  <si>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</si>
  <si>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</si>
  <si>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</si>
  <si>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</si>
  <si>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</si>
  <si>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</si>
  <si>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</si>
  <si>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</si>
  <si>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</si>
  <si>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</si>
  <si>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</si>
  <si>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</si>
  <si>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</si>
  <si>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</si>
  <si>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</si>
  <si>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</si>
  <si>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</si>
  <si>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</si>
  <si>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</si>
  <si>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</si>
  <si>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</si>
  <si>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</si>
  <si>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</si>
  <si>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</si>
  <si>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</si>
  <si>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</si>
  <si>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</si>
  <si>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</si>
  <si>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</si>
  <si>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</si>
  <si>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</si>
  <si>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</si>
  <si>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</si>
  <si>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</si>
  <si>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</si>
  <si>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</si>
  <si>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</si>
  <si>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</si>
  <si>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</si>
  <si>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</si>
  <si>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</si>
  <si>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</si>
  <si>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</si>
  <si>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</si>
  <si>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</si>
  <si>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</si>
  <si>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</si>
  <si>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</si>
  <si>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</si>
  <si>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</si>
  <si>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</si>
  <si>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</si>
  <si>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</si>
  <si>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</si>
  <si>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</si>
  <si>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</si>
  <si>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</si>
  <si>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</si>
  <si>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</si>
  <si>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</si>
  <si>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</si>
  <si>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</si>
  <si>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</si>
  <si>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</si>
  <si>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</si>
  <si>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</si>
  <si>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</si>
  <si>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</si>
  <si>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</si>
  <si>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</si>
  <si>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</si>
  <si>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</si>
  <si>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</si>
  <si>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</si>
  <si>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</si>
  <si>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</si>
  <si>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</si>
  <si>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</si>
  <si>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</si>
  <si>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</si>
  <si>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</si>
  <si>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</si>
  <si>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</si>
  <si>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</si>
  <si>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</si>
  <si>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</si>
  <si>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</si>
  <si>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</si>
  <si>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</si>
  <si>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</si>
  <si>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</si>
  <si>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</si>
  <si>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</si>
  <si>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</si>
  <si>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</si>
  <si>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</si>
  <si>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</si>
  <si>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</si>
  <si>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</si>
  <si>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</si>
  <si>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</si>
  <si>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</si>
  <si>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</si>
  <si>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</si>
  <si>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</si>
  <si>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</si>
  <si>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</si>
  <si>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</si>
  <si>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</si>
  <si>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</si>
  <si>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</si>
  <si>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</si>
  <si>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</si>
  <si>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</si>
  <si>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</si>
  <si>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</si>
  <si>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</si>
  <si>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</si>
  <si>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</si>
  <si>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</si>
  <si>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</si>
  <si>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</si>
  <si>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</si>
  <si>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</si>
  <si>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</si>
  <si>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</si>
  <si>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</si>
  <si>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</si>
  <si>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</si>
  <si>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</si>
  <si>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</si>
  <si>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</si>
  <si>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</si>
  <si>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</si>
  <si>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</si>
  <si>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</si>
  <si>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</si>
  <si>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</si>
  <si>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</si>
  <si>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</si>
  <si>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</si>
  <si>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</si>
  <si>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</si>
  <si>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</si>
  <si>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</si>
  <si>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</si>
  <si>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</si>
  <si>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</si>
  <si>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</si>
  <si>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</si>
  <si>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</si>
  <si>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</si>
  <si>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</si>
  <si>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</si>
  <si>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</si>
  <si>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</si>
  <si>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</si>
  <si>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</si>
  <si>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</si>
  <si>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</si>
  <si>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</si>
  <si>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</si>
  <si>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</si>
  <si>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</si>
  <si>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</si>
  <si>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</si>
  <si>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</si>
  <si>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</si>
  <si>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</si>
  <si>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</si>
  <si>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</si>
  <si>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</si>
  <si>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</si>
  <si>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</si>
  <si>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</si>
  <si>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</si>
  <si>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</si>
  <si>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</si>
  <si>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</si>
  <si>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</si>
  <si>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</si>
  <si>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</si>
  <si>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</si>
  <si>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</si>
  <si>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</si>
  <si>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</si>
  <si>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</si>
  <si>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</si>
  <si>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</si>
  <si>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</si>
  <si>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</si>
  <si>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</si>
  <si>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</si>
  <si>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</si>
  <si>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</si>
  <si>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</si>
  <si>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</si>
  <si>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</si>
  <si>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</si>
  <si>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</si>
  <si>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</si>
  <si>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</si>
  <si>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</si>
  <si>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</si>
  <si>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</si>
  <si>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</si>
  <si>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</si>
  <si>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</si>
  <si>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</si>
  <si>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</si>
  <si>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</si>
  <si>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</si>
  <si>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</si>
  <si>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</si>
  <si>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</si>
  <si>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</si>
  <si>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</si>
  <si>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</si>
  <si>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</si>
  <si>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</si>
  <si>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</si>
  <si>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</si>
  <si>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</si>
  <si>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</si>
  <si>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</si>
  <si>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</si>
  <si>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</si>
  <si>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</si>
  <si>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</si>
  <si>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</si>
  <si>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</si>
  <si>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</si>
  <si>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</si>
  <si>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</si>
  <si>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</si>
  <si>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</si>
  <si>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</si>
  <si>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</si>
  <si>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</si>
  <si>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</si>
  <si>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</si>
  <si>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</si>
  <si>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</si>
  <si>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</si>
  <si>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</si>
  <si>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</si>
  <si>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</si>
  <si>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</si>
  <si>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</si>
  <si>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</si>
  <si>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</si>
  <si>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</si>
  <si>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</si>
  <si>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</si>
  <si>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</si>
  <si>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</si>
  <si>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</si>
  <si>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</si>
  <si>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</si>
  <si>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</si>
  <si>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</si>
  <si>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</si>
  <si>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</si>
  <si>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</si>
  <si>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</si>
  <si>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</si>
  <si>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</si>
  <si>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</si>
  <si>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</si>
  <si>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</si>
  <si>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</si>
  <si>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</si>
  <si>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</si>
  <si>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</si>
  <si>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</si>
  <si>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</si>
  <si>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</si>
  <si>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</si>
  <si>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</si>
  <si>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</si>
  <si>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</si>
  <si>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</si>
  <si>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</si>
  <si>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</si>
  <si>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</si>
  <si>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</si>
  <si>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</si>
  <si>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</si>
  <si>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</si>
  <si>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</si>
  <si>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</si>
  <si>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</si>
  <si>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</si>
  <si>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</si>
  <si>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</si>
  <si>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</si>
  <si>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</si>
  <si>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</si>
  <si>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</si>
  <si>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</si>
  <si>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</si>
  <si>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</si>
  <si>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</si>
  <si>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</si>
  <si>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</si>
  <si>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</si>
  <si>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</si>
  <si>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</si>
  <si>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</si>
  <si>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</si>
  <si>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</si>
  <si>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</si>
  <si>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</si>
  <si>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</si>
  <si>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</si>
  <si>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</si>
  <si>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</si>
  <si>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</si>
  <si>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</si>
  <si>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</si>
  <si>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</si>
  <si>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</si>
  <si>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</si>
  <si>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</si>
  <si>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</si>
  <si>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</si>
  <si>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</si>
  <si>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</si>
  <si>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</si>
  <si>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</si>
  <si>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</si>
  <si>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</si>
  <si>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</si>
  <si>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</si>
  <si>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</si>
  <si>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</si>
  <si>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</si>
  <si>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</si>
  <si>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</si>
  <si>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</si>
  <si>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</si>
  <si>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</si>
  <si>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</si>
  <si>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</si>
  <si>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</si>
  <si>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</si>
  <si>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</si>
  <si>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</si>
  <si>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</si>
  <si>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</si>
  <si>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</si>
  <si>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</si>
  <si>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</si>
  <si>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</si>
  <si>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</si>
  <si>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</si>
  <si>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</si>
  <si>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</si>
  <si>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</si>
  <si>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</si>
  <si>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</si>
  <si>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</si>
  <si>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</si>
  <si>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</si>
  <si>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</si>
  <si>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</si>
  <si>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</si>
  <si>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</si>
  <si>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</si>
  <si>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</si>
  <si>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</si>
  <si>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</si>
  <si>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</si>
  <si>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</si>
  <si>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</si>
  <si>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</si>
  <si>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</si>
  <si>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</si>
  <si>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</si>
  <si>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</si>
  <si>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</si>
  <si>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</si>
  <si>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</si>
  <si>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</si>
  <si>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</si>
  <si>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</si>
  <si>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</si>
  <si>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</si>
  <si>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</si>
  <si>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</si>
  <si>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</si>
  <si>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</si>
  <si>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</si>
  <si>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</si>
  <si>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</si>
  <si>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</si>
  <si>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</si>
  <si>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</si>
  <si>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</si>
  <si>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</si>
  <si>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</si>
  <si>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</si>
  <si>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</si>
  <si>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</si>
  <si>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</si>
  <si>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</si>
  <si>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</si>
  <si>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</si>
  <si>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</si>
  <si>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</si>
  <si>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</si>
  <si>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</si>
  <si>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</si>
  <si>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</si>
  <si>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</si>
  <si>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</si>
  <si>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</si>
  <si>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</si>
  <si>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</si>
  <si>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</si>
  <si>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</si>
  <si>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</si>
  <si>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</si>
  <si>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</si>
  <si>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</si>
  <si>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</si>
  <si>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</si>
  <si>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</si>
  <si>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</si>
  <si>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</si>
  <si>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</si>
  <si>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</si>
  <si>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</si>
  <si>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</si>
  <si>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</si>
  <si>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</si>
  <si>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</si>
  <si>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</si>
  <si>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</si>
  <si>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</si>
  <si>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</si>
  <si>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</si>
  <si>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</si>
  <si>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</si>
  <si>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</si>
  <si>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</si>
  <si>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</si>
  <si>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</si>
  <si>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</si>
  <si>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</si>
  <si>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</si>
  <si>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</si>
  <si>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</si>
  <si>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</si>
  <si>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</si>
  <si>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</si>
  <si>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</si>
  <si>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</si>
  <si>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</si>
  <si>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</si>
  <si>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</si>
  <si>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</si>
  <si>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</si>
  <si>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</si>
  <si>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</si>
  <si>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</si>
  <si>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</si>
  <si>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</si>
  <si>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</si>
  <si>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</si>
  <si>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</si>
  <si>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</si>
  <si>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</si>
  <si>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</si>
  <si>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</si>
  <si>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</si>
  <si>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</si>
  <si>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</si>
  <si>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</si>
  <si>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</si>
  <si>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</si>
  <si>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</si>
  <si>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</si>
  <si>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</si>
  <si>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</si>
  <si>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</si>
  <si>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</si>
  <si>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</si>
  <si>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</si>
  <si>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</si>
  <si>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</si>
  <si>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</si>
  <si>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</si>
  <si>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</si>
  <si>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</si>
  <si>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</si>
  <si>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</si>
  <si>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</si>
  <si>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</si>
  <si>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</si>
  <si>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</si>
  <si>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</si>
  <si>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</si>
  <si>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</si>
  <si>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</si>
  <si>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</si>
  <si>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</si>
  <si>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</si>
  <si>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</si>
  <si>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</si>
  <si>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</si>
  <si>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</si>
  <si>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</si>
  <si>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</si>
  <si>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</si>
  <si>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</si>
  <si>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</si>
  <si>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</si>
  <si>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</si>
  <si>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</si>
  <si>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</si>
  <si>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</si>
  <si>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</si>
  <si>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</si>
  <si>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</si>
  <si>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</si>
  <si>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</si>
  <si>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</si>
  <si>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</si>
  <si>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</si>
  <si>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</si>
  <si>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</si>
  <si>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</si>
  <si>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</si>
  <si>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</si>
  <si>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</si>
  <si>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</si>
  <si>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</si>
  <si>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</si>
  <si>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</si>
  <si>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</si>
  <si>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</si>
  <si>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</si>
  <si>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</si>
  <si>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</si>
  <si>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</si>
  <si>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</si>
  <si>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</si>
  <si>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</si>
  <si>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</si>
  <si>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</si>
  <si>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</si>
  <si>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</si>
  <si>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</si>
  <si>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</si>
  <si>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</si>
  <si>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</si>
  <si>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</si>
  <si>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</si>
  <si>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</si>
  <si>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</si>
  <si>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</si>
  <si>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</si>
  <si>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</si>
  <si>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</si>
  <si>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</si>
  <si>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</si>
  <si>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</si>
  <si>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</si>
  <si>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</si>
  <si>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</si>
  <si>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</si>
  <si>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</si>
  <si>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</si>
  <si>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</si>
  <si>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</si>
  <si>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</si>
  <si>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</si>
  <si>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</si>
  <si>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</si>
  <si>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</si>
  <si>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</si>
  <si>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</si>
  <si>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</si>
  <si>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</si>
  <si>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</si>
  <si>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</si>
  <si>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</si>
  <si>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</si>
  <si>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</si>
  <si>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</si>
  <si>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</si>
  <si>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</si>
  <si>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</si>
  <si>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</si>
  <si>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</si>
  <si>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</si>
  <si>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</si>
  <si>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</si>
  <si>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</si>
  <si>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</si>
  <si>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</si>
  <si>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</si>
  <si>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</si>
  <si>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</si>
  <si>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</si>
  <si>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</si>
  <si>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</si>
  <si>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</si>
  <si>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</si>
  <si>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</si>
  <si>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</si>
  <si>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</si>
  <si>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</si>
  <si>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</si>
  <si>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</si>
  <si>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</si>
  <si>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</si>
  <si>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</si>
  <si>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</si>
  <si>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</si>
  <si>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</si>
  <si>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</si>
  <si>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</si>
  <si>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</si>
  <si>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</si>
  <si>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</si>
  <si>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</si>
  <si>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</si>
  <si>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</si>
  <si>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</si>
  <si>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</si>
  <si>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</si>
  <si>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</si>
  <si>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</si>
  <si>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</si>
  <si>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</si>
  <si>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</si>
  <si>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</si>
  <si>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</si>
  <si>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</si>
  <si>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</si>
  <si>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</si>
  <si>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</si>
  <si>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</si>
  <si>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</si>
  <si>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</si>
  <si>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</si>
  <si>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</si>
  <si>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</si>
  <si>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</si>
  <si>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</si>
  <si>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</si>
  <si>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</si>
  <si>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</si>
  <si>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</si>
  <si>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</si>
  <si>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</si>
  <si>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</si>
  <si>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</si>
  <si>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</si>
  <si>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</si>
  <si>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</si>
  <si>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</si>
  <si>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</si>
  <si>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</si>
  <si>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</si>
  <si>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</si>
  <si>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</si>
  <si>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</si>
  <si>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</si>
  <si>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</si>
  <si>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</si>
  <si>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</si>
  <si>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</si>
  <si>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</si>
  <si>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</si>
  <si>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</si>
  <si>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</si>
  <si>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</si>
  <si>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</si>
  <si>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</si>
  <si>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</si>
  <si>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</si>
  <si>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</si>
  <si>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</si>
  <si>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</si>
  <si>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</si>
  <si>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</si>
  <si>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</si>
  <si>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</si>
  <si>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</si>
  <si>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</si>
  <si>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</si>
  <si>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</si>
  <si>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</si>
  <si>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</si>
  <si>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</si>
  <si>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</si>
  <si>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</si>
  <si>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</si>
  <si>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</si>
  <si>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</si>
  <si>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</si>
  <si>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</si>
  <si>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</si>
  <si>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</si>
  <si>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</si>
  <si>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</si>
  <si>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</si>
  <si>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</si>
  <si>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</si>
  <si>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</si>
  <si>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</si>
  <si>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</si>
  <si>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</si>
  <si>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</si>
  <si>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</si>
  <si>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</si>
  <si>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</si>
  <si>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</si>
  <si>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</si>
  <si>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</si>
  <si>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</si>
  <si>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</si>
  <si>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</si>
  <si>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</si>
  <si>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</si>
  <si>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</si>
  <si>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</si>
  <si>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</si>
  <si>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</si>
  <si>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</si>
  <si>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</si>
  <si>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</si>
  <si>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</si>
  <si>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</si>
  <si>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</si>
  <si>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</si>
  <si>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</si>
  <si>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</si>
  <si>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</si>
  <si>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</si>
  <si>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</si>
  <si>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</si>
  <si>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</si>
  <si>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</si>
  <si>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</si>
  <si>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</si>
  <si>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</si>
  <si>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</si>
  <si>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</si>
  <si>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</si>
  <si>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</si>
  <si>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</si>
  <si>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</si>
  <si>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</si>
  <si>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</si>
  <si>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</si>
  <si>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</si>
  <si>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</si>
  <si>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</si>
  <si>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</si>
  <si>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</si>
  <si>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</si>
  <si>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</si>
  <si>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</si>
  <si>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</si>
  <si>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</si>
  <si>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</si>
  <si>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</si>
  <si>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</si>
  <si>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</si>
  <si>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</si>
  <si>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</si>
  <si>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</si>
  <si>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</si>
  <si>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</si>
  <si>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</si>
  <si>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</si>
  <si>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</si>
  <si>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</si>
  <si>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</si>
  <si>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</si>
  <si>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</si>
  <si>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</si>
  <si>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</si>
  <si>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</si>
  <si>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</si>
  <si>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</si>
  <si>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</si>
  <si>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</si>
  <si>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</si>
  <si>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</si>
  <si>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</si>
  <si>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</si>
  <si>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</si>
  <si>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</si>
  <si>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</si>
  <si>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</si>
  <si>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</si>
  <si>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</si>
  <si>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</si>
  <si>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</si>
  <si>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</si>
  <si>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</si>
  <si>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</si>
  <si>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</si>
  <si>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</si>
  <si>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</si>
  <si>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</si>
  <si>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</si>
  <si>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</si>
  <si>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</si>
  <si>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</si>
  <si>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</si>
  <si>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</si>
  <si>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</si>
  <si>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</si>
  <si>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</si>
  <si>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</si>
  <si>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</si>
  <si>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</si>
  <si>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</si>
  <si>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</si>
  <si>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</si>
  <si>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</si>
  <si>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</si>
  <si>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</si>
  <si>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</si>
  <si>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</si>
  <si>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</si>
  <si>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</si>
  <si>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</si>
  <si>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</si>
  <si>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</si>
  <si>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</si>
  <si>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</si>
  <si>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</si>
  <si>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</si>
  <si>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</si>
  <si>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</si>
  <si>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</si>
  <si>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</si>
  <si>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</si>
  <si>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</si>
  <si>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</si>
  <si>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</si>
  <si>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</si>
  <si>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</si>
  <si>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</si>
  <si>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</si>
  <si>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</si>
  <si>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</si>
  <si>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</si>
  <si>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</si>
  <si>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</si>
  <si>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</si>
  <si>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</si>
  <si>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</si>
  <si>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</si>
  <si>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</si>
  <si>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</si>
  <si>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</si>
  <si>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</si>
  <si>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</si>
  <si>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</si>
  <si>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</si>
  <si>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</si>
  <si>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</si>
  <si>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</si>
  <si>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</si>
  <si>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</si>
  <si>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</si>
  <si>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</si>
  <si>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</si>
  <si>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</si>
  <si>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</si>
  <si>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</si>
  <si>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</si>
  <si>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</si>
  <si>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</si>
  <si>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</si>
  <si>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</si>
  <si>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</si>
  <si>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</si>
  <si>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</si>
  <si>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</si>
  <si>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</si>
  <si>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</si>
  <si>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</si>
  <si>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</si>
  <si>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</si>
  <si>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</si>
  <si>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</si>
  <si>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</si>
  <si>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</si>
  <si>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</si>
  <si>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</si>
  <si>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</si>
  <si>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</si>
  <si>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</si>
  <si>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</si>
  <si>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</si>
  <si>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</si>
  <si>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</si>
  <si>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</si>
  <si>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</si>
  <si>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</si>
  <si>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</si>
  <si>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</si>
  <si>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</si>
  <si>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</si>
  <si>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</si>
  <si>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</si>
  <si>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</si>
  <si>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</si>
  <si>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</si>
  <si>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</si>
  <si>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</si>
  <si>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</si>
  <si>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</si>
  <si>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</si>
  <si>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</si>
  <si>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</si>
  <si>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</si>
  <si>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</si>
  <si>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</si>
  <si>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</si>
  <si>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</si>
  <si>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</si>
  <si>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</si>
  <si>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</si>
  <si>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</si>
  <si>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</si>
  <si>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</si>
  <si>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</si>
  <si>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</si>
  <si>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</si>
  <si>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</si>
  <si>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</si>
  <si>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</si>
  <si>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</si>
  <si>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</si>
  <si>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</si>
  <si>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</si>
  <si>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</si>
  <si>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</si>
  <si>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</si>
  <si>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</si>
  <si>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</si>
  <si>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</si>
  <si>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</si>
  <si>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</si>
  <si>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</si>
  <si>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</si>
  <si>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</si>
  <si>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</si>
  <si>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</si>
  <si>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</si>
  <si>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</si>
  <si>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</si>
  <si>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</si>
  <si>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</si>
  <si>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</si>
  <si>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</si>
  <si>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</si>
  <si>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</si>
  <si>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</si>
  <si>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</si>
  <si>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</si>
  <si>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</si>
  <si>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</si>
  <si>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</si>
  <si>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</si>
  <si>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</si>
  <si>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</si>
  <si>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</si>
  <si>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</si>
  <si>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</si>
  <si>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</si>
  <si>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</si>
  <si>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</si>
  <si>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</si>
  <si>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</si>
  <si>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</si>
  <si>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</si>
  <si>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</si>
  <si>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</si>
  <si>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</si>
  <si>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</si>
  <si>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</si>
  <si>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</si>
  <si>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</si>
  <si>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</si>
  <si>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</si>
  <si>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</si>
  <si>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</si>
  <si>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</si>
  <si>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</si>
  <si>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</si>
  <si>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</si>
  <si>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</si>
  <si>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</si>
  <si>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</si>
  <si>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</si>
  <si>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</si>
  <si>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</si>
  <si>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</si>
  <si>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</si>
  <si>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</si>
  <si>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</si>
  <si>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</si>
  <si>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</si>
  <si>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</si>
  <si>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</si>
  <si>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</si>
  <si>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</si>
  <si>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</si>
  <si>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</si>
  <si>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</si>
  <si>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</si>
  <si>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</si>
  <si>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</si>
  <si>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</si>
  <si>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</si>
  <si>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</si>
  <si>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</si>
  <si>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</si>
  <si>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</si>
  <si>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</si>
  <si>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</si>
  <si>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</si>
  <si>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</si>
  <si>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</si>
  <si>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</si>
  <si>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</si>
  <si>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</si>
  <si>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</si>
  <si>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</si>
  <si>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</si>
  <si>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</si>
  <si>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</si>
  <si>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</si>
  <si>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</si>
  <si>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</si>
  <si>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</si>
  <si>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</si>
  <si>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</si>
  <si>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</si>
  <si>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</si>
  <si>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</si>
  <si>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</si>
  <si>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</si>
  <si>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</si>
  <si>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</si>
  <si>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</si>
  <si>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</si>
  <si>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</si>
  <si>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</si>
  <si>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</si>
  <si>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</si>
  <si>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</si>
  <si>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</si>
  <si>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</si>
  <si>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</si>
  <si>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</si>
  <si>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</si>
  <si>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</si>
  <si>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</si>
  <si>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</si>
  <si>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</si>
  <si>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</si>
  <si>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</si>
  <si>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</si>
  <si>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</si>
  <si>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</si>
  <si>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</si>
  <si>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</si>
  <si>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</si>
  <si>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</si>
  <si>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</si>
  <si>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</si>
  <si>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</si>
  <si>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</si>
  <si>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</si>
  <si>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</si>
  <si>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</si>
  <si>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</si>
  <si>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</si>
  <si>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</si>
  <si>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</si>
  <si>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</si>
  <si>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</si>
  <si>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</si>
  <si>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</si>
  <si>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</si>
  <si>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</si>
  <si>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</si>
  <si>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</si>
  <si>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</si>
  <si>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</si>
  <si>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</si>
  <si>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</si>
  <si>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</si>
  <si>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</si>
  <si>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</si>
  <si>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</si>
  <si>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</si>
  <si>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</si>
  <si>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</si>
  <si>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</si>
  <si>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</si>
  <si>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</si>
  <si>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</si>
  <si>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</si>
  <si>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</si>
  <si>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</si>
  <si>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</si>
  <si>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</si>
  <si>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</si>
  <si>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</si>
  <si>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</si>
  <si>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</si>
  <si>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</si>
  <si>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</si>
  <si>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</si>
  <si>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</si>
  <si>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</si>
  <si>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</si>
  <si>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</si>
  <si>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</si>
  <si>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</si>
  <si>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</si>
  <si>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</si>
  <si>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</si>
  <si>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</si>
  <si>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</si>
  <si>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</si>
  <si>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</si>
  <si>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</si>
  <si>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</si>
  <si>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</si>
  <si>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</si>
  <si>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</si>
  <si>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</si>
  <si>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</si>
  <si>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</si>
  <si>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</si>
  <si>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</si>
  <si>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</si>
  <si>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</si>
  <si>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</si>
  <si>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</si>
  <si>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</si>
  <si>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</si>
  <si>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</si>
  <si>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</si>
  <si>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</si>
  <si>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</si>
  <si>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</si>
  <si>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</si>
  <si>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</si>
  <si>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</si>
  <si>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</si>
  <si>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</si>
  <si>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</si>
  <si>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</si>
  <si>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</si>
  <si>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</si>
  <si>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</si>
  <si>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</si>
  <si>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</si>
  <si>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</si>
  <si>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</si>
  <si>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</si>
  <si>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</si>
  <si>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</si>
  <si>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</si>
  <si>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</si>
  <si>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</si>
  <si>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</si>
  <si>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</si>
  <si>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</si>
  <si>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</si>
  <si>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</si>
  <si>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</si>
  <si>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</si>
  <si>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</si>
  <si>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</si>
  <si>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</si>
  <si>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</si>
  <si>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</si>
  <si>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</si>
  <si>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</si>
  <si>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</si>
  <si>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</si>
  <si>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</si>
  <si>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</si>
  <si>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</si>
  <si>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</si>
  <si>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</si>
  <si>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</si>
  <si>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</si>
  <si>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</si>
  <si>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</si>
  <si>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</si>
  <si>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</si>
  <si>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</si>
  <si>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</si>
  <si>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</si>
  <si>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</si>
  <si>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</si>
  <si>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</si>
  <si>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</si>
  <si>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</si>
  <si>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</si>
  <si>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</si>
  <si>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</si>
  <si>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</si>
  <si>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</si>
  <si>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</si>
  <si>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</si>
  <si>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</si>
  <si>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</si>
  <si>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</si>
  <si>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</si>
  <si>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</si>
  <si>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</si>
  <si>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</si>
  <si>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</si>
  <si>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</si>
  <si>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</si>
  <si>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</si>
  <si>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</si>
  <si>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</si>
  <si>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</si>
  <si>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</si>
  <si>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</si>
  <si>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</si>
  <si>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</si>
  <si>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</si>
  <si>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</si>
  <si>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</si>
  <si>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</si>
  <si>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</si>
  <si>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</si>
  <si>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</si>
  <si>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</si>
  <si>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</si>
  <si>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</si>
  <si>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</si>
  <si>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</si>
  <si>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</si>
  <si>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</si>
  <si>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</si>
  <si>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</si>
  <si>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</si>
  <si>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</si>
  <si>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</si>
  <si>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</si>
  <si>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</si>
  <si>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</si>
  <si>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</si>
  <si>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</si>
  <si>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</si>
  <si>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</si>
  <si>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</si>
  <si>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</si>
  <si>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</si>
  <si>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</si>
  <si>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</si>
  <si>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</si>
  <si>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</si>
  <si>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</si>
  <si>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</si>
  <si>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</si>
  <si>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</si>
  <si>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</si>
  <si>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</si>
  <si>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</si>
  <si>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</si>
  <si>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</si>
  <si>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</si>
  <si>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</si>
  <si>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</si>
  <si>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</si>
  <si>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</si>
  <si>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</si>
  <si>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</si>
  <si>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</si>
  <si>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</si>
  <si>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</si>
  <si>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</si>
  <si>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</si>
  <si>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</si>
  <si>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</si>
  <si>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</si>
  <si>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</si>
  <si>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</si>
  <si>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</si>
  <si>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</si>
  <si>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</si>
  <si>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</si>
  <si>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</si>
  <si>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</si>
  <si>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</si>
  <si>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</si>
  <si>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</si>
  <si>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</si>
  <si>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</si>
  <si>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</si>
  <si>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</si>
  <si>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</si>
  <si>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</si>
  <si>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</si>
  <si>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</si>
  <si>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</si>
  <si>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</si>
  <si>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</si>
  <si>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</si>
  <si>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</si>
  <si>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</si>
  <si>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</si>
  <si>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</si>
  <si>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</si>
  <si>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</si>
  <si>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</si>
  <si>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</si>
  <si>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</si>
  <si>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</si>
  <si>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</si>
  <si>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</si>
  <si>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</si>
  <si>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</si>
  <si>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</si>
  <si>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</si>
  <si>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</si>
  <si>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</si>
  <si>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</si>
  <si>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</si>
  <si>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</si>
  <si>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</si>
  <si>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</si>
  <si>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</si>
  <si>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</si>
  <si>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</si>
  <si>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</si>
  <si>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</si>
  <si>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</si>
  <si>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</si>
  <si>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</si>
  <si>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</si>
  <si>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</si>
  <si>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</si>
  <si>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</si>
  <si>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</si>
  <si>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</si>
  <si>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</si>
  <si>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</si>
  <si>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</si>
  <si>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</si>
  <si>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</si>
  <si>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</si>
  <si>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</si>
  <si>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</si>
  <si>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</si>
  <si>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</si>
  <si>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</si>
  <si>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</si>
  <si>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</si>
  <si>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</si>
  <si>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</si>
  <si>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</si>
  <si>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</si>
  <si>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</si>
  <si>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</si>
  <si>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</si>
  <si>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</si>
  <si>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</si>
  <si>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</si>
  <si>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</si>
  <si>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</si>
  <si>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</si>
  <si>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</si>
  <si>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</si>
  <si>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</si>
  <si>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</si>
  <si>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</si>
  <si>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</si>
  <si>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</si>
  <si>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</si>
  <si>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</si>
  <si>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</si>
  <si>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</si>
  <si>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</si>
  <si>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</si>
  <si>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</si>
  <si>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</si>
  <si>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</si>
  <si>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</si>
  <si>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</si>
  <si>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</si>
  <si>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</si>
  <si>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</si>
  <si>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</si>
  <si>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</si>
  <si>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</si>
  <si>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</si>
  <si>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</si>
  <si>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</si>
  <si>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</si>
  <si>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</si>
  <si>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</si>
  <si>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</si>
  <si>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</si>
  <si>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</si>
  <si>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</si>
  <si>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</si>
  <si>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</si>
  <si>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</si>
  <si>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</si>
  <si>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</si>
  <si>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</si>
  <si>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</si>
  <si>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</si>
  <si>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</si>
  <si>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</si>
  <si>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</si>
  <si>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</si>
  <si>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</si>
  <si>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</si>
  <si>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</si>
  <si>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</si>
  <si>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</si>
  <si>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</si>
  <si>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</si>
  <si>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</si>
  <si>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</si>
  <si>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</si>
  <si>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</si>
  <si>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</si>
  <si>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</si>
  <si>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</si>
  <si>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</si>
  <si>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</si>
  <si>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</si>
  <si>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</si>
  <si>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</si>
  <si>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</si>
  <si>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</si>
  <si>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</si>
  <si>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</si>
  <si>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</si>
  <si>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</si>
  <si>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</si>
  <si>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</si>
  <si>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</si>
  <si>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</si>
  <si>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</si>
  <si>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</si>
  <si>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</si>
  <si>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</si>
  <si>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</si>
  <si>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</si>
  <si>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</si>
  <si>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</si>
  <si>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</si>
  <si>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</si>
  <si>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</si>
  <si>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</si>
  <si>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</si>
  <si>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</si>
  <si>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</si>
  <si>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</si>
  <si>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</si>
  <si>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</si>
  <si>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</si>
  <si>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</si>
  <si>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</si>
  <si>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</si>
  <si>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</si>
  <si>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</si>
  <si>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</si>
  <si>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</si>
  <si>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</si>
  <si>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</si>
  <si>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</si>
  <si>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</si>
  <si>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</si>
  <si>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</si>
  <si>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</si>
  <si>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</si>
  <si>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</si>
  <si>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</si>
  <si>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</si>
  <si>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</si>
  <si>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</si>
  <si>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</si>
  <si>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</si>
  <si>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</si>
  <si>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</si>
  <si>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</si>
  <si>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</si>
  <si>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</si>
  <si>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</si>
  <si>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</si>
  <si>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</si>
  <si>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</si>
  <si>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</si>
  <si>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</si>
  <si>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</si>
  <si>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</si>
  <si>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</si>
  <si>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</si>
  <si>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</si>
  <si>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</si>
  <si>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</si>
  <si>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</si>
  <si>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</si>
  <si>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</si>
  <si>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</si>
  <si>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</si>
  <si>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</si>
  <si>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</si>
  <si>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</si>
  <si>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</si>
  <si>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</si>
  <si>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</si>
  <si>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</si>
  <si>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</si>
  <si>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</si>
  <si>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</si>
  <si>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</si>
  <si>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</si>
  <si>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</si>
  <si>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</si>
  <si>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</si>
  <si>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</si>
  <si>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</si>
  <si>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</si>
  <si>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</si>
  <si>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</si>
  <si>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</si>
  <si>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</si>
  <si>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</si>
  <si>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</si>
  <si>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</si>
  <si>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</si>
  <si>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</si>
  <si>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</si>
  <si>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</si>
  <si>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</si>
  <si>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</si>
  <si>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</si>
  <si>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</si>
  <si>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</si>
  <si>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</si>
  <si>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</si>
  <si>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</si>
  <si>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</si>
  <si>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</si>
  <si>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</si>
  <si>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</si>
  <si>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</si>
  <si>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</si>
  <si>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</si>
  <si>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</si>
  <si>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</si>
  <si>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</si>
  <si>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</si>
  <si>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</si>
  <si>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</si>
  <si>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</si>
  <si>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</si>
  <si>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</si>
  <si>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</si>
  <si>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</si>
  <si>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</si>
  <si>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</si>
  <si>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</si>
  <si>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</si>
  <si>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</si>
  <si>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</si>
  <si>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</si>
  <si>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</si>
  <si>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</si>
  <si>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</si>
  <si>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</si>
  <si>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</si>
  <si>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</si>
  <si>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</si>
  <si>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</si>
  <si>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</si>
  <si>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</si>
  <si>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</si>
  <si>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</si>
  <si>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</si>
  <si>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</si>
  <si>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</si>
  <si>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</si>
  <si>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</si>
  <si>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</si>
  <si>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</si>
  <si>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</si>
  <si>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</si>
  <si>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</si>
  <si>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</si>
  <si>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</si>
  <si>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</si>
  <si>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</si>
  <si>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</si>
  <si>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</si>
  <si>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</si>
  <si>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</si>
  <si>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</si>
  <si>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</si>
  <si>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</si>
  <si>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</si>
  <si>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</si>
  <si>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</si>
  <si>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</si>
  <si>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</si>
  <si>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</si>
  <si>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</si>
  <si>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</si>
  <si>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</si>
  <si>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</si>
  <si>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</si>
  <si>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</si>
  <si>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</si>
  <si>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</si>
  <si>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</si>
  <si>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</si>
  <si>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</si>
  <si>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</si>
  <si>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</si>
  <si>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</si>
  <si>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</si>
  <si>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</si>
  <si>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</si>
  <si>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</si>
  <si>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</si>
  <si>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</si>
  <si>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</si>
  <si>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</si>
  <si>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</si>
  <si>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</si>
  <si>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</si>
  <si>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</si>
  <si>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</si>
  <si>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</si>
  <si>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</si>
  <si>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</si>
  <si>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</si>
  <si>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</si>
  <si>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</si>
  <si>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</si>
  <si>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</si>
  <si>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</si>
  <si>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</si>
  <si>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</si>
  <si>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</si>
  <si>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</si>
  <si>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</si>
  <si>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</si>
  <si>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</si>
  <si>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</si>
  <si>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</si>
  <si>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</si>
  <si>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</si>
  <si>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</si>
  <si>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</si>
  <si>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</si>
  <si>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</si>
  <si>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</si>
  <si>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</si>
  <si>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</si>
  <si>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</si>
  <si>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</si>
  <si>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</si>
  <si>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</si>
  <si>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</si>
  <si>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</si>
  <si>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</si>
  <si>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</si>
  <si>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</si>
  <si>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</si>
  <si>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</si>
  <si>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</si>
  <si>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</si>
  <si>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</si>
  <si>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</si>
  <si>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</si>
  <si>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</si>
  <si>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</si>
  <si>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</si>
  <si>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</si>
  <si>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</si>
  <si>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</si>
  <si>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</si>
  <si>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</si>
  <si>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</si>
  <si>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</si>
  <si>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</si>
  <si>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</si>
  <si>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</si>
  <si>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</si>
  <si>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</si>
  <si>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</si>
  <si>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</si>
  <si>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</si>
  <si>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</si>
  <si>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</si>
  <si>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</si>
  <si>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</si>
  <si>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</si>
  <si>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</si>
  <si>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</si>
  <si>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</si>
  <si>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</si>
  <si>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</si>
  <si>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</si>
  <si>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</si>
  <si>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</si>
  <si>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</si>
  <si>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</si>
  <si>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</si>
  <si>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</si>
  <si>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</si>
  <si>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</si>
  <si>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</si>
  <si>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</si>
  <si>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</si>
  <si>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</si>
  <si>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</si>
  <si>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</si>
  <si>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</si>
  <si>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</si>
  <si>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</si>
  <si>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</si>
  <si>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</si>
  <si>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</si>
  <si>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</si>
  <si>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</si>
  <si>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</si>
  <si>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</si>
  <si>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</si>
  <si>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</si>
  <si>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</si>
  <si>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</si>
  <si>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</si>
  <si>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</si>
  <si>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</si>
  <si>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</si>
  <si>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</si>
  <si>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</si>
  <si>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</si>
  <si>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</si>
  <si>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</si>
  <si>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</si>
  <si>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</si>
  <si>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</si>
  <si>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</si>
  <si>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</si>
  <si>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</si>
  <si>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</si>
  <si>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</si>
  <si>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</si>
  <si>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</si>
  <si>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</si>
  <si>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</si>
  <si>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</si>
  <si>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</si>
  <si>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</si>
  <si>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</si>
  <si>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</si>
  <si>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</si>
  <si>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</si>
  <si>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</si>
  <si>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</si>
  <si>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</si>
  <si>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</si>
  <si>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</si>
  <si>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</si>
  <si>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</si>
  <si>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</si>
  <si>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</si>
  <si>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</si>
  <si>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</si>
  <si>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</si>
  <si>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</si>
  <si>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</si>
  <si>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</si>
  <si>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</si>
  <si>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</si>
  <si>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</si>
  <si>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</si>
  <si>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</si>
  <si>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</si>
  <si>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</si>
  <si>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</si>
  <si>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</si>
  <si>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</si>
  <si>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</si>
  <si>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</si>
  <si>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</si>
  <si>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</si>
  <si>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</si>
  <si>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</si>
  <si>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</si>
  <si>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</si>
  <si>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</si>
  <si>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</si>
  <si>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</si>
  <si>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</si>
  <si>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</si>
  <si>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</si>
  <si>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</si>
  <si>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</si>
  <si>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</si>
  <si>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</si>
  <si>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</si>
  <si>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</si>
  <si>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</si>
  <si>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</si>
  <si>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</si>
  <si>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</si>
  <si>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</si>
  <si>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</si>
  <si>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</si>
  <si>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</si>
  <si>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</si>
  <si>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</si>
  <si>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</si>
  <si>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</si>
  <si>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</si>
  <si>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</si>
  <si>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</si>
  <si>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</si>
  <si>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</si>
  <si>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</si>
  <si>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</si>
  <si>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</si>
  <si>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</si>
  <si>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</si>
  <si>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</si>
  <si>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</si>
  <si>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</si>
  <si>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</si>
  <si>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</si>
  <si>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</si>
  <si>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</si>
  <si>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</si>
  <si>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</si>
  <si>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</si>
  <si>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</si>
  <si>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</si>
  <si>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</si>
  <si>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</si>
  <si>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</si>
  <si>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</si>
  <si>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</si>
  <si>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</si>
  <si>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</si>
  <si>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</si>
  <si>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</si>
  <si>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</si>
  <si>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</si>
  <si>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</si>
  <si>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</si>
  <si>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</si>
  <si>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</si>
  <si>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</si>
  <si>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</si>
  <si>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</si>
  <si>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</si>
  <si>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</si>
  <si>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</si>
  <si>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</si>
  <si>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</si>
  <si>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</si>
  <si>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</si>
  <si>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</si>
  <si>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</si>
  <si>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</si>
  <si>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</si>
  <si>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</si>
  <si>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</si>
  <si>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</si>
  <si>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</si>
  <si>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</si>
  <si>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</si>
  <si>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</si>
  <si>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</si>
  <si>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</si>
  <si>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</si>
  <si>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</si>
  <si>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</si>
  <si>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</si>
  <si>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</si>
  <si>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</si>
  <si>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</si>
  <si>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</si>
  <si>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</si>
  <si>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</si>
  <si>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</si>
  <si>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</si>
  <si>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</si>
  <si>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</si>
  <si>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</si>
  <si>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</si>
  <si>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</si>
  <si>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</si>
  <si>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</si>
  <si>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</si>
  <si>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</si>
  <si>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</si>
  <si>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</si>
  <si>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</si>
  <si>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</si>
  <si>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</si>
  <si>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</si>
  <si>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</si>
  <si>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</si>
  <si>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</si>
  <si>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</si>
  <si>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</si>
  <si>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</si>
  <si>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</si>
  <si>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</si>
  <si>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</si>
  <si>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</si>
  <si>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</si>
  <si>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</si>
  <si>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</si>
  <si>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</si>
  <si>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</si>
  <si>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</si>
  <si>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</si>
  <si>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</si>
  <si>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</si>
  <si>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</si>
  <si>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</si>
  <si>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</si>
  <si>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</si>
  <si>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</si>
  <si>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</si>
  <si>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</si>
  <si>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</si>
  <si>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</si>
  <si>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</si>
  <si>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</si>
  <si>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</si>
  <si>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</si>
  <si>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</si>
  <si>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</si>
  <si>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</si>
  <si>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</si>
  <si>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</si>
  <si>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</si>
  <si>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</si>
  <si>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</si>
  <si>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</si>
  <si>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</si>
  <si>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</si>
  <si>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</si>
  <si>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</si>
  <si>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</si>
  <si>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</si>
  <si>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</si>
  <si>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</si>
  <si>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</si>
  <si>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</si>
  <si>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</si>
  <si>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</si>
  <si>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</si>
  <si>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</si>
  <si>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</si>
  <si>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</si>
  <si>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</si>
  <si>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</si>
  <si>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</si>
  <si>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</si>
  <si>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</si>
  <si>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</si>
  <si>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</si>
  <si>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</si>
  <si>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</si>
  <si>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</si>
  <si>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</si>
  <si>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</si>
  <si>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</si>
  <si>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</si>
  <si>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</si>
  <si>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</si>
  <si>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</si>
  <si>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</si>
  <si>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</si>
  <si>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</si>
  <si>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</si>
  <si>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</si>
  <si>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</si>
  <si>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</si>
  <si>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</si>
  <si>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</si>
  <si>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</si>
  <si>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</si>
  <si>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</si>
  <si>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</si>
  <si>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</si>
  <si>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</si>
  <si>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</si>
  <si>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</si>
  <si>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</si>
  <si>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</si>
  <si>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</si>
  <si>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</si>
  <si>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</si>
  <si>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</si>
  <si>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</si>
  <si>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</si>
  <si>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</si>
  <si>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</si>
  <si>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</si>
  <si>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</si>
  <si>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</si>
  <si>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</si>
  <si>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</si>
  <si>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</si>
  <si>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</si>
  <si>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</si>
  <si>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</si>
  <si>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</si>
  <si>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</si>
  <si>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</si>
  <si>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</si>
  <si>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</si>
  <si>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</si>
  <si>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</si>
  <si>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</si>
  <si>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</si>
  <si>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</si>
  <si>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</si>
  <si>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</si>
  <si>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</si>
  <si>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</si>
  <si>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</si>
  <si>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</si>
  <si>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</si>
  <si>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</si>
  <si>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</si>
  <si>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</si>
  <si>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</si>
  <si>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</si>
  <si>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</si>
  <si>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</si>
  <si>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</si>
  <si>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</si>
  <si>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</si>
  <si>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</si>
  <si>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</si>
  <si>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</si>
  <si>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</si>
  <si>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</si>
  <si>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</si>
  <si>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</si>
  <si>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</si>
  <si>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</si>
  <si>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</si>
  <si>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</si>
  <si>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</si>
  <si>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</si>
  <si>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</si>
  <si>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</si>
  <si>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</si>
  <si>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</si>
  <si>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</si>
  <si>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</si>
  <si>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</si>
  <si>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</si>
  <si>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</si>
  <si>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</si>
  <si>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</si>
  <si>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</si>
  <si>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</si>
  <si>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</si>
  <si>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</si>
  <si>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</si>
  <si>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</si>
  <si>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</si>
  <si>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</si>
  <si>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</si>
  <si>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</si>
  <si>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</si>
  <si>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</si>
  <si>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</si>
  <si>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</si>
  <si>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</si>
  <si>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</si>
  <si>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</si>
  <si>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</si>
  <si>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</si>
  <si>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</si>
  <si>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</si>
  <si>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</si>
  <si>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</si>
  <si>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</si>
  <si>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</si>
  <si>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</si>
  <si>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</si>
  <si>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</si>
  <si>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</si>
  <si>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</si>
  <si>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</si>
  <si>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</si>
  <si>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</si>
  <si>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</si>
  <si>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</si>
  <si>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</si>
  <si>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</si>
  <si>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</si>
  <si>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</si>
  <si>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</si>
  <si>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</si>
  <si>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</si>
  <si>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</si>
  <si>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</si>
  <si>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</si>
  <si>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</si>
  <si>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</si>
  <si>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</si>
  <si>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</si>
  <si>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</si>
  <si>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</si>
  <si>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</si>
  <si>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</si>
  <si>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</si>
  <si>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</si>
  <si>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</si>
  <si>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</si>
  <si>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</si>
  <si>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</si>
  <si>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</si>
  <si>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</si>
  <si>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</si>
  <si>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</si>
  <si>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</si>
  <si>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</si>
  <si>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</si>
  <si>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</si>
  <si>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</si>
  <si>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</si>
  <si>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</si>
  <si>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</si>
  <si>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</si>
  <si>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</si>
  <si>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</si>
  <si>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</si>
  <si>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</si>
  <si>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</si>
  <si>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</si>
  <si>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</si>
  <si>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</si>
  <si>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</si>
  <si>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</si>
  <si>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</si>
  <si>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</si>
  <si>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</si>
  <si>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</si>
  <si>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</si>
  <si>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</si>
  <si>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</si>
  <si>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</si>
  <si>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</si>
  <si>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</si>
  <si>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</si>
  <si>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</si>
  <si>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</si>
  <si>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</si>
  <si>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</si>
  <si>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</si>
  <si>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</si>
  <si>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</si>
  <si>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</si>
  <si>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</si>
  <si>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</si>
  <si>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</si>
  <si>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</si>
  <si>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</si>
  <si>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</si>
  <si>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</si>
  <si>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</si>
  <si>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</si>
  <si>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</si>
  <si>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</si>
  <si>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</si>
  <si>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</si>
  <si>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</si>
  <si>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</si>
  <si>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</si>
  <si>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</si>
  <si>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</si>
  <si>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</si>
  <si>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</si>
  <si>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</si>
  <si>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</si>
  <si>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</si>
  <si>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</si>
  <si>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</si>
  <si>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</si>
  <si>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</si>
  <si>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</si>
  <si>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</si>
  <si>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</si>
  <si>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</si>
  <si>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</si>
  <si>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</si>
  <si>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</si>
  <si>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</si>
  <si>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</si>
  <si>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</si>
  <si>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</si>
  <si>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</si>
  <si>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</si>
  <si>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</si>
  <si>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</si>
  <si>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</si>
  <si>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</si>
  <si>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</si>
  <si>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</si>
  <si>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</si>
  <si>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</si>
  <si>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</si>
  <si>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</si>
  <si>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</si>
  <si>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</si>
  <si>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</si>
  <si>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</si>
  <si>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</si>
  <si>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</si>
  <si>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</si>
  <si>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</si>
  <si>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</si>
  <si>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</si>
  <si>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</si>
  <si>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</si>
  <si>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</si>
  <si>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</si>
  <si>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</si>
  <si>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</si>
  <si>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</si>
  <si>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</si>
  <si>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</si>
  <si>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</si>
  <si>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</si>
  <si>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</si>
  <si>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</si>
  <si>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</si>
  <si>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</si>
  <si>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</si>
  <si>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</si>
  <si>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</si>
  <si>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</si>
  <si>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</si>
  <si>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</si>
  <si>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</si>
  <si>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</si>
  <si>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</si>
  <si>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</si>
  <si>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</si>
  <si>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</si>
  <si>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</si>
  <si>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</si>
  <si>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</si>
  <si>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</si>
  <si>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</si>
  <si>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</si>
  <si>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</si>
  <si>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</si>
  <si>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</si>
  <si>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</si>
  <si>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</si>
  <si>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</si>
  <si>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</si>
  <si>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</si>
  <si>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</si>
  <si>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</si>
  <si>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</si>
  <si>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</si>
  <si>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</si>
  <si>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</si>
  <si>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</si>
  <si>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</si>
  <si>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</si>
  <si>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</si>
  <si>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</si>
  <si>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</si>
  <si>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</si>
  <si>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</si>
  <si>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</si>
  <si>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</si>
  <si>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</si>
  <si>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</si>
  <si>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</si>
  <si>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</si>
  <si>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</si>
  <si>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</si>
  <si>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</si>
  <si>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</si>
  <si>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</si>
  <si>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</si>
  <si>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</si>
  <si>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</si>
  <si>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</si>
  <si>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</si>
  <si>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</si>
  <si>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</si>
  <si>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</si>
  <si>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</si>
  <si>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</si>
  <si>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</si>
  <si>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</si>
  <si>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</si>
  <si>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</si>
  <si>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</si>
  <si>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</si>
  <si>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</si>
  <si>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</si>
  <si>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</si>
  <si>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</si>
  <si>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</si>
  <si>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</si>
  <si>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</si>
  <si>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</si>
  <si>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</si>
  <si>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</si>
  <si>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</si>
  <si>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</si>
  <si>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</si>
  <si>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</si>
  <si>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</si>
  <si>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</si>
  <si>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</si>
  <si>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</si>
  <si>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</si>
  <si>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</si>
  <si>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</si>
  <si>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</si>
  <si>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</si>
  <si>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</si>
  <si>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</si>
  <si>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</si>
  <si>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</si>
  <si>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</si>
  <si>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</si>
  <si>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</si>
  <si>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</si>
  <si>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</si>
  <si>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</si>
  <si>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</si>
  <si>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</si>
  <si>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</si>
  <si>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</si>
  <si>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</si>
  <si>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</si>
  <si>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</si>
  <si>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</si>
  <si>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</si>
  <si>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</si>
  <si>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</si>
  <si>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</si>
  <si>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</si>
  <si>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</si>
  <si>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</si>
  <si>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</si>
  <si>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</si>
  <si>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</si>
  <si>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</si>
  <si>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</si>
  <si>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</si>
  <si>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</si>
  <si>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</si>
  <si>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</si>
  <si>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</si>
  <si>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</si>
  <si>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</si>
  <si>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</si>
  <si>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</si>
  <si>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</si>
  <si>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</si>
  <si>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</si>
  <si>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</si>
  <si>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</si>
  <si>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</si>
  <si>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</si>
  <si>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</si>
  <si>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</si>
  <si>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</si>
  <si>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</si>
  <si>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</si>
  <si>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</si>
  <si>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</si>
  <si>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</si>
  <si>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</si>
  <si>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</si>
  <si>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</si>
  <si>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</si>
  <si>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</si>
  <si>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</si>
  <si>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</si>
  <si>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</si>
  <si>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</si>
  <si>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</si>
  <si>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</si>
  <si>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</si>
  <si>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</si>
  <si>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</si>
  <si>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</si>
  <si>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</si>
  <si>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</si>
  <si>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</si>
  <si>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</si>
  <si>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</si>
  <si>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</si>
  <si>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</si>
  <si>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</si>
  <si>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</si>
  <si>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</si>
  <si>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</si>
  <si>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</si>
  <si>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</si>
  <si>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</si>
  <si>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</si>
  <si>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</si>
  <si>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</si>
  <si>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</si>
  <si>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</si>
  <si>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</si>
  <si>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</si>
  <si>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</si>
  <si>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</si>
  <si>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</si>
  <si>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</si>
  <si>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</si>
  <si>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</si>
  <si>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</si>
  <si>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</si>
  <si>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</si>
  <si>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</si>
  <si>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</si>
  <si>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</si>
  <si>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</si>
  <si>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</si>
  <si>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</si>
  <si>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</si>
  <si>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</si>
  <si>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</si>
  <si>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</si>
  <si>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</si>
  <si>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</si>
  <si>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</si>
  <si>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</si>
  <si>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</si>
  <si>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</si>
  <si>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</si>
  <si>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</si>
  <si>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</si>
  <si>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</si>
  <si>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</si>
  <si>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</si>
  <si>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</si>
  <si>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</si>
  <si>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</si>
  <si>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</si>
  <si>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</si>
  <si>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</si>
  <si>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</si>
  <si>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</si>
  <si>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</si>
  <si>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</si>
  <si>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</si>
  <si>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</si>
  <si>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</si>
  <si>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</si>
  <si>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</si>
  <si>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</si>
  <si>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</si>
  <si>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</si>
  <si>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</si>
  <si>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</si>
  <si>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</si>
  <si>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</si>
  <si>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</si>
  <si>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</si>
  <si>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</si>
  <si>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</si>
  <si>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</si>
  <si>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</si>
  <si>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</si>
  <si>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</si>
  <si>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</si>
  <si>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</si>
  <si>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</si>
  <si>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</si>
  <si>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</si>
  <si>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</si>
  <si>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</si>
  <si>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</si>
  <si>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</si>
  <si>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</si>
  <si>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</si>
  <si>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</si>
  <si>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</si>
  <si>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</si>
  <si>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</si>
  <si>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</si>
  <si>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</si>
  <si>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</si>
  <si>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</si>
  <si>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</si>
  <si>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</si>
  <si>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</si>
  <si>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</si>
  <si>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</si>
  <si>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</si>
  <si>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</si>
  <si>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</si>
  <si>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</si>
  <si>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</si>
  <si>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</si>
  <si>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</si>
  <si>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</si>
  <si>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</si>
  <si>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</si>
  <si>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</si>
  <si>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</si>
  <si>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</si>
  <si>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</si>
  <si>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</si>
  <si>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</si>
  <si>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</si>
  <si>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</si>
  <si>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</si>
  <si>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</si>
  <si>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</si>
  <si>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</si>
  <si>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</si>
  <si>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</si>
  <si>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</si>
  <si>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</si>
  <si>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</si>
  <si>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</si>
  <si>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</si>
  <si>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</si>
  <si>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</si>
  <si>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</si>
  <si>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</si>
  <si>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</si>
  <si>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</si>
  <si>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</si>
  <si>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</si>
  <si>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</si>
  <si>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</si>
  <si>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</si>
  <si>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</si>
  <si>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</si>
  <si>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</si>
  <si>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</si>
  <si>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</si>
  <si>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</si>
  <si>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</si>
  <si>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</si>
  <si>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</si>
  <si>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</si>
  <si>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</si>
  <si>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</si>
  <si>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</si>
  <si>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</si>
  <si>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</si>
  <si>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</si>
  <si>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</si>
  <si>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</si>
  <si>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</si>
  <si>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</si>
  <si>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</si>
  <si>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</si>
  <si>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</si>
  <si>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</si>
  <si>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</si>
  <si>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</si>
  <si>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</si>
  <si>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</si>
  <si>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</si>
  <si>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</si>
  <si>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</si>
  <si>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</si>
  <si>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</si>
  <si>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</si>
  <si>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</si>
  <si>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</si>
  <si>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</si>
  <si>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</si>
  <si>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</si>
  <si>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</si>
  <si>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</si>
  <si>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</si>
  <si>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</si>
  <si>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</si>
  <si>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</si>
  <si>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</si>
  <si>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</si>
  <si>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</si>
  <si>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</si>
  <si>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</si>
  <si>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</si>
  <si>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</si>
  <si>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</si>
  <si>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</si>
  <si>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</si>
  <si>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</si>
  <si>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</si>
  <si>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</si>
  <si>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</si>
  <si>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</si>
  <si>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</si>
  <si>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</si>
  <si>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</si>
  <si>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</si>
  <si>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</si>
  <si>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</si>
  <si>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</si>
  <si>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</si>
  <si>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</si>
  <si>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</si>
  <si>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</si>
  <si>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</si>
  <si>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</si>
  <si>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</si>
  <si>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</si>
  <si>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</si>
  <si>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</si>
  <si>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</si>
  <si>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</si>
  <si>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</si>
  <si>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</si>
  <si>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</si>
  <si>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</si>
  <si>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</si>
  <si>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</si>
  <si>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</si>
  <si>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</si>
  <si>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</si>
  <si>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</si>
  <si>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</si>
  <si>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</si>
  <si>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</si>
  <si>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</si>
  <si>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</si>
  <si>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</si>
  <si>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</si>
  <si>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</si>
  <si>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</si>
  <si>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</si>
  <si>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</si>
  <si>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</si>
  <si>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</si>
  <si>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</si>
  <si>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</si>
  <si>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</si>
  <si>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</si>
  <si>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</si>
  <si>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</si>
  <si>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</si>
  <si>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</si>
  <si>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</si>
  <si>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</si>
  <si>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</si>
  <si>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</si>
  <si>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</si>
  <si>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</si>
  <si>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</si>
  <si>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</si>
  <si>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</si>
  <si>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</si>
  <si>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</si>
  <si>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</si>
  <si>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</si>
  <si>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</si>
  <si>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</si>
  <si>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</si>
  <si>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</si>
  <si>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</si>
  <si>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</si>
  <si>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</si>
  <si>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</si>
  <si>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</si>
  <si>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</si>
  <si>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</si>
  <si>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</si>
  <si>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</si>
  <si>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</si>
  <si>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</si>
  <si>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</si>
  <si>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</si>
  <si>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</si>
  <si>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</si>
  <si>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</si>
  <si>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</si>
  <si>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</si>
  <si>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</si>
  <si>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</si>
  <si>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</si>
  <si>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</si>
  <si>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</si>
  <si>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</si>
  <si>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</si>
  <si>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</si>
  <si>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</si>
  <si>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</si>
  <si>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</si>
  <si>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</si>
  <si>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</si>
  <si>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</si>
  <si>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</si>
  <si>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</si>
  <si>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</si>
  <si>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</si>
  <si>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</si>
  <si>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</si>
  <si>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</si>
  <si>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</si>
  <si>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</si>
  <si>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</si>
  <si>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</si>
  <si>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</si>
  <si>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</si>
  <si>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</si>
  <si>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</si>
  <si>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</si>
  <si>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</si>
  <si>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</si>
  <si>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</si>
  <si>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</si>
  <si>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</si>
  <si>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</si>
  <si>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</si>
  <si>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</si>
  <si>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</si>
  <si>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</si>
  <si>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</si>
  <si>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</si>
  <si>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</si>
  <si>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</si>
  <si>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</si>
  <si>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</si>
  <si>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</si>
  <si>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</si>
  <si>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</si>
  <si>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</si>
  <si>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</si>
  <si>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</si>
  <si>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</si>
  <si>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</si>
  <si>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</si>
  <si>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</si>
  <si>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</si>
  <si>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</si>
  <si>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</si>
  <si>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</si>
  <si>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</si>
  <si>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</si>
  <si>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</si>
  <si>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</si>
  <si>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</si>
  <si>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</si>
  <si>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</si>
  <si>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</si>
  <si>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</si>
  <si>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</si>
  <si>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</si>
  <si>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</si>
  <si>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</si>
  <si>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</si>
  <si>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</si>
  <si>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</si>
  <si>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</si>
  <si>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</si>
  <si>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</si>
  <si>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</si>
  <si>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</si>
  <si>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</si>
  <si>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</si>
  <si>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</si>
  <si>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</si>
  <si>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</si>
  <si>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</si>
  <si>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</si>
  <si>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</si>
  <si>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</si>
  <si>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</si>
  <si>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</si>
  <si>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</si>
  <si>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</si>
  <si>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</si>
  <si>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</si>
  <si>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</si>
  <si>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</si>
  <si>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</si>
  <si>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</si>
  <si>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</si>
  <si>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</si>
  <si>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</si>
  <si>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</si>
  <si>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</si>
  <si>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</si>
  <si>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</si>
  <si>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</si>
  <si>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</si>
  <si>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</si>
  <si>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</si>
  <si>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</si>
  <si>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</si>
  <si>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</si>
  <si>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</si>
  <si>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</si>
  <si>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</si>
  <si>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</si>
  <si>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</si>
  <si>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</si>
  <si>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</si>
  <si>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</si>
  <si>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</si>
  <si>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</si>
  <si>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</si>
  <si>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</si>
  <si>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</si>
  <si>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</si>
  <si>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</si>
  <si>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</si>
  <si>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</si>
  <si>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</si>
  <si>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</si>
  <si>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</si>
  <si>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</si>
  <si>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</si>
  <si>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</si>
  <si>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</si>
  <si>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</si>
  <si>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</si>
  <si>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</si>
  <si>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</si>
  <si>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</si>
  <si>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</si>
  <si>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</si>
  <si>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</si>
  <si>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</si>
  <si>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</si>
  <si>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</si>
  <si>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</si>
  <si>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</si>
  <si>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</si>
  <si>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</si>
  <si>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</si>
  <si>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</si>
  <si>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</si>
  <si>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</si>
  <si>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</si>
  <si>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</si>
  <si>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</si>
  <si>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</si>
  <si>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</si>
  <si>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</si>
  <si>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</si>
  <si>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</si>
  <si>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</si>
  <si>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</si>
  <si>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</si>
  <si>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</si>
  <si>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</si>
  <si>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</si>
  <si>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</si>
  <si>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</si>
  <si>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</si>
  <si>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</si>
  <si>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</si>
  <si>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</si>
  <si>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</si>
  <si>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</si>
  <si>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</si>
  <si>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</si>
  <si>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</si>
  <si>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</si>
  <si>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</si>
  <si>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</si>
  <si>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</si>
  <si>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</si>
  <si>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</si>
  <si>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</si>
  <si>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</si>
  <si>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</si>
  <si>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</si>
  <si>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</si>
  <si>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</si>
  <si>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</si>
  <si>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</si>
  <si>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</si>
  <si>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</si>
  <si>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</si>
  <si>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</si>
  <si>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</si>
  <si>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</si>
  <si>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</si>
  <si>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</si>
  <si>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</si>
  <si>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</si>
  <si>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</si>
  <si>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</si>
  <si>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</si>
  <si>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</si>
  <si>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</si>
  <si>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</si>
  <si>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</si>
  <si>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</si>
  <si>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</si>
  <si>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</si>
  <si>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</si>
  <si>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</si>
  <si>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</si>
  <si>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</si>
  <si>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</si>
  <si>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</si>
  <si>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</si>
  <si>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</si>
  <si>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</si>
  <si>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</si>
  <si>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</si>
  <si>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</si>
  <si>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</si>
  <si>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</si>
  <si>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</si>
  <si>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</si>
  <si>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</si>
  <si>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</si>
  <si>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</si>
  <si>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</si>
  <si>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</si>
  <si>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</si>
  <si>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</si>
  <si>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</si>
  <si>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</si>
  <si>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</si>
  <si>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</si>
  <si>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</si>
  <si>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</si>
  <si>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</si>
  <si>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</si>
  <si>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</si>
  <si>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</si>
  <si>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</si>
  <si>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</si>
  <si>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</si>
  <si>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</si>
  <si>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</si>
  <si>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</si>
  <si>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</si>
  <si>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</si>
  <si>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</si>
  <si>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</si>
  <si>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</si>
  <si>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</si>
  <si>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</si>
  <si>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</si>
  <si>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</si>
  <si>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</si>
  <si>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</si>
  <si>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</si>
  <si>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</si>
  <si>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</si>
  <si>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</si>
  <si>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</si>
  <si>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</si>
  <si>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</si>
  <si>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</si>
  <si>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</si>
  <si>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</si>
  <si>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</si>
  <si>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</si>
  <si>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</si>
  <si>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</si>
  <si>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</si>
  <si>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</si>
  <si>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</si>
  <si>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</si>
  <si>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</si>
  <si>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</si>
  <si>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</si>
  <si>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</si>
  <si>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</si>
  <si>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</si>
  <si>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</si>
  <si>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</si>
  <si>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</si>
  <si>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</si>
  <si>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</si>
  <si>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</si>
  <si>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</si>
  <si>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</si>
  <si>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</si>
  <si>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</si>
  <si>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</si>
  <si>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</si>
  <si>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</si>
  <si>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</si>
  <si>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</si>
  <si>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</si>
  <si>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</si>
  <si>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</si>
  <si>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</si>
  <si>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</si>
  <si>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</si>
  <si>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</si>
  <si>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</si>
  <si>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</si>
  <si>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</si>
  <si>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</si>
  <si>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</si>
  <si>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</si>
  <si>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</si>
  <si>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</si>
  <si>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</si>
  <si>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</si>
  <si>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</si>
  <si>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</si>
  <si>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</si>
  <si>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</si>
  <si>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</si>
  <si>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</si>
  <si>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</si>
  <si>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</si>
  <si>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</si>
  <si>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</si>
  <si>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</si>
  <si>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</si>
  <si>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</si>
  <si>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</si>
  <si>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</si>
  <si>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</si>
  <si>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</si>
  <si>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</si>
  <si>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</si>
  <si>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</si>
  <si>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</si>
  <si>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</si>
  <si>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</si>
  <si>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</si>
  <si>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</si>
  <si>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</si>
  <si>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</si>
  <si>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</si>
  <si>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</si>
  <si>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</si>
  <si>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</si>
  <si>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</si>
  <si>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</si>
  <si>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</si>
  <si>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</si>
  <si>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</si>
  <si>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</si>
  <si>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</si>
  <si>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</si>
  <si>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</si>
  <si>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</si>
  <si>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</si>
  <si>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</si>
  <si>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</si>
  <si>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</si>
  <si>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</si>
  <si>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</si>
  <si>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</si>
  <si>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</si>
  <si>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</si>
  <si>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</si>
  <si>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</si>
  <si>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</si>
  <si>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</si>
  <si>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</si>
  <si>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</si>
  <si>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</si>
  <si>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</si>
  <si>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</si>
  <si>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</si>
  <si>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</si>
  <si>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</si>
  <si>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</si>
  <si>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</si>
  <si>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</si>
  <si>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</si>
  <si>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</si>
  <si>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</si>
  <si>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</si>
  <si>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</si>
  <si>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</si>
  <si>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</si>
  <si>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</si>
  <si>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</si>
  <si>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</si>
  <si>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</si>
  <si>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</si>
  <si>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</si>
  <si>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</si>
  <si>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</si>
  <si>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</si>
  <si>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</si>
  <si>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</si>
  <si>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</si>
  <si>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</si>
  <si>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</si>
  <si>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</si>
  <si>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</si>
  <si>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</si>
  <si>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</si>
  <si>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</si>
  <si>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</si>
  <si>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</si>
  <si>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</si>
  <si>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</si>
  <si>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</si>
  <si>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</si>
  <si>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</si>
  <si>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</si>
  <si>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</si>
  <si>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</si>
  <si>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</si>
  <si>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</si>
  <si>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</si>
  <si>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</si>
  <si>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</si>
  <si>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</si>
  <si>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</si>
  <si>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</si>
  <si>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</si>
  <si>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</si>
  <si>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</si>
  <si>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</si>
  <si>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</si>
  <si>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</si>
  <si>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</si>
  <si>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</si>
  <si>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</si>
  <si>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</si>
  <si>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</si>
  <si>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</si>
  <si>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</si>
  <si>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</si>
  <si>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</si>
  <si>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</si>
  <si>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</si>
  <si>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</si>
  <si>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</si>
  <si>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</si>
  <si>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</si>
  <si>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</si>
  <si>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</si>
  <si>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</si>
  <si>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</si>
  <si>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</si>
  <si>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</si>
  <si>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</si>
  <si>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</si>
  <si>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</si>
  <si>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</si>
  <si>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</si>
  <si>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</si>
  <si>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</si>
  <si>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</si>
  <si>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</si>
  <si>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</si>
  <si>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</si>
  <si>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</si>
  <si>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</si>
  <si>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</si>
  <si>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</si>
  <si>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</si>
  <si>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</si>
  <si>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</si>
  <si>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</si>
  <si>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</si>
  <si>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</si>
  <si>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</si>
  <si>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</si>
  <si>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</si>
  <si>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</si>
  <si>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</si>
  <si>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</si>
  <si>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</si>
  <si>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</si>
  <si>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</si>
  <si>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</si>
  <si>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</si>
  <si>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</si>
  <si>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</si>
  <si>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</si>
  <si>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</si>
  <si>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</si>
  <si>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</si>
  <si>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</si>
  <si>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</si>
  <si>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</si>
  <si>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</si>
  <si>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</si>
  <si>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</si>
  <si>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</si>
  <si>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</si>
  <si>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</si>
  <si>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</si>
  <si>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</si>
  <si>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</si>
  <si>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</si>
  <si>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</si>
  <si>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</si>
  <si>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</si>
  <si>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</si>
  <si>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</si>
  <si>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</si>
  <si>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</si>
  <si>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</si>
  <si>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</si>
  <si>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</si>
  <si>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</si>
  <si>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</si>
  <si>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</si>
  <si>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</si>
  <si>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</si>
  <si>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</si>
  <si>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</si>
  <si>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</si>
  <si>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</si>
  <si>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</si>
  <si>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</si>
  <si>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</si>
  <si>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</si>
  <si>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</si>
  <si>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</si>
  <si>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</si>
  <si>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</si>
  <si>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</si>
  <si>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</si>
  <si>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</si>
  <si>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</si>
  <si>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</si>
  <si>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</si>
  <si>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</si>
  <si>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</si>
  <si>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</si>
  <si>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</si>
  <si>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</si>
  <si>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</si>
  <si>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</si>
  <si>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</si>
  <si>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</si>
  <si>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</si>
  <si>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</si>
  <si>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</si>
  <si>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</si>
  <si>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</si>
  <si>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</si>
  <si>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</si>
  <si>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</si>
  <si>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</si>
  <si>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</si>
  <si>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</si>
  <si>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</si>
  <si>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</si>
  <si>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</si>
  <si>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</si>
  <si>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</si>
  <si>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</si>
  <si>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</si>
  <si>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</si>
  <si>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</si>
  <si>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</si>
  <si>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</si>
  <si>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</si>
  <si>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</si>
  <si>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</si>
  <si>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</si>
  <si>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</si>
  <si>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</si>
  <si>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</si>
  <si>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</si>
  <si>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</si>
  <si>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</si>
  <si>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</si>
  <si>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</si>
  <si>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</si>
  <si>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</si>
  <si>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</si>
  <si>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</si>
  <si>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</si>
  <si>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</si>
  <si>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</si>
  <si>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</si>
  <si>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</si>
  <si>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</si>
  <si>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</si>
  <si>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</si>
  <si>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</si>
  <si>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</si>
  <si>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</si>
  <si>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</si>
  <si>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</si>
  <si>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</si>
  <si>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</si>
  <si>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</si>
  <si>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</si>
  <si>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</si>
  <si>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</si>
  <si>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</si>
  <si>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</si>
  <si>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</si>
  <si>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</si>
  <si>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</si>
  <si>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</si>
  <si>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</si>
  <si>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</si>
  <si>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</si>
  <si>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</si>
  <si>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</si>
  <si>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</si>
  <si>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</si>
  <si>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</si>
  <si>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</si>
  <si>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</si>
  <si>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</si>
  <si>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</si>
  <si>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</si>
  <si>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</si>
  <si>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</si>
  <si>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</si>
  <si>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</si>
  <si>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</si>
  <si>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</si>
  <si>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</si>
  <si>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</si>
  <si>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</si>
  <si>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</si>
  <si>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</si>
  <si>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</si>
  <si>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</si>
  <si>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</si>
  <si>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</si>
  <si>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</si>
  <si>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</si>
  <si>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</si>
  <si>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</si>
  <si>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</si>
  <si>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</si>
  <si>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</si>
  <si>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</si>
  <si>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</si>
  <si>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</si>
  <si>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</si>
  <si>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</si>
  <si>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</si>
  <si>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</si>
  <si>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</si>
  <si>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</si>
  <si>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</si>
  <si>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</si>
  <si>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</si>
  <si>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</si>
  <si>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</si>
  <si>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</si>
  <si>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</si>
  <si>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</si>
  <si>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</si>
  <si>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</si>
  <si>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</si>
  <si>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</si>
  <si>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</si>
  <si>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</si>
  <si>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</si>
  <si>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</si>
  <si>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</si>
  <si>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</si>
  <si>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</si>
  <si>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</si>
  <si>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</si>
  <si>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</si>
  <si>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</si>
  <si>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</si>
  <si>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</si>
  <si>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</si>
  <si>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</si>
  <si>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</si>
  <si>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</si>
  <si>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</si>
  <si>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</si>
  <si>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</si>
  <si>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</si>
  <si>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</si>
  <si>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</si>
  <si>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</si>
  <si>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</si>
  <si>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</si>
  <si>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</si>
  <si>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</si>
  <si>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</si>
  <si>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</si>
  <si>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</si>
  <si>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</si>
  <si>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</si>
  <si>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</si>
  <si>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</si>
  <si>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</si>
  <si>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</si>
  <si>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</si>
  <si>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</si>
  <si>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</si>
  <si>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</si>
  <si>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</si>
  <si>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</si>
  <si>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</si>
  <si>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</si>
  <si>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</si>
  <si>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</si>
  <si>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</si>
  <si>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</si>
  <si>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</si>
  <si>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</si>
  <si>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</si>
  <si>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</si>
  <si>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</si>
  <si>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</si>
  <si>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</si>
  <si>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</si>
  <si>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</si>
  <si>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</si>
  <si>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</si>
  <si>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</si>
  <si>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</si>
  <si>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</si>
  <si>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</si>
  <si>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</si>
  <si>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</si>
  <si>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</si>
  <si>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</si>
  <si>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</si>
  <si>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</si>
  <si>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</si>
  <si>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</si>
  <si>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</si>
  <si>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</si>
  <si>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</si>
  <si>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</si>
  <si>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</si>
  <si>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</si>
  <si>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</si>
  <si>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</si>
  <si>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</si>
  <si>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</si>
  <si>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</si>
  <si>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</si>
  <si>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</si>
  <si>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</si>
  <si>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</si>
  <si>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</si>
  <si>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</si>
  <si>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</si>
  <si>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</si>
  <si>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</si>
  <si>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</si>
  <si>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</si>
  <si>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</si>
  <si>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</si>
  <si>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</si>
  <si>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</si>
  <si>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</si>
  <si>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</si>
  <si>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</si>
  <si>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</si>
  <si>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</si>
  <si>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</si>
  <si>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</si>
  <si>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</si>
  <si>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</si>
  <si>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</si>
  <si>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</si>
  <si>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</si>
  <si>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</si>
  <si>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</si>
  <si>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</si>
  <si>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</si>
  <si>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</si>
  <si>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</si>
  <si>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</si>
  <si>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</si>
  <si>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</si>
  <si>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</si>
  <si>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</si>
  <si>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</si>
  <si>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</si>
  <si>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</si>
  <si>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</si>
  <si>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</si>
  <si>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</si>
  <si>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</si>
  <si>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</si>
  <si>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</si>
  <si>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</si>
  <si>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</si>
  <si>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</si>
  <si>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</si>
  <si>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</si>
  <si>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</si>
  <si>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</si>
  <si>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</si>
  <si>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</si>
  <si>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</si>
  <si>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</si>
  <si>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</si>
  <si>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</si>
  <si>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</si>
  <si>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</si>
  <si>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</si>
  <si>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</si>
  <si>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</si>
  <si>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</si>
  <si>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</si>
  <si>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</si>
  <si>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</si>
  <si>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</si>
  <si>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</si>
  <si>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</si>
  <si>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</si>
  <si>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</si>
  <si>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</si>
  <si>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</si>
  <si>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</si>
  <si>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</si>
  <si>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</si>
  <si>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</si>
  <si>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</si>
  <si>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</si>
  <si>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</si>
  <si>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</si>
  <si>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</si>
  <si>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</si>
  <si>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</si>
  <si>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</si>
  <si>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</si>
  <si>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</si>
  <si>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</si>
  <si>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</si>
  <si>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</si>
  <si>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</si>
  <si>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</si>
  <si>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</si>
  <si>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</si>
  <si>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</si>
  <si>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</si>
  <si>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</si>
  <si>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</si>
  <si>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</si>
  <si>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</si>
  <si>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</si>
  <si>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</si>
  <si>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</si>
  <si>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</si>
  <si>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</si>
  <si>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</si>
  <si>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</si>
  <si>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</si>
  <si>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</si>
  <si>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</si>
  <si>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</si>
  <si>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</si>
  <si>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</si>
  <si>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</si>
  <si>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</si>
  <si>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</si>
  <si>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</si>
  <si>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</si>
  <si>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</si>
  <si>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</si>
  <si>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</si>
  <si>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</si>
  <si>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</si>
  <si>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</si>
  <si>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</si>
  <si>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</si>
  <si>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</si>
  <si>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</si>
  <si>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</si>
  <si>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</si>
  <si>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</si>
  <si>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</si>
  <si>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</si>
  <si>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</si>
  <si>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</si>
  <si>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</si>
  <si>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</si>
  <si>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</si>
  <si>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</si>
  <si>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</si>
  <si>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</si>
  <si>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</si>
  <si>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</si>
  <si>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</si>
  <si>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</si>
  <si>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</si>
  <si>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</si>
  <si>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</si>
  <si>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</si>
  <si>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</si>
  <si>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</si>
  <si>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</si>
  <si>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</si>
  <si>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</si>
  <si>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</si>
  <si>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</si>
  <si>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</si>
  <si>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</si>
  <si>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</si>
  <si>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</si>
  <si>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</si>
  <si>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</si>
  <si>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</si>
  <si>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</si>
  <si>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</si>
  <si>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</si>
  <si>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</si>
  <si>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</si>
  <si>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</si>
  <si>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</si>
  <si>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</si>
  <si>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</si>
  <si>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</si>
  <si>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</si>
  <si>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</si>
  <si>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</si>
  <si>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</si>
  <si>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</si>
  <si>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</si>
  <si>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</si>
  <si>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</si>
  <si>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</si>
  <si>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</si>
  <si>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</si>
  <si>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</si>
  <si>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</si>
  <si>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</si>
  <si>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</si>
  <si>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</si>
  <si>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</si>
  <si>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</si>
  <si>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</si>
  <si>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</si>
  <si>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</si>
  <si>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</si>
  <si>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</si>
  <si>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</si>
  <si>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</si>
  <si>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</si>
  <si>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</si>
  <si>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</si>
  <si>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</si>
  <si>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</si>
  <si>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</si>
  <si>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</si>
  <si>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</si>
  <si>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</si>
  <si>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</si>
  <si>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</si>
  <si>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</si>
  <si>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</si>
  <si>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</si>
  <si>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</si>
  <si>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</si>
  <si>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</si>
  <si>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</si>
  <si>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</si>
  <si>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</si>
  <si>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</si>
  <si>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</si>
  <si>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</si>
  <si>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</si>
  <si>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</si>
  <si>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</si>
  <si>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</si>
  <si>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</si>
  <si>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</si>
  <si>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</si>
  <si>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</si>
  <si>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</si>
  <si>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</si>
  <si>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</si>
  <si>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</si>
  <si>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</si>
  <si>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</si>
  <si>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</si>
  <si>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</si>
  <si>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</si>
  <si>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</si>
  <si>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</si>
  <si>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</si>
  <si>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</si>
  <si>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</si>
  <si>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</si>
  <si>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</si>
  <si>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</si>
  <si>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</si>
  <si>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</si>
  <si>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</si>
  <si>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</si>
  <si>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</si>
  <si>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</si>
  <si>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</si>
  <si>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</si>
  <si>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</si>
  <si>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</si>
  <si>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</si>
  <si>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</si>
  <si>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</si>
  <si>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</si>
  <si>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</si>
  <si>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</si>
  <si>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</si>
  <si>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</si>
  <si>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</si>
  <si>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</si>
  <si>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</si>
  <si>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</si>
  <si>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</si>
  <si>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</si>
  <si>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</si>
  <si>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</si>
  <si>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</si>
  <si>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</si>
  <si>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</si>
  <si>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</si>
  <si>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</si>
  <si>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</si>
  <si>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</si>
  <si>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</si>
  <si>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</si>
  <si>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</si>
  <si>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</si>
  <si>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</si>
  <si>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</si>
  <si>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</si>
  <si>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</si>
  <si>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</si>
  <si>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</si>
  <si>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</si>
  <si>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</si>
  <si>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</si>
  <si>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</si>
  <si>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</si>
  <si>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</si>
  <si>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</si>
  <si>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</si>
  <si>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</si>
  <si>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</si>
  <si>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</si>
  <si>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</si>
  <si>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</si>
  <si>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</si>
  <si>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</si>
  <si>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</si>
  <si>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</si>
  <si>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</si>
  <si>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</si>
  <si>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</si>
  <si>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</si>
  <si>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</si>
  <si>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</si>
  <si>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</si>
  <si>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</si>
  <si>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</si>
  <si>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</si>
  <si>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</si>
  <si>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</si>
  <si>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</si>
  <si>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</si>
  <si>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</si>
  <si>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</si>
  <si>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</si>
  <si>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</si>
  <si>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</si>
  <si>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</si>
  <si>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</si>
  <si>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</si>
  <si>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</si>
  <si>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</si>
  <si>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</si>
  <si>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</si>
  <si>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</si>
  <si>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</si>
  <si>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</si>
  <si>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</si>
  <si>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</si>
  <si>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</si>
  <si>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</si>
  <si>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</si>
  <si>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</si>
  <si>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</si>
  <si>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</si>
  <si>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</si>
  <si>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</si>
  <si>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</si>
  <si>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</si>
  <si>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</si>
  <si>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</si>
  <si>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</si>
  <si>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</si>
  <si>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</si>
  <si>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</si>
  <si>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</si>
  <si>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</si>
  <si>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</si>
  <si>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</si>
  <si>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</si>
  <si>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</si>
  <si>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</si>
  <si>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</si>
  <si>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</si>
  <si>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</si>
  <si>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</si>
  <si>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</si>
  <si>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</si>
  <si>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</si>
  <si>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</si>
  <si>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</si>
  <si>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</si>
  <si>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</si>
  <si>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</si>
  <si>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</si>
  <si>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</si>
  <si>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</si>
  <si>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</si>
  <si>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</si>
  <si>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</si>
  <si>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</si>
  <si>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</si>
  <si>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</si>
  <si>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</si>
  <si>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</si>
  <si>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</si>
  <si>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</si>
  <si>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</si>
  <si>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</si>
  <si>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</si>
  <si>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</si>
  <si>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</si>
  <si>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</si>
  <si>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</si>
  <si>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</si>
  <si>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</si>
  <si>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</si>
  <si>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</si>
  <si>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</si>
  <si>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</si>
  <si>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</si>
  <si>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</si>
  <si>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</si>
  <si>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</si>
  <si>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</si>
  <si>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</si>
  <si>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</si>
  <si>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</si>
  <si>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</si>
  <si>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</si>
  <si>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</si>
  <si>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</si>
  <si>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</si>
  <si>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</si>
  <si>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</si>
  <si>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</si>
  <si>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</si>
  <si>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</si>
  <si>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</si>
  <si>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</si>
  <si>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</si>
  <si>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</si>
  <si>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</si>
  <si>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</si>
  <si>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</si>
  <si>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</si>
  <si>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</si>
  <si>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</si>
  <si>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</si>
  <si>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</si>
  <si>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</si>
  <si>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</si>
  <si>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</si>
  <si>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</si>
  <si>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</si>
  <si>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</si>
  <si>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</si>
  <si>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</si>
  <si>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</si>
  <si>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</si>
  <si>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</si>
  <si>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</si>
  <si>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</si>
  <si>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</si>
  <si>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</si>
  <si>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</si>
  <si>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</si>
  <si>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</si>
  <si>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</si>
  <si>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</si>
  <si>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</si>
  <si>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</si>
  <si>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</si>
  <si>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</si>
  <si>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</si>
  <si>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</si>
  <si>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</si>
  <si>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</si>
  <si>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</si>
  <si>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</si>
  <si>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</si>
  <si>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</si>
  <si>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</si>
  <si>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</si>
  <si>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</si>
  <si>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</si>
  <si>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</si>
  <si>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</si>
  <si>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</si>
  <si>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</si>
  <si>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</si>
  <si>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</si>
  <si>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</si>
  <si>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</si>
  <si>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</si>
  <si>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</si>
  <si>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</si>
  <si>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</si>
  <si>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</si>
  <si>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</si>
  <si>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</si>
  <si>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</si>
  <si>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</si>
  <si>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</si>
  <si>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</si>
  <si>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</si>
  <si>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</si>
  <si>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</si>
  <si>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</si>
  <si>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</si>
  <si>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</si>
  <si>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</si>
  <si>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</si>
  <si>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</si>
  <si>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</si>
  <si>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</si>
  <si>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</si>
  <si>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</si>
  <si>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</si>
  <si>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</si>
  <si>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</si>
  <si>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</si>
  <si>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</si>
  <si>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</si>
  <si>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</si>
  <si>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</si>
  <si>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</si>
  <si>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</si>
  <si>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</si>
  <si>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</si>
  <si>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</si>
  <si>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</si>
  <si>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</si>
  <si>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</si>
  <si>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</si>
  <si>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</si>
  <si>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</si>
  <si>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</si>
  <si>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</si>
  <si>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</si>
  <si>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</si>
  <si>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</si>
  <si>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</si>
  <si>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</si>
  <si>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</si>
  <si>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</si>
  <si>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</si>
  <si>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</si>
  <si>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</si>
  <si>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</si>
  <si>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</si>
  <si>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</si>
  <si>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</si>
  <si>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</si>
  <si>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</si>
  <si>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</si>
  <si>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</si>
  <si>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</si>
  <si>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</si>
  <si>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</si>
  <si>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</si>
  <si>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</si>
  <si>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</si>
  <si>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</si>
  <si>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</si>
  <si>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</si>
  <si>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</si>
  <si>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</si>
  <si>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</si>
  <si>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</si>
  <si>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</si>
  <si>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</si>
  <si>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</si>
  <si>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</si>
  <si>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</si>
  <si>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</si>
  <si>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</si>
  <si>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</si>
  <si>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</si>
  <si>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</si>
  <si>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</si>
  <si>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</si>
  <si>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</si>
  <si>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</si>
  <si>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</si>
  <si>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</si>
  <si>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</si>
  <si>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</si>
  <si>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</si>
  <si>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</si>
  <si>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</si>
  <si>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</si>
  <si>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</si>
  <si>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</si>
  <si>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</si>
  <si>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</si>
  <si>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</si>
  <si>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</si>
  <si>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</si>
  <si>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</si>
  <si>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</si>
  <si>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</si>
  <si>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</si>
  <si>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</si>
  <si>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</si>
  <si>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</si>
  <si>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</si>
  <si>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</si>
  <si>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</si>
  <si>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</si>
  <si>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</si>
  <si>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</si>
  <si>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</si>
  <si>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</si>
  <si>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</si>
  <si>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</si>
  <si>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</si>
  <si>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</si>
  <si>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</si>
  <si>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</si>
  <si>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</si>
  <si>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</si>
  <si>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</si>
  <si>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</si>
  <si>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</si>
  <si>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</si>
  <si>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</si>
  <si>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</si>
  <si>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</si>
  <si>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</si>
  <si>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</si>
  <si>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</si>
  <si>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</si>
  <si>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</si>
  <si>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</si>
  <si>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</si>
  <si>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</si>
  <si>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</si>
  <si>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</si>
  <si>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</si>
  <si>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</si>
  <si>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</si>
  <si>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</si>
  <si>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</si>
  <si>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</si>
  <si>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</si>
  <si>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</si>
  <si>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</si>
  <si>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</si>
  <si>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</si>
  <si>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</si>
  <si>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</si>
  <si>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</si>
  <si>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</si>
  <si>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</si>
  <si>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</si>
  <si>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</si>
  <si>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</si>
  <si>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</si>
  <si>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</si>
  <si>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</si>
  <si>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</si>
  <si>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</si>
  <si>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</si>
  <si>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</si>
  <si>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</si>
  <si>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</si>
  <si>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</si>
  <si>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</si>
  <si>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</si>
  <si>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</si>
  <si>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</si>
  <si>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</si>
  <si>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</si>
  <si>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</si>
  <si>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</si>
  <si>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</si>
  <si>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</si>
  <si>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</si>
  <si>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</si>
  <si>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</si>
  <si>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</si>
  <si>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</si>
  <si>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</si>
  <si>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</si>
  <si>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</si>
  <si>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</si>
  <si>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</si>
  <si>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</si>
  <si>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</si>
  <si>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</si>
  <si>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</si>
  <si>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</si>
  <si>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</si>
  <si>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</si>
  <si>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</si>
  <si>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</si>
  <si>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</si>
  <si>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</si>
  <si>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</si>
  <si>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</si>
  <si>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</si>
  <si>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</si>
  <si>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</si>
  <si>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</si>
  <si>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</si>
  <si>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</si>
  <si>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</si>
  <si>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</si>
  <si>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</si>
  <si>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</si>
  <si>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</si>
  <si>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</si>
  <si>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</si>
  <si>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</si>
  <si>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</si>
  <si>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</si>
  <si>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</si>
  <si>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</si>
  <si>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</si>
  <si>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</si>
  <si>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</si>
  <si>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</si>
  <si>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</si>
  <si>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</si>
  <si>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</si>
  <si>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</si>
  <si>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</si>
  <si>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</si>
  <si>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</si>
  <si>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</si>
  <si>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</si>
  <si>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</si>
  <si>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</si>
  <si>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</si>
  <si>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</si>
  <si>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</si>
  <si>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</si>
  <si>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</si>
  <si>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</si>
  <si>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</si>
  <si>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</si>
  <si>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</si>
  <si>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</si>
  <si>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</si>
  <si>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</si>
  <si>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</si>
  <si>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</si>
  <si>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</si>
  <si>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</si>
  <si>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</si>
  <si>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</si>
  <si>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</si>
  <si>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</si>
  <si>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</si>
  <si>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</si>
  <si>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</si>
  <si>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</si>
  <si>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</si>
  <si>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</si>
  <si>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</si>
  <si>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</si>
  <si>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</si>
  <si>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</si>
  <si>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</si>
  <si>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</si>
  <si>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</si>
  <si>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</si>
  <si>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</si>
  <si>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</si>
  <si>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</si>
  <si>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</si>
  <si>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</si>
  <si>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</si>
  <si>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</si>
  <si>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</si>
  <si>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</si>
  <si>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</si>
  <si>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</si>
  <si>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</si>
  <si>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</si>
  <si>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</si>
  <si>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</si>
  <si>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</si>
  <si>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</si>
  <si>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</si>
  <si>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</si>
  <si>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</si>
  <si>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</si>
  <si>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</si>
  <si>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</si>
  <si>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</si>
  <si>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</si>
  <si>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</si>
  <si>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</si>
  <si>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</si>
  <si>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</si>
  <si>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</si>
  <si>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</si>
  <si>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</si>
  <si>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</si>
  <si>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</si>
  <si>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</si>
  <si>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</si>
  <si>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</si>
  <si>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</si>
  <si>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</si>
  <si>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</si>
  <si>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</si>
  <si>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</si>
  <si>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</si>
  <si>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</si>
  <si>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</si>
  <si>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</si>
  <si>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</si>
  <si>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</si>
  <si>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</si>
  <si>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</si>
  <si>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</si>
  <si>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</si>
  <si>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</si>
  <si>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</si>
  <si>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</si>
  <si>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</si>
  <si>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</si>
  <si>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</si>
  <si>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</si>
  <si>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</si>
  <si>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</si>
  <si>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</si>
  <si>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</si>
  <si>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</si>
  <si>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</si>
  <si>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</si>
  <si>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</si>
  <si>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</si>
  <si>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</si>
  <si>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</si>
  <si>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</si>
  <si>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</si>
  <si>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</si>
  <si>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</si>
  <si>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</si>
  <si>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</si>
  <si>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</si>
  <si>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</si>
  <si>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</si>
  <si>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</si>
  <si>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</si>
  <si>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</si>
  <si>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</si>
  <si>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</si>
  <si>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</si>
  <si>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</si>
  <si>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</si>
  <si>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</si>
  <si>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</si>
  <si>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</si>
  <si>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</si>
  <si>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</si>
  <si>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</si>
  <si>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</si>
  <si>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</si>
  <si>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</si>
  <si>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</si>
  <si>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</si>
  <si>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</si>
  <si>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</si>
  <si>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</si>
  <si>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</si>
  <si>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</si>
  <si>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</si>
  <si>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</si>
  <si>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</si>
  <si>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</si>
  <si>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</si>
  <si>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</si>
  <si>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</si>
  <si>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</si>
  <si>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</si>
  <si>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</si>
  <si>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</si>
  <si>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</si>
  <si>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</si>
  <si>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</si>
  <si>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</si>
  <si>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</si>
  <si>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</si>
  <si>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</si>
  <si>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</si>
  <si>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</si>
  <si>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</si>
  <si>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</si>
  <si>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</si>
  <si>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</si>
  <si>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</si>
  <si>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</si>
  <si>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</si>
  <si>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</si>
  <si>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</si>
  <si>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</si>
  <si>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</si>
  <si>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</si>
  <si>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</si>
  <si>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</si>
  <si>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</si>
  <si>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</si>
  <si>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</si>
  <si>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</si>
  <si>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</si>
  <si>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</si>
  <si>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</si>
  <si>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</si>
  <si>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</si>
  <si>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</si>
  <si>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</si>
  <si>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</si>
  <si>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</si>
  <si>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</si>
  <si>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</si>
  <si>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</si>
  <si>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</si>
  <si>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</si>
  <si>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</si>
  <si>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</si>
  <si>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</si>
  <si>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</si>
  <si>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</si>
  <si>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</si>
  <si>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</si>
  <si>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</si>
  <si>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</si>
  <si>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</si>
  <si>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</si>
  <si>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</si>
  <si>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</si>
  <si>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</si>
  <si>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</si>
  <si>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</si>
  <si>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</si>
  <si>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</si>
  <si>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</si>
  <si>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</si>
  <si>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</si>
  <si>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</si>
  <si>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</si>
  <si>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</si>
  <si>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</si>
  <si>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</si>
  <si>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</si>
  <si>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</si>
  <si>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</si>
  <si>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</si>
  <si>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</si>
  <si>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</si>
  <si>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</si>
  <si>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</si>
  <si>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</si>
  <si>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</si>
  <si>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</si>
  <si>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</si>
  <si>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</si>
  <si>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</si>
  <si>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</si>
  <si>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</si>
  <si>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</si>
  <si>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</si>
  <si>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</si>
  <si>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</si>
  <si>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</si>
  <si>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</si>
  <si>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</si>
  <si>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</si>
  <si>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</si>
  <si>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</si>
  <si>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</si>
  <si>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</si>
  <si>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</si>
  <si>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</si>
  <si>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</si>
  <si>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</si>
  <si>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</si>
  <si>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</si>
  <si>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</si>
  <si>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</si>
  <si>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</si>
  <si>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</si>
  <si>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</si>
  <si>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</si>
  <si>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</si>
  <si>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</si>
  <si>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</si>
  <si>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</si>
  <si>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</si>
  <si>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</si>
  <si>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</si>
  <si>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</si>
  <si>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</si>
  <si>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</si>
  <si>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</si>
  <si>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</si>
  <si>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</si>
  <si>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</si>
  <si>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</si>
  <si>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</si>
  <si>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</si>
  <si>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</si>
  <si>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</si>
  <si>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</si>
  <si>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</si>
  <si>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</si>
  <si>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</si>
  <si>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</si>
  <si>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</si>
  <si>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</si>
  <si>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</si>
  <si>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</si>
  <si>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</si>
  <si>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</si>
  <si>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</si>
  <si>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</si>
  <si>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</si>
  <si>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</si>
  <si>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</si>
  <si>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</si>
  <si>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</si>
  <si>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</si>
  <si>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</si>
  <si>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</si>
  <si>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</si>
  <si>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</si>
  <si>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</si>
  <si>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</si>
  <si>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</si>
  <si>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</si>
  <si>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</si>
  <si>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</si>
  <si>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</si>
  <si>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</si>
  <si>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</si>
  <si>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</si>
  <si>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</si>
  <si>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</si>
  <si>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</si>
  <si>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</si>
  <si>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</si>
  <si>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</si>
  <si>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</si>
  <si>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</si>
  <si>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</si>
  <si>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</si>
  <si>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</si>
  <si>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</si>
  <si>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</si>
  <si>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</si>
  <si>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</si>
  <si>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</si>
  <si>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</si>
  <si>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</si>
  <si>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</si>
  <si>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</si>
  <si>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</si>
  <si>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</si>
  <si>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</si>
  <si>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</si>
  <si>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</si>
  <si>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</si>
  <si>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</si>
  <si>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</si>
  <si>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</si>
  <si>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</si>
  <si>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</si>
  <si>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</si>
  <si>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</si>
  <si>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</si>
  <si>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</si>
  <si>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</si>
  <si>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</si>
  <si>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</si>
  <si>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</si>
  <si>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</si>
  <si>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</si>
  <si>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</si>
  <si>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</si>
  <si>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</si>
  <si>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</si>
  <si>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</si>
  <si>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</si>
  <si>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</si>
  <si>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</si>
  <si>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</si>
  <si>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</si>
  <si>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</si>
  <si>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</si>
  <si>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</si>
  <si>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</si>
  <si>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</si>
  <si>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</si>
  <si>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</si>
  <si>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</si>
  <si>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</si>
  <si>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</si>
  <si>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</si>
  <si>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</si>
  <si>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</si>
  <si>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</si>
  <si>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</si>
  <si>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</si>
  <si>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</si>
  <si>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</si>
  <si>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</si>
  <si>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</si>
  <si>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</si>
  <si>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</si>
  <si>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</si>
  <si>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</si>
  <si>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</si>
  <si>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</si>
  <si>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</si>
  <si>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</si>
  <si>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</si>
  <si>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</si>
  <si>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</si>
  <si>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</si>
  <si>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</si>
  <si>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</si>
  <si>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</si>
  <si>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</si>
  <si>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</si>
  <si>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</si>
  <si>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</si>
  <si>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</si>
  <si>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</si>
  <si>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</si>
  <si>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</si>
  <si>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</si>
  <si>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</si>
  <si>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</si>
  <si>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</si>
  <si>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</si>
  <si>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</si>
  <si>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</si>
  <si>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</si>
  <si>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</si>
  <si>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</si>
  <si>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</si>
  <si>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</si>
  <si>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</si>
  <si>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</si>
  <si>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</si>
  <si>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</si>
  <si>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</si>
  <si>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</si>
  <si>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</si>
  <si>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</si>
  <si>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</si>
  <si>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</si>
  <si>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</si>
  <si>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</si>
  <si>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</si>
  <si>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</si>
  <si>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</si>
  <si>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</si>
  <si>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</si>
  <si>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</si>
  <si>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</si>
  <si>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</si>
  <si>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</si>
  <si>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</si>
  <si>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</si>
  <si>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</si>
  <si>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</si>
  <si>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</si>
  <si>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</si>
  <si>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</si>
  <si>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</si>
  <si>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</si>
  <si>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</si>
  <si>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</si>
  <si>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</si>
  <si>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</si>
  <si>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</si>
  <si>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</si>
  <si>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</si>
  <si>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</si>
  <si>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</si>
  <si>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</si>
  <si>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</si>
  <si>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</si>
  <si>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</si>
  <si>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</si>
  <si>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</si>
  <si>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</si>
  <si>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</si>
  <si>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</si>
  <si>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</si>
  <si>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</si>
  <si>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</si>
  <si>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</si>
  <si>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</si>
  <si>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</si>
  <si>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</si>
  <si>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</si>
  <si>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</si>
  <si>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</si>
  <si>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</si>
  <si>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</si>
  <si>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</si>
  <si>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</si>
  <si>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</si>
  <si>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</si>
  <si>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</si>
  <si>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</si>
  <si>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</si>
  <si>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</si>
  <si>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</si>
  <si>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</si>
  <si>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</si>
  <si>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</si>
  <si>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</si>
  <si>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</si>
  <si>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</si>
  <si>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</si>
  <si>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</si>
  <si>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</si>
  <si>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</si>
  <si>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</si>
  <si>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</si>
  <si>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</si>
  <si>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</si>
  <si>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</si>
  <si>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</si>
  <si>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</si>
  <si>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</si>
  <si>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</si>
  <si>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</si>
  <si>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</si>
  <si>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</si>
  <si>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</si>
  <si>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</si>
  <si>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</si>
  <si>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</si>
  <si>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</si>
  <si>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</si>
  <si>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</si>
  <si>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</si>
  <si>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</si>
  <si>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</si>
  <si>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</si>
  <si>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</si>
  <si>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</si>
  <si>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</si>
  <si>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</si>
  <si>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</si>
  <si>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</si>
  <si>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</si>
  <si>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</si>
  <si>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</si>
  <si>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</si>
  <si>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</si>
  <si>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</si>
  <si>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</si>
  <si>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</si>
  <si>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</si>
  <si>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</si>
  <si>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</si>
  <si>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</si>
  <si>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</si>
  <si>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</si>
  <si>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</si>
  <si>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</si>
  <si>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</si>
  <si>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</si>
  <si>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</si>
  <si>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</si>
  <si>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</si>
  <si>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</si>
  <si>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</si>
  <si>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</si>
  <si>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</si>
  <si>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</si>
  <si>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</si>
  <si>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</si>
  <si>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</si>
  <si>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</si>
  <si>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</si>
  <si>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</si>
  <si>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</si>
  <si>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</si>
  <si>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</si>
  <si>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</si>
  <si>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</si>
  <si>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</si>
  <si>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</si>
  <si>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</si>
  <si>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</si>
  <si>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</si>
  <si>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</si>
  <si>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</si>
  <si>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</si>
  <si>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</si>
  <si>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</si>
  <si>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</si>
  <si>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</si>
  <si>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</si>
  <si>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</si>
  <si>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</si>
  <si>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</si>
  <si>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</si>
  <si>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</si>
  <si>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</si>
  <si>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</si>
  <si>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</si>
  <si>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</si>
  <si>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</si>
  <si>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</si>
  <si>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</si>
  <si>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</si>
  <si>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</si>
  <si>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</si>
  <si>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</si>
  <si>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</si>
  <si>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</si>
  <si>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</si>
  <si>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</si>
  <si>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</si>
  <si>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</si>
  <si>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</si>
  <si>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</si>
  <si>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</si>
  <si>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</si>
  <si>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</si>
  <si>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</si>
  <si>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</si>
  <si>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</si>
  <si>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</si>
  <si>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</si>
  <si>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</si>
  <si>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</si>
  <si>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</si>
  <si>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</si>
  <si>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</si>
  <si>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</si>
  <si>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</si>
  <si>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</si>
  <si>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</si>
  <si>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</si>
  <si>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</si>
  <si>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</si>
  <si>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</si>
  <si>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</si>
  <si>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</si>
  <si>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</si>
  <si>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</si>
  <si>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</si>
  <si>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</si>
  <si>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</si>
  <si>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</si>
  <si>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</si>
  <si>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</si>
  <si>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</si>
  <si>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</si>
  <si>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</si>
  <si>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</si>
  <si>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</si>
  <si>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</si>
  <si>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</si>
  <si>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</si>
  <si>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</si>
  <si>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</si>
  <si>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</si>
  <si>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</si>
  <si>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</si>
  <si>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</si>
  <si>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</si>
  <si>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</si>
  <si>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</si>
  <si>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</si>
  <si>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</si>
  <si>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</si>
  <si>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</si>
  <si>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</si>
  <si>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</si>
  <si>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</si>
  <si>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</si>
  <si>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</si>
  <si>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</si>
  <si>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</si>
  <si>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</si>
  <si>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</si>
  <si>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</si>
  <si>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</si>
  <si>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</si>
  <si>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</si>
  <si>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</si>
  <si>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</si>
  <si>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</si>
  <si>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</si>
  <si>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</si>
  <si>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</si>
  <si>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</si>
  <si>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</si>
  <si>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</si>
  <si>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</si>
  <si>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</si>
  <si>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</si>
  <si>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</si>
  <si>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</si>
  <si>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</si>
  <si>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</si>
  <si>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</si>
  <si>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</si>
  <si>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</si>
  <si>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</si>
  <si>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</si>
  <si>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</si>
  <si>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</si>
  <si>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</si>
  <si>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</si>
  <si>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</si>
  <si>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</si>
  <si>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</si>
  <si>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</si>
  <si>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</si>
  <si>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</si>
  <si>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</si>
  <si>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</si>
  <si>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</si>
  <si>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</si>
  <si>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</si>
  <si>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</si>
  <si>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</si>
  <si>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</si>
  <si>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</si>
  <si>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</si>
  <si>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</si>
  <si>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</si>
  <si>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</si>
  <si>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</si>
  <si>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</si>
  <si>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</si>
  <si>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</si>
  <si>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</si>
  <si>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</si>
  <si>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</si>
  <si>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</si>
  <si>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</si>
  <si>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</si>
  <si>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</si>
  <si>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</si>
  <si>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</si>
  <si>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</si>
  <si>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</si>
  <si>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</si>
  <si>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</si>
  <si>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</si>
  <si>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</si>
  <si>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</si>
  <si>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</si>
  <si>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</si>
  <si>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</si>
  <si>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</si>
  <si>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</si>
  <si>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</si>
  <si>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</si>
  <si>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</si>
  <si>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</si>
  <si>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</si>
  <si>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</si>
  <si>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</si>
  <si>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</si>
  <si>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</si>
  <si>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</si>
  <si>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</si>
  <si>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</si>
  <si>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</si>
  <si>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</si>
  <si>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</si>
  <si>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</si>
  <si>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</si>
  <si>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</si>
  <si>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</si>
  <si>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</si>
  <si>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</si>
  <si>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</si>
  <si>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</si>
  <si>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</si>
  <si>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</si>
  <si>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</si>
  <si>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</si>
  <si>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</si>
  <si>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</si>
  <si>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</si>
  <si>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</si>
  <si>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</si>
  <si>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</si>
  <si>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</si>
  <si>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</si>
  <si>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</si>
  <si>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</si>
  <si>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</si>
  <si>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</si>
  <si>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</si>
  <si>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</si>
  <si>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</si>
  <si>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</si>
  <si>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</si>
  <si>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</si>
  <si>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</si>
  <si>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</si>
  <si>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</si>
  <si>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</si>
  <si>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</si>
  <si>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</si>
  <si>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</si>
  <si>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</si>
  <si>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</si>
  <si>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</si>
  <si>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</si>
  <si>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</si>
  <si>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</si>
  <si>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</si>
  <si>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</si>
  <si>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</si>
  <si>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</si>
  <si>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</si>
  <si>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</si>
  <si>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</si>
  <si>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</si>
  <si>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</si>
  <si>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</si>
  <si>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</si>
  <si>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</si>
  <si>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</si>
  <si>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</si>
  <si>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</si>
  <si>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</si>
  <si>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</si>
  <si>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</si>
  <si>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</si>
  <si>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</si>
  <si>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</si>
  <si>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</si>
  <si>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</si>
  <si>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</si>
  <si>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</si>
  <si>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</si>
  <si>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</si>
  <si>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</si>
  <si>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</si>
  <si>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</si>
  <si>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</si>
  <si>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</si>
  <si>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</si>
  <si>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</si>
  <si>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</si>
  <si>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</si>
  <si>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</si>
  <si>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</si>
  <si>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</si>
  <si>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</si>
  <si>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</si>
  <si>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</si>
  <si>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</si>
  <si>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</si>
  <si>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</si>
  <si>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</si>
  <si>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</si>
  <si>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</si>
  <si>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</si>
  <si>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</si>
  <si>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</si>
  <si>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</si>
  <si>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</si>
  <si>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</si>
  <si>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</si>
  <si>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</si>
  <si>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</si>
  <si>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</si>
  <si>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</si>
  <si>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</si>
  <si>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</si>
  <si>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</si>
  <si>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</si>
  <si>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</si>
  <si>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</si>
  <si>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</si>
  <si>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</si>
  <si>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</si>
  <si>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</si>
  <si>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</si>
  <si>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</si>
  <si>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</si>
  <si>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</si>
  <si>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</si>
  <si>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</si>
  <si>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</si>
  <si>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</si>
  <si>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</si>
  <si>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</si>
  <si>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</si>
  <si>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</si>
  <si>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</si>
  <si>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</si>
  <si>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</si>
  <si>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</si>
  <si>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</si>
  <si>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</si>
  <si>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</si>
  <si>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</si>
  <si>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</si>
  <si>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</si>
  <si>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</si>
  <si>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</si>
  <si>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</si>
  <si>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</si>
  <si>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</si>
  <si>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</si>
  <si>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</si>
  <si>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</si>
  <si>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</si>
  <si>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</si>
  <si>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</si>
  <si>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</si>
  <si>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</si>
  <si>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</si>
  <si>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</si>
  <si>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</si>
  <si>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</si>
  <si>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</si>
  <si>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</si>
  <si>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</si>
  <si>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</si>
  <si>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</si>
  <si>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</si>
  <si>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</si>
  <si>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</si>
  <si>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</si>
  <si>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</si>
  <si>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</si>
  <si>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</si>
  <si>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</si>
  <si>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</si>
  <si>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</si>
  <si>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</si>
  <si>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</si>
  <si>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</si>
  <si>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</si>
  <si>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</si>
  <si>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</si>
  <si>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</si>
  <si>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</si>
  <si>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</si>
  <si>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</si>
  <si>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</si>
  <si>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</si>
  <si>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</si>
  <si>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</si>
  <si>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</si>
  <si>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</si>
  <si>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</si>
  <si>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</si>
  <si>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</si>
  <si>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</si>
  <si>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</si>
  <si>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</si>
  <si>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</si>
  <si>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</si>
  <si>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</si>
  <si>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</si>
  <si>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</si>
  <si>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</si>
  <si>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</si>
  <si>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</si>
  <si>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</si>
  <si>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</si>
  <si>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</si>
  <si>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</si>
  <si>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</si>
  <si>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</si>
  <si>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</si>
  <si>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</si>
  <si>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</si>
  <si>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</si>
  <si>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</si>
  <si>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</si>
  <si>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</si>
  <si>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</si>
  <si>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</si>
  <si>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</si>
  <si>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</si>
  <si>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</si>
  <si>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</si>
  <si>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</si>
  <si>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</si>
  <si>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</si>
  <si>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</si>
  <si>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</si>
  <si>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</si>
  <si>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</si>
  <si>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</si>
  <si>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</si>
  <si>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</si>
  <si>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</si>
  <si>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</si>
  <si>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</si>
  <si>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</si>
  <si>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</si>
  <si>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</si>
  <si>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</si>
  <si>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</si>
  <si>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</si>
  <si>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</si>
  <si>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</si>
  <si>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</si>
  <si>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</si>
  <si>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</si>
  <si>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</si>
  <si>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</si>
  <si>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</si>
  <si>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</si>
  <si>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</si>
  <si>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</si>
  <si>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</si>
  <si>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</si>
  <si>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</si>
  <si>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</si>
  <si>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</si>
  <si>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</si>
  <si>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</si>
  <si>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</si>
  <si>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</si>
  <si>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</si>
  <si>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</si>
  <si>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</si>
  <si>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</si>
  <si>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</si>
  <si>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</si>
  <si>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</si>
  <si>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</si>
  <si>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</si>
  <si>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</si>
  <si>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</si>
  <si>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</si>
  <si>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</si>
  <si>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</si>
  <si>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</si>
  <si>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</si>
  <si>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</si>
  <si>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</si>
  <si>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</si>
  <si>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</si>
  <si>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</si>
  <si>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</si>
  <si>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</si>
  <si>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</si>
  <si>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</si>
  <si>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</si>
  <si>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</si>
  <si>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</si>
  <si>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</si>
  <si>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</si>
  <si>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</si>
  <si>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</si>
  <si>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</si>
  <si>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</si>
  <si>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</si>
  <si>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</si>
  <si>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</si>
  <si>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</si>
  <si>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</si>
  <si>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</si>
  <si>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</si>
  <si>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</si>
  <si>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</si>
  <si>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</si>
  <si>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</si>
  <si>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</si>
  <si>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</si>
  <si>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</si>
  <si>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</si>
  <si>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</si>
  <si>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</si>
  <si>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</si>
  <si>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</si>
  <si>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</si>
  <si>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</si>
  <si>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</si>
  <si>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</si>
  <si>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</si>
  <si>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</si>
  <si>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</si>
  <si>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</si>
  <si>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</si>
  <si>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</si>
  <si>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</si>
  <si>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</si>
  <si>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</si>
  <si>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</si>
  <si>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</si>
  <si>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</si>
  <si>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</si>
  <si>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</si>
  <si>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</si>
  <si>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</si>
  <si>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</si>
  <si>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</si>
  <si>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</si>
  <si>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</si>
  <si>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</si>
  <si>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</si>
  <si>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</si>
  <si>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</si>
  <si>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</si>
  <si>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</si>
  <si>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</si>
  <si>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</si>
  <si>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</si>
  <si>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</si>
  <si>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</si>
  <si>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</si>
  <si>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</si>
  <si>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</si>
  <si>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</si>
  <si>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</si>
  <si>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</si>
  <si>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</si>
  <si>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</si>
  <si>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</si>
  <si>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</si>
  <si>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</si>
  <si>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</si>
  <si>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</si>
  <si>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</si>
  <si>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</si>
  <si>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</si>
  <si>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</si>
  <si>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</si>
  <si>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</si>
  <si>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</si>
  <si>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</si>
  <si>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</si>
  <si>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</si>
  <si>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</si>
  <si>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</si>
  <si>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</si>
  <si>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</si>
  <si>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</si>
  <si>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</si>
  <si>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</si>
  <si>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</si>
  <si>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</si>
  <si>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</si>
  <si>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</si>
  <si>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</si>
  <si>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</si>
  <si>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</si>
  <si>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</si>
  <si>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</si>
  <si>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</si>
  <si>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</si>
  <si>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</si>
  <si>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</si>
  <si>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</si>
  <si>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</si>
  <si>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</si>
  <si>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</si>
  <si>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</si>
  <si>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</si>
  <si>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</si>
  <si>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</si>
  <si>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</si>
  <si>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</si>
  <si>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</si>
  <si>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</si>
  <si>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</si>
  <si>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</si>
  <si>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</si>
  <si>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</si>
  <si>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</si>
  <si>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</si>
  <si>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</si>
  <si>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</si>
  <si>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</si>
  <si>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</si>
  <si>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</si>
  <si>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</si>
  <si>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</si>
  <si>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</si>
  <si>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</si>
  <si>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</si>
  <si>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</si>
  <si>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</si>
  <si>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</si>
  <si>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</si>
  <si>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</si>
  <si>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</si>
  <si>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</si>
  <si>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</si>
  <si>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</si>
  <si>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</si>
  <si>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</si>
  <si>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</si>
  <si>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</si>
  <si>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</si>
  <si>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</si>
  <si>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</si>
  <si>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</si>
  <si>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</si>
  <si>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</si>
  <si>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</si>
  <si>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</si>
  <si>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</si>
  <si>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</si>
  <si>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</si>
  <si>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</si>
  <si>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</si>
  <si>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</si>
  <si>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</si>
  <si>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</si>
  <si>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</si>
  <si>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</si>
  <si>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</si>
  <si>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</si>
  <si>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</si>
  <si>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</si>
  <si>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</si>
  <si>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</si>
  <si>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</si>
  <si>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</si>
  <si>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</si>
  <si>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</si>
  <si>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</si>
  <si>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</si>
  <si>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</si>
  <si>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</si>
  <si>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</si>
  <si>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</si>
  <si>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</si>
  <si>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</si>
  <si>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</si>
  <si>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</si>
  <si>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</si>
  <si>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</si>
  <si>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</si>
  <si>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</si>
  <si>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</si>
  <si>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</si>
  <si>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</si>
  <si>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</si>
  <si>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</si>
  <si>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</si>
  <si>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</si>
  <si>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</si>
  <si>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</si>
  <si>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</si>
  <si>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</si>
  <si>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</si>
  <si>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</si>
  <si>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</si>
  <si>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</si>
  <si>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</si>
  <si>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</si>
  <si>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</si>
  <si>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</si>
  <si>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</si>
  <si>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</si>
  <si>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</si>
  <si>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</si>
  <si>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</si>
  <si>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</si>
  <si>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</si>
  <si>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</si>
  <si>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</si>
  <si>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</si>
  <si>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</si>
  <si>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</si>
  <si>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</si>
  <si>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</si>
  <si>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</si>
  <si>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</si>
  <si>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</si>
  <si>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</si>
  <si>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</si>
  <si>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</si>
  <si>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</si>
  <si>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</si>
  <si>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</si>
  <si>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</si>
  <si>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</si>
  <si>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</si>
  <si>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</si>
  <si>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</si>
  <si>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</si>
  <si>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</si>
  <si>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</si>
  <si>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</si>
  <si>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</si>
  <si>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</si>
  <si>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</si>
  <si>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</si>
  <si>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</si>
  <si>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</si>
  <si>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</si>
  <si>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</si>
  <si>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</si>
  <si>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</si>
  <si>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</si>
  <si>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</si>
  <si>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</si>
  <si>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</si>
  <si>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</si>
  <si>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</si>
  <si>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</si>
  <si>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</si>
  <si>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</si>
  <si>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</si>
  <si>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</si>
  <si>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</si>
  <si>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</si>
  <si>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</si>
  <si>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</si>
  <si>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</si>
  <si>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</si>
  <si>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</si>
  <si>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</si>
  <si>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</si>
  <si>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</si>
  <si>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</si>
  <si>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</si>
  <si>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</si>
  <si>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</si>
  <si>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</si>
  <si>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</si>
  <si>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</si>
  <si>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</si>
  <si>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</si>
  <si>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</si>
  <si>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</si>
  <si>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</si>
  <si>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</si>
  <si>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</si>
  <si>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</si>
  <si>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</si>
  <si>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</si>
  <si>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</si>
  <si>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</si>
  <si>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</si>
  <si>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</si>
  <si>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</si>
  <si>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</si>
  <si>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</si>
  <si>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</si>
  <si>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</si>
  <si>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</si>
  <si>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</si>
  <si>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</si>
  <si>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</si>
  <si>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</si>
  <si>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</si>
  <si>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</si>
  <si>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</si>
  <si>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</si>
  <si>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</si>
  <si>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</si>
  <si>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</si>
  <si>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</si>
  <si>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</si>
  <si>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</si>
  <si>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</si>
  <si>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</si>
  <si>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</si>
  <si>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</si>
  <si>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</si>
  <si>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</si>
  <si>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</si>
  <si>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</si>
  <si>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</si>
  <si>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</si>
  <si>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</si>
  <si>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</si>
  <si>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</si>
  <si>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</si>
  <si>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</si>
  <si>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</si>
  <si>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</si>
  <si>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</si>
  <si>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</si>
  <si>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</si>
  <si>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</si>
  <si>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</si>
  <si>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</si>
  <si>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</si>
  <si>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</si>
  <si>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</si>
  <si>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</si>
  <si>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</si>
  <si>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</si>
  <si>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</si>
  <si>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</si>
  <si>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</si>
  <si>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</si>
  <si>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</si>
  <si>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</si>
  <si>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</si>
  <si>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</si>
  <si>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</si>
  <si>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</si>
  <si>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</si>
  <si>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</si>
  <si>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</si>
  <si>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</si>
  <si>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</si>
  <si>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</si>
  <si>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</si>
  <si>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</si>
  <si>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</si>
  <si>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</si>
  <si>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</si>
  <si>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</si>
  <si>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</si>
  <si>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</si>
  <si>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</si>
  <si>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</si>
  <si>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</si>
  <si>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</si>
  <si>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</si>
  <si>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</si>
  <si>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</si>
  <si>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</si>
  <si>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</si>
  <si>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</si>
  <si>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</si>
  <si>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</si>
  <si>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</si>
  <si>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</si>
  <si>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</si>
  <si>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</si>
  <si>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</si>
  <si>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</si>
  <si>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</si>
  <si>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</si>
  <si>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</si>
  <si>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</si>
  <si>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</si>
  <si>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</si>
  <si>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</si>
  <si>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</si>
  <si>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</si>
  <si>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</si>
  <si>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</si>
  <si>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</si>
  <si>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</si>
  <si>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</si>
  <si>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</si>
  <si>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</si>
  <si>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</si>
  <si>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</si>
  <si>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</si>
  <si>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</si>
  <si>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</si>
  <si>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</si>
  <si>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</si>
  <si>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</si>
  <si>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</si>
  <si>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</si>
  <si>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</si>
  <si>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</si>
  <si>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</si>
  <si>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</si>
  <si>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</si>
  <si>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</si>
  <si>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</si>
  <si>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</si>
  <si>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</si>
  <si>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</si>
  <si>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</si>
  <si>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</si>
  <si>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</si>
  <si>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</si>
  <si>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</si>
  <si>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</si>
  <si>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</si>
  <si>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</si>
  <si>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</si>
  <si>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</si>
  <si>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</si>
  <si>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</si>
  <si>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</si>
  <si>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</si>
  <si>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</si>
  <si>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</si>
  <si>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</si>
  <si>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</si>
  <si>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</si>
  <si>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</si>
  <si>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</si>
  <si>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</si>
  <si>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</si>
  <si>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</si>
  <si>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</si>
  <si>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</si>
  <si>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</si>
  <si>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</si>
  <si>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</si>
  <si>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</si>
  <si>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</si>
  <si>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</si>
  <si>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</si>
  <si>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</si>
  <si>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</si>
  <si>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</si>
  <si>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</si>
  <si>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</si>
  <si>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</si>
  <si>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</si>
  <si>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</si>
  <si>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</si>
  <si>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</si>
  <si>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</si>
  <si>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</si>
  <si>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</si>
  <si>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</si>
  <si>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</si>
  <si>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</si>
  <si>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</si>
  <si>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</si>
  <si>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</si>
  <si>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</si>
  <si>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</si>
  <si>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</si>
  <si>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</si>
  <si>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</si>
  <si>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</si>
  <si>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</si>
  <si>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</si>
  <si>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</si>
  <si>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</si>
  <si>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</si>
  <si>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</si>
  <si>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</si>
  <si>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</si>
  <si>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</si>
  <si>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</si>
  <si>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</si>
  <si>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</si>
  <si>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</si>
  <si>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</si>
  <si>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</si>
  <si>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</si>
  <si>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</si>
  <si>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</si>
  <si>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</si>
  <si>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</si>
  <si>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</si>
  <si>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</si>
  <si>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</si>
  <si>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</si>
  <si>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</si>
  <si>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</si>
  <si>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</si>
  <si>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</si>
  <si>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</si>
  <si>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</si>
  <si>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</si>
  <si>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</si>
  <si>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</si>
  <si>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</si>
  <si>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</si>
  <si>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</si>
  <si>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</si>
  <si>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</si>
  <si>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</si>
  <si>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</si>
  <si>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</si>
  <si>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</si>
  <si>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</si>
  <si>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</si>
  <si>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</si>
  <si>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</si>
  <si>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</si>
  <si>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</si>
  <si>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</si>
  <si>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</si>
  <si>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</si>
  <si>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</si>
  <si>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</si>
  <si>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</si>
  <si>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</si>
  <si>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</si>
  <si>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</si>
  <si>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</si>
  <si>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</si>
  <si>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</si>
  <si>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</si>
  <si>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</si>
  <si>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</si>
  <si>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</si>
  <si>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</si>
  <si>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</si>
  <si>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</si>
  <si>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</si>
  <si>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</si>
  <si>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</si>
  <si>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</si>
  <si>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</si>
  <si>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</si>
  <si>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</si>
  <si>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</si>
  <si>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</si>
  <si>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</si>
  <si>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</si>
  <si>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</si>
  <si>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</si>
  <si>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</si>
  <si>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</si>
  <si>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</si>
  <si>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</si>
  <si>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</si>
  <si>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</si>
  <si>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</si>
  <si>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</si>
  <si>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</si>
  <si>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</si>
  <si>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</si>
  <si>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</si>
  <si>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</si>
  <si>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</si>
  <si>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</si>
  <si>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</si>
  <si>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</si>
  <si>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</si>
  <si>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</si>
  <si>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</si>
  <si>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</si>
  <si>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</si>
  <si>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</si>
  <si>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</si>
  <si>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</si>
  <si>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</si>
  <si>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</si>
  <si>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</si>
  <si>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</si>
  <si>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</si>
  <si>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</si>
  <si>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</si>
  <si>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</si>
  <si>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</si>
  <si>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</si>
  <si>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</si>
  <si>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</si>
  <si>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</si>
  <si>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</si>
  <si>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</si>
  <si>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</si>
  <si>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</si>
  <si>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</si>
  <si>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</si>
  <si>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</si>
  <si>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</si>
  <si>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</si>
  <si>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</si>
  <si>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</si>
  <si>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</si>
  <si>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</si>
  <si>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</si>
  <si>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</si>
  <si>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</si>
  <si>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</si>
  <si>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</si>
  <si>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</si>
  <si>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</si>
  <si>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</si>
  <si>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</si>
  <si>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</si>
  <si>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</si>
  <si>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</si>
  <si>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</si>
  <si>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</si>
  <si>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</si>
  <si>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</si>
  <si>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</si>
  <si>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</si>
  <si>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</si>
  <si>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</si>
  <si>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</si>
  <si>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</si>
  <si>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</si>
  <si>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</si>
  <si>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</si>
  <si>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</si>
  <si>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</si>
  <si>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</si>
  <si>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</si>
  <si>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</si>
  <si>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</si>
  <si>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</si>
  <si>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</si>
  <si>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</si>
  <si>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</si>
  <si>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</si>
  <si>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</si>
  <si>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</si>
  <si>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</si>
  <si>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</si>
  <si>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</si>
  <si>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</si>
  <si>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</si>
  <si>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</si>
  <si>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</si>
  <si>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</si>
  <si>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</si>
  <si>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</si>
  <si>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</si>
  <si>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</si>
  <si>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</si>
  <si>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</si>
  <si>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</si>
  <si>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</si>
  <si>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</si>
  <si>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</si>
  <si>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</si>
  <si>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</si>
  <si>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</si>
  <si>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</si>
  <si>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</si>
  <si>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</si>
  <si>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</si>
  <si>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</si>
  <si>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</si>
  <si>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</si>
  <si>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</si>
  <si>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</si>
  <si>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</si>
  <si>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</si>
  <si>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</si>
  <si>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</si>
  <si>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</si>
  <si>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</si>
  <si>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</si>
  <si>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</si>
  <si>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</si>
  <si>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</si>
  <si>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</si>
  <si>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</si>
  <si>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</si>
  <si>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</si>
  <si>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</si>
  <si>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</si>
  <si>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</si>
  <si>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</si>
  <si>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</si>
  <si>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</si>
  <si>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</si>
  <si>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</si>
  <si>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</si>
  <si>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</si>
  <si>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</si>
  <si>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</si>
  <si>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</si>
  <si>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</si>
  <si>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</si>
  <si>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</si>
  <si>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</si>
  <si>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</si>
  <si>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</si>
  <si>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</si>
  <si>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</si>
  <si>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</si>
  <si>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</si>
  <si>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</si>
  <si>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</si>
  <si>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</si>
  <si>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</si>
  <si>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</si>
  <si>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</si>
  <si>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</si>
  <si>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</si>
  <si>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</si>
  <si>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</si>
  <si>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</si>
  <si>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</si>
  <si>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</si>
  <si>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</si>
  <si>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</si>
  <si>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</si>
  <si>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</si>
  <si>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</si>
  <si>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</si>
  <si>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</si>
  <si>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</si>
  <si>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</si>
  <si>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</si>
  <si>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</si>
  <si>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</si>
  <si>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</si>
  <si>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</si>
  <si>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</si>
  <si>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</si>
  <si>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</si>
  <si>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</si>
  <si>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</si>
  <si>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</si>
  <si>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</si>
  <si>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</si>
  <si>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</si>
  <si>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</si>
  <si>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</si>
  <si>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</si>
  <si>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</si>
  <si>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</si>
  <si>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</si>
  <si>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</si>
  <si>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</si>
  <si>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</si>
  <si>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</si>
  <si>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</si>
  <si>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</si>
  <si>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</si>
  <si>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</si>
  <si>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</si>
  <si>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</si>
  <si>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</si>
  <si>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</si>
  <si>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</si>
  <si>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</si>
  <si>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</si>
  <si>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</si>
  <si>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</si>
  <si>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</si>
  <si>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</si>
  <si>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</si>
  <si>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</si>
  <si>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</si>
  <si>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</si>
  <si>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</si>
  <si>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</si>
  <si>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</si>
  <si>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</si>
  <si>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</si>
  <si>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</si>
  <si>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</si>
  <si>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</si>
  <si>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</si>
  <si>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</si>
  <si>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</si>
  <si>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</si>
  <si>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</si>
  <si>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</si>
  <si>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</si>
  <si>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</si>
  <si>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</si>
  <si>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</si>
  <si>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</si>
  <si>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</si>
  <si>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</si>
  <si>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</si>
  <si>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</si>
  <si>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</si>
  <si>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</si>
  <si>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</si>
  <si>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</si>
  <si>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</si>
  <si>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</si>
  <si>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</si>
  <si>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</si>
  <si>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</si>
  <si>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</si>
  <si>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</si>
  <si>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</si>
  <si>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</si>
  <si>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</si>
  <si>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</si>
  <si>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</si>
  <si>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</si>
  <si>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</si>
  <si>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</si>
  <si>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</si>
  <si>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</si>
  <si>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</si>
  <si>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</si>
  <si>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</si>
  <si>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</si>
  <si>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</si>
  <si>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</si>
  <si>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</si>
  <si>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</si>
  <si>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</si>
  <si>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</si>
  <si>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</si>
  <si>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</si>
  <si>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</si>
  <si>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</si>
  <si>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</si>
  <si>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</si>
  <si>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</si>
  <si>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</si>
  <si>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</si>
  <si>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</si>
  <si>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</si>
  <si>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</si>
  <si>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</si>
  <si>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</si>
  <si>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</si>
  <si>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</si>
  <si>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</si>
  <si>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</si>
  <si>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</si>
  <si>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</si>
  <si>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</si>
  <si>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</si>
  <si>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</si>
  <si>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</si>
  <si>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</si>
  <si>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</si>
  <si>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</si>
  <si>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</si>
  <si>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</si>
  <si>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</si>
  <si>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</si>
  <si>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</si>
  <si>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</si>
  <si>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</si>
  <si>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</si>
  <si>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</si>
  <si>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</si>
  <si>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</si>
  <si>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</si>
  <si>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</si>
  <si>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</si>
  <si>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</si>
  <si>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</si>
  <si>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</si>
  <si>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</si>
  <si>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</si>
  <si>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</si>
  <si>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</si>
  <si>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</si>
  <si>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</si>
  <si>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</si>
  <si>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</si>
  <si>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</si>
  <si>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</si>
  <si>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</si>
  <si>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</si>
  <si>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</si>
  <si>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</si>
  <si>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</si>
  <si>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</si>
  <si>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</si>
  <si>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</si>
  <si>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</si>
  <si>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</si>
  <si>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</si>
  <si>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</si>
  <si>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</si>
  <si>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</si>
  <si>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</si>
  <si>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</si>
  <si>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</si>
  <si>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</si>
  <si>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</si>
  <si>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</si>
  <si>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</si>
  <si>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</si>
  <si>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</si>
  <si>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</si>
  <si>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</si>
  <si>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</si>
  <si>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</si>
  <si>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</si>
  <si>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</si>
  <si>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</si>
  <si>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</si>
  <si>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</si>
  <si>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</si>
  <si>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</si>
  <si>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</si>
  <si>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</si>
  <si>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</si>
  <si>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</si>
  <si>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</si>
  <si>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</si>
  <si>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</si>
  <si>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</si>
  <si>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</si>
  <si>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</si>
  <si>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</si>
  <si>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</si>
  <si>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</si>
  <si>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</si>
  <si>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</si>
  <si>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</si>
  <si>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</si>
  <si>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</si>
  <si>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</si>
  <si>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</si>
  <si>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</si>
  <si>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</si>
  <si>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</si>
  <si>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</si>
  <si>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</si>
  <si>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</si>
  <si>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</si>
  <si>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</si>
  <si>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</si>
  <si>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</si>
  <si>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</si>
  <si>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</si>
  <si>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</si>
  <si>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</si>
  <si>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</si>
  <si>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</si>
  <si>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</si>
  <si>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</si>
  <si>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</si>
  <si>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</si>
  <si>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</si>
  <si>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</si>
  <si>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</si>
  <si>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</si>
  <si>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</si>
  <si>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</si>
  <si>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</si>
  <si>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</si>
  <si>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</si>
  <si>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</si>
  <si>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</si>
  <si>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</si>
  <si>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</si>
  <si>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</si>
  <si>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</si>
  <si>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</si>
  <si>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</si>
  <si>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</si>
  <si>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</si>
  <si>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</si>
  <si>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</si>
  <si>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</si>
  <si>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</si>
  <si>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</si>
  <si>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</si>
  <si>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</si>
  <si>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</si>
  <si>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</si>
  <si>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</si>
  <si>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</si>
  <si>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</si>
  <si>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</si>
  <si>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</si>
  <si>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</si>
  <si>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</si>
  <si>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</si>
  <si>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</si>
  <si>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</si>
  <si>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</si>
  <si>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</si>
  <si>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</si>
  <si>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</si>
  <si>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</si>
  <si>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</si>
  <si>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</si>
  <si>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</si>
  <si>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</si>
  <si>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</si>
  <si>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</si>
  <si>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</si>
  <si>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</si>
  <si>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</si>
  <si>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</si>
  <si>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</si>
  <si>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</si>
  <si>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</si>
  <si>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</si>
  <si>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</si>
  <si>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</si>
  <si>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</si>
  <si>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</si>
  <si>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</si>
  <si>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</si>
  <si>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</si>
  <si>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</si>
  <si>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</si>
  <si>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</si>
  <si>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</si>
  <si>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</si>
  <si>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</si>
  <si>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</si>
  <si>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</si>
  <si>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</si>
  <si>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</si>
  <si>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</si>
  <si>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</si>
  <si>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</si>
  <si>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</si>
  <si>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</si>
  <si>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</si>
  <si>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</si>
  <si>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</si>
  <si>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</si>
  <si>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</si>
  <si>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</si>
  <si>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</si>
  <si>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</si>
  <si>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</si>
  <si>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</si>
  <si>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</si>
  <si>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</si>
  <si>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</si>
  <si>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</si>
  <si>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</si>
  <si>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</si>
  <si>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</si>
  <si>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</si>
  <si>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</si>
  <si>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</si>
  <si>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</si>
  <si>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</si>
  <si>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</si>
  <si>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</si>
  <si>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</si>
  <si>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</si>
  <si>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</si>
  <si>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</si>
  <si>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</si>
  <si>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</si>
  <si>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</si>
  <si>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</si>
  <si>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</si>
  <si>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</si>
  <si>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</si>
  <si>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</si>
  <si>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</si>
  <si>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</si>
  <si>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</si>
  <si>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</si>
  <si>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</si>
  <si>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</si>
  <si>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</si>
  <si>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</si>
  <si>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</si>
  <si>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</si>
  <si>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</si>
  <si>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</si>
  <si>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</si>
  <si>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</si>
  <si>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</si>
  <si>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</si>
  <si>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</si>
  <si>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</si>
  <si>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</si>
  <si>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</si>
  <si>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</si>
  <si>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</si>
  <si>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</si>
  <si>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</si>
  <si>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</si>
  <si>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</si>
  <si>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</si>
  <si>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</si>
  <si>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</si>
  <si>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</si>
  <si>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</si>
  <si>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</si>
  <si>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</si>
  <si>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</si>
  <si>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</si>
  <si>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</si>
  <si>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</si>
  <si>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</si>
  <si>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</si>
  <si>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</si>
  <si>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</si>
  <si>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</si>
  <si>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</si>
  <si>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</si>
  <si>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</si>
  <si>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</si>
  <si>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</si>
  <si>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</si>
  <si>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</si>
  <si>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</si>
  <si>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</si>
  <si>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</si>
  <si>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</si>
  <si>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</si>
  <si>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</si>
  <si>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</si>
  <si>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</si>
  <si>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</si>
  <si>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</si>
  <si>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</si>
  <si>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</si>
  <si>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</si>
  <si>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</si>
  <si>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</si>
  <si>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</si>
  <si>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</si>
  <si>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</si>
  <si>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</si>
  <si>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</si>
  <si>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</si>
  <si>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</si>
  <si>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</si>
  <si>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</si>
  <si>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</si>
  <si>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</si>
  <si>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</si>
  <si>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</si>
  <si>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</si>
  <si>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</si>
  <si>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</si>
  <si>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</si>
  <si>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</si>
  <si>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</si>
  <si>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</si>
  <si>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</si>
  <si>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</si>
  <si>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</si>
  <si>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</si>
  <si>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</si>
  <si>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</si>
  <si>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</si>
  <si>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</si>
  <si>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</si>
  <si>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</si>
  <si>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</si>
  <si>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</si>
  <si>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</si>
  <si>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</si>
  <si>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</si>
  <si>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</si>
  <si>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</si>
  <si>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</si>
  <si>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</si>
  <si>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</si>
  <si>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</si>
  <si>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</si>
  <si>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</si>
  <si>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</si>
  <si>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</si>
  <si>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</si>
  <si>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</si>
  <si>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</si>
  <si>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</si>
  <si>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</si>
  <si>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</si>
  <si>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</si>
  <si>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</si>
  <si>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</si>
  <si>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</si>
  <si>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</si>
  <si>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</si>
  <si>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</si>
  <si>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</si>
  <si>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</si>
  <si>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</si>
  <si>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</si>
  <si>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</si>
  <si>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</si>
  <si>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</si>
  <si>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</si>
  <si>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</si>
  <si>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</si>
  <si>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</si>
  <si>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</si>
  <si>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</si>
  <si>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</si>
  <si>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</si>
  <si>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</si>
  <si>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</si>
  <si>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</si>
  <si>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</si>
  <si>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</si>
  <si>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</si>
  <si>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</si>
  <si>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</si>
  <si>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</si>
  <si>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</si>
  <si>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</si>
  <si>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</si>
  <si>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</si>
  <si>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</si>
  <si>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</si>
  <si>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</si>
  <si>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</si>
  <si>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</si>
  <si>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</si>
  <si>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</si>
  <si>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</si>
  <si>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</si>
  <si>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</si>
  <si>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</si>
  <si>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</si>
  <si>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</si>
  <si>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</si>
  <si>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</si>
  <si>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</si>
  <si>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</si>
  <si>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</si>
  <si>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</si>
  <si>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</si>
  <si>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</si>
  <si>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</si>
  <si>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</si>
  <si>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</si>
  <si>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</si>
  <si>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</si>
  <si>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</si>
  <si>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</si>
  <si>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</si>
  <si>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</si>
  <si>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</si>
  <si>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</si>
  <si>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</si>
  <si>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</si>
  <si>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</si>
  <si>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</si>
  <si>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</si>
  <si>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</si>
  <si>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</si>
  <si>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</si>
  <si>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</si>
  <si>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</si>
  <si>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</si>
  <si>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</si>
  <si>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</si>
  <si>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</si>
  <si>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</si>
  <si>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</si>
  <si>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</si>
  <si>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</si>
  <si>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</si>
  <si>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</si>
  <si>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</si>
  <si>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</si>
  <si>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</si>
  <si>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</si>
  <si>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</si>
  <si>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</si>
  <si>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</si>
  <si>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</si>
  <si>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</si>
  <si>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</si>
  <si>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</si>
  <si>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</si>
  <si>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</si>
  <si>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</si>
  <si>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</si>
  <si>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</si>
  <si>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</si>
  <si>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</si>
  <si>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</si>
  <si>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</si>
  <si>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</si>
  <si>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</si>
  <si>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</si>
  <si>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</si>
  <si>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</si>
  <si>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</si>
  <si>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</si>
  <si>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</si>
  <si>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</si>
  <si>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</si>
  <si>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</si>
  <si>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</si>
  <si>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</si>
  <si>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</si>
  <si>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</si>
  <si>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</si>
  <si>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</si>
  <si>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</si>
  <si>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</si>
  <si>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</si>
  <si>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</si>
  <si>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</si>
  <si>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</si>
  <si>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</si>
  <si>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</si>
  <si>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</si>
  <si>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</si>
  <si>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</si>
  <si>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</si>
  <si>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</si>
  <si>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</si>
  <si>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</si>
  <si>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</si>
  <si>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</si>
  <si>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</si>
  <si>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</si>
  <si>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</si>
  <si>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</si>
  <si>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</si>
  <si>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</si>
  <si>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</si>
  <si>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</si>
  <si>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</si>
  <si>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</si>
  <si>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</si>
  <si>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</si>
  <si>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</si>
  <si>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</si>
  <si>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</si>
  <si>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</si>
  <si>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</si>
  <si>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</si>
  <si>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</si>
  <si>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</si>
  <si>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</si>
  <si>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</si>
  <si>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</si>
  <si>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</si>
  <si>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</si>
  <si>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</si>
  <si>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</si>
  <si>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</si>
  <si>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</si>
  <si>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</si>
  <si>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</si>
  <si>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</si>
  <si>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</si>
  <si>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</si>
  <si>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</si>
  <si>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</si>
  <si>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</si>
  <si>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</si>
  <si>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</si>
  <si>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</si>
  <si>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</si>
  <si>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</si>
  <si>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</si>
  <si>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</si>
  <si>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</si>
  <si>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</si>
  <si>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</si>
  <si>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</si>
  <si>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</si>
  <si>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</si>
  <si>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</si>
  <si>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</si>
  <si>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</si>
  <si>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</si>
  <si>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</si>
  <si>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</si>
  <si>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</si>
  <si>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</si>
  <si>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</si>
  <si>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</si>
  <si>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</si>
  <si>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</si>
  <si>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</si>
  <si>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</si>
  <si>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</si>
  <si>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</si>
  <si>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</si>
  <si>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</si>
  <si>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</si>
  <si>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</si>
  <si>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</si>
  <si>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</si>
  <si>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</si>
  <si>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</si>
  <si>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</si>
  <si>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</si>
  <si>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</si>
  <si>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</si>
  <si>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</si>
  <si>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</si>
  <si>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</si>
  <si>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</si>
  <si>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</si>
  <si>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</si>
  <si>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</si>
  <si>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</si>
  <si>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</si>
  <si>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</si>
  <si>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</si>
  <si>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</si>
  <si>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</si>
  <si>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</si>
  <si>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</si>
  <si>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</si>
  <si>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</si>
  <si>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</si>
  <si>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</si>
  <si>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</si>
  <si>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</si>
  <si>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</si>
  <si>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</si>
  <si>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</si>
  <si>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</si>
  <si>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</si>
  <si>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</si>
  <si>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</si>
  <si>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</si>
  <si>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</si>
  <si>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</si>
  <si>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</si>
  <si>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</si>
  <si>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</si>
  <si>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</si>
  <si>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</si>
  <si>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</si>
  <si>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</si>
  <si>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</si>
  <si>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</si>
  <si>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</si>
  <si>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</si>
  <si>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</si>
  <si>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</si>
  <si>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</si>
  <si>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</si>
  <si>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</si>
  <si>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</si>
  <si>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</si>
  <si>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</si>
  <si>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</si>
  <si>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</si>
  <si>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</si>
  <si>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</si>
  <si>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</si>
  <si>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</si>
  <si>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</si>
  <si>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</si>
  <si>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</si>
  <si>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</si>
  <si>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</si>
  <si>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</si>
  <si>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</si>
  <si>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</si>
  <si>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</si>
  <si>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</si>
  <si>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</si>
  <si>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</si>
  <si>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</si>
  <si>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</si>
  <si>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</si>
  <si>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</si>
  <si>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</si>
  <si>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</si>
  <si>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</si>
  <si>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</si>
  <si>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</si>
  <si>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</si>
  <si>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</si>
  <si>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</si>
  <si>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</si>
  <si>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</si>
  <si>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</si>
  <si>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</si>
  <si>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</si>
  <si>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</si>
  <si>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</si>
  <si>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</si>
  <si>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</si>
  <si>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</si>
  <si>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</si>
  <si>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</si>
  <si>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</si>
  <si>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</si>
  <si>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</si>
  <si>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</si>
  <si>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</si>
  <si>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</si>
  <si>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</si>
  <si>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</si>
  <si>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</si>
  <si>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</si>
  <si>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</si>
  <si>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</si>
  <si>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</si>
  <si>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</si>
  <si>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</si>
  <si>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</si>
  <si>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</si>
  <si>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</si>
  <si>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</si>
  <si>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</si>
  <si>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</si>
  <si>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</si>
  <si>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</si>
  <si>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</si>
  <si>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</si>
  <si>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</si>
  <si>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</si>
  <si>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</si>
  <si>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</si>
  <si>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</si>
  <si>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</si>
  <si>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</si>
  <si>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</si>
  <si>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</si>
  <si>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</si>
  <si>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</si>
  <si>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</si>
  <si>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</si>
  <si>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</si>
  <si>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</si>
  <si>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</si>
  <si>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</si>
  <si>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</si>
  <si>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</si>
  <si>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</si>
  <si>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</si>
  <si>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</si>
  <si>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</si>
  <si>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</si>
  <si>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</si>
  <si>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</si>
  <si>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</si>
  <si>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</si>
  <si>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</si>
  <si>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</si>
  <si>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</si>
  <si>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</si>
  <si>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</si>
  <si>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</si>
  <si>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</si>
  <si>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</si>
  <si>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</si>
  <si>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</si>
  <si>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</si>
  <si>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</si>
  <si>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</si>
  <si>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</si>
  <si>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</si>
  <si>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</si>
  <si>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</si>
  <si>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</si>
  <si>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</si>
  <si>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</si>
  <si>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</si>
  <si>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</si>
  <si>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</si>
  <si>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</si>
  <si>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</si>
  <si>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</si>
  <si>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</si>
  <si>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</si>
  <si>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</si>
  <si>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</si>
  <si>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</si>
  <si>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</si>
  <si>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</si>
  <si>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</si>
  <si>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</si>
  <si>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</si>
  <si>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</si>
  <si>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</si>
  <si>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</si>
  <si>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</si>
  <si>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</si>
  <si>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</si>
  <si>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</si>
  <si>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</si>
  <si>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</si>
  <si>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</si>
  <si>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</si>
  <si>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</si>
  <si>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</si>
  <si>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</si>
  <si>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</si>
  <si>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</si>
  <si>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</si>
  <si>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</si>
  <si>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</si>
  <si>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</si>
  <si>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</si>
  <si>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</si>
  <si>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</si>
  <si>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</si>
  <si>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</si>
  <si>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</si>
  <si>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</si>
  <si>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</si>
  <si>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</si>
  <si>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</si>
  <si>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</si>
  <si>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</si>
  <si>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</si>
  <si>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</si>
  <si>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</si>
  <si>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</si>
  <si>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</si>
  <si>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</si>
  <si>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</si>
  <si>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</si>
  <si>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</si>
  <si>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</si>
  <si>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</si>
  <si>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</si>
  <si>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</si>
  <si>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</si>
  <si>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</si>
  <si>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</si>
  <si>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</si>
  <si>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</si>
  <si>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</si>
  <si>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</si>
  <si>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</si>
  <si>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</si>
  <si>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</si>
  <si>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</si>
  <si>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</si>
  <si>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</si>
  <si>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</si>
  <si>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</si>
  <si>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</si>
  <si>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</si>
  <si>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</si>
  <si>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</si>
  <si>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</si>
  <si>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</si>
  <si>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</si>
  <si>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</si>
  <si>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</si>
  <si>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</si>
  <si>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</si>
  <si>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</si>
  <si>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</si>
  <si>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</si>
  <si>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</si>
  <si>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</si>
  <si>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</si>
  <si>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</si>
  <si>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</si>
  <si>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</si>
  <si>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</si>
  <si>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</si>
  <si>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</si>
  <si>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</si>
  <si>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</si>
  <si>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</si>
  <si>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</si>
  <si>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</si>
  <si>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</si>
  <si>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</si>
  <si>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</si>
  <si>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</si>
  <si>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</si>
  <si>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</si>
  <si>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</si>
  <si>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</si>
  <si>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</si>
  <si>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</si>
  <si>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</si>
  <si>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</si>
  <si>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</si>
  <si>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</si>
  <si>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</si>
  <si>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</si>
  <si>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</si>
  <si>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</si>
  <si>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</si>
  <si>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</si>
  <si>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</si>
  <si>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</si>
  <si>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</si>
  <si>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</si>
  <si>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</si>
  <si>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</si>
  <si>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</si>
  <si>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</si>
  <si>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</si>
  <si>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</si>
  <si>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</si>
  <si>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</si>
  <si>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</si>
  <si>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</si>
  <si>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</si>
  <si>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</si>
  <si>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</si>
  <si>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</si>
  <si>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</si>
  <si>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</si>
  <si>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</si>
  <si>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</si>
  <si>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</si>
  <si>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</si>
  <si>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</si>
  <si>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</si>
  <si>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</si>
  <si>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</si>
  <si>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</si>
  <si>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</si>
  <si>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</si>
  <si>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</si>
  <si>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</si>
  <si>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</si>
  <si>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</si>
  <si>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</si>
  <si>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</si>
  <si>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</si>
  <si>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</si>
  <si>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</si>
  <si>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</si>
  <si>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</si>
  <si>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</si>
  <si>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</si>
  <si>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</si>
  <si>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</si>
  <si>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</si>
  <si>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</si>
  <si>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</si>
  <si>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</si>
  <si>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</si>
  <si>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</si>
  <si>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</si>
  <si>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</si>
  <si>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</si>
  <si>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</si>
  <si>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</si>
  <si>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</si>
  <si>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</si>
  <si>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</si>
  <si>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</si>
  <si>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</si>
  <si>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</si>
  <si>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</si>
  <si>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</si>
  <si>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</si>
  <si>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</si>
  <si>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</si>
  <si>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</si>
  <si>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</si>
  <si>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</si>
  <si>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</si>
  <si>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</si>
  <si>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</si>
  <si>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</si>
  <si>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</si>
  <si>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</si>
  <si>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</si>
  <si>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</si>
  <si>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</si>
  <si>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</si>
  <si>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</si>
  <si>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</si>
  <si>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</si>
  <si>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</si>
  <si>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</si>
  <si>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</si>
  <si>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</si>
  <si>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</si>
  <si>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</si>
  <si>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</si>
  <si>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</si>
  <si>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</si>
  <si>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</si>
  <si>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</si>
  <si>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</si>
  <si>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</si>
  <si>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</si>
  <si>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</si>
  <si>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</si>
  <si>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</si>
  <si>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</si>
  <si>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</si>
  <si>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</si>
  <si>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</si>
  <si>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</si>
  <si>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</si>
  <si>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</si>
  <si>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</si>
  <si>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</si>
  <si>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</si>
  <si>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</si>
  <si>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</si>
  <si>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</si>
  <si>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</si>
  <si>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</si>
  <si>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</si>
  <si>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</si>
  <si>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</si>
  <si>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</si>
  <si>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</si>
  <si>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</si>
  <si>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</si>
  <si>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</si>
  <si>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</si>
  <si>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</si>
  <si>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</si>
  <si>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</si>
  <si>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</si>
  <si>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</si>
  <si>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</si>
  <si>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</si>
  <si>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</si>
  <si>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</si>
  <si>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</si>
  <si>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</si>
  <si>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</si>
  <si>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</si>
  <si>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</si>
  <si>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</si>
  <si>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</si>
  <si>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</si>
  <si>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</si>
  <si>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</si>
  <si>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</si>
  <si>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</si>
  <si>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</si>
  <si>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</si>
  <si>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</si>
  <si>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</si>
  <si>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</si>
  <si>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</si>
  <si>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</si>
  <si>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</si>
  <si>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</si>
  <si>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</si>
  <si>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</si>
  <si>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</si>
  <si>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</si>
  <si>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</si>
  <si>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</si>
  <si>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</si>
  <si>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</si>
  <si>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</si>
  <si>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</si>
  <si>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</si>
  <si>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</si>
  <si>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</si>
  <si>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</si>
  <si>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</si>
  <si>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</si>
  <si>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</si>
  <si>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</si>
  <si>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</si>
  <si>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</si>
  <si>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</si>
  <si>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</si>
  <si>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</si>
  <si>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</si>
  <si>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</si>
  <si>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</si>
  <si>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</si>
  <si>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</si>
  <si>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</si>
  <si>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</si>
  <si>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</si>
  <si>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</si>
  <si>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</si>
  <si>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</si>
  <si>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</si>
  <si>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</si>
  <si>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</si>
  <si>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</si>
  <si>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</si>
  <si>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</si>
  <si>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</si>
  <si>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</si>
  <si>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</si>
  <si>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</si>
  <si>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</si>
  <si>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</si>
  <si>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</si>
  <si>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</si>
  <si>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</si>
  <si>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</si>
  <si>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</si>
  <si>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</si>
  <si>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</si>
  <si>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</si>
  <si>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</si>
  <si>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</si>
  <si>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</si>
  <si>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</si>
  <si>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</si>
  <si>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</si>
  <si>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</si>
  <si>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</si>
  <si>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</si>
  <si>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</si>
  <si>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</si>
  <si>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</si>
  <si>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</si>
  <si>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</si>
  <si>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</si>
  <si>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</si>
  <si>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</si>
  <si>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</si>
  <si>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</si>
  <si>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</si>
  <si>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</si>
  <si>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</si>
  <si>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</si>
  <si>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</si>
  <si>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</si>
  <si>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</si>
  <si>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</si>
  <si>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</si>
  <si>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</si>
  <si>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</si>
  <si>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</si>
  <si>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</si>
  <si>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</si>
  <si>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</si>
  <si>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</si>
  <si>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</si>
  <si>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</si>
  <si>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</si>
  <si>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</si>
  <si>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</si>
  <si>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</si>
  <si>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</si>
  <si>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</si>
  <si>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</si>
  <si>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</si>
  <si>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</si>
  <si>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</si>
  <si>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</si>
  <si>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</si>
  <si>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</si>
  <si>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</si>
  <si>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</si>
  <si>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</si>
  <si>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</si>
  <si>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</si>
  <si>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</si>
  <si>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</si>
  <si>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</si>
  <si>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</si>
  <si>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</si>
  <si>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</si>
  <si>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</si>
  <si>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</si>
  <si>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</si>
  <si>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</si>
  <si>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</si>
  <si>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</si>
  <si>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</si>
  <si>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</si>
  <si>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</si>
  <si>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</si>
  <si>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</si>
  <si>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</si>
  <si>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</si>
  <si>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</si>
  <si>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</si>
  <si>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</si>
  <si>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</si>
  <si>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</si>
  <si>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</si>
  <si>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</si>
  <si>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</si>
  <si>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</si>
  <si>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</si>
  <si>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</si>
  <si>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</si>
  <si>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</si>
  <si>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</si>
  <si>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</si>
  <si>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</si>
  <si>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</si>
  <si>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</si>
  <si>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</si>
  <si>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</si>
  <si>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</si>
  <si>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</si>
  <si>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</si>
  <si>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</si>
  <si>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</si>
  <si>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</si>
  <si>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</si>
  <si>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</si>
  <si>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</si>
  <si>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</si>
  <si>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</si>
  <si>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</si>
  <si>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</si>
  <si>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</si>
  <si>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</si>
  <si>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</si>
  <si>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</si>
  <si>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</si>
  <si>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</si>
  <si>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</si>
  <si>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</si>
  <si>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</si>
  <si>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</si>
  <si>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</si>
  <si>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</si>
  <si>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</si>
  <si>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</si>
  <si>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</si>
  <si>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</si>
  <si>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</si>
  <si>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</si>
  <si>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</si>
  <si>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</si>
  <si>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</si>
  <si>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</si>
  <si>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</si>
  <si>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</si>
  <si>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</si>
  <si>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</si>
  <si>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</si>
  <si>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</si>
  <si>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</si>
  <si>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</si>
  <si>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</si>
  <si>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</si>
  <si>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</si>
  <si>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</si>
  <si>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</si>
  <si>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</si>
  <si>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</si>
  <si>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</si>
  <si>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</si>
  <si>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</si>
  <si>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</si>
  <si>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</si>
  <si>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</si>
  <si>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</si>
  <si>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</si>
  <si>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</si>
  <si>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</si>
  <si>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</si>
  <si>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</si>
  <si>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</si>
  <si>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</si>
  <si>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</si>
  <si>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</si>
  <si>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</si>
  <si>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</si>
  <si>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</si>
  <si>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</si>
  <si>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</si>
  <si>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</si>
  <si>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</si>
  <si>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</si>
  <si>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</si>
  <si>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</si>
  <si>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</si>
  <si>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</si>
  <si>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</si>
  <si>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</si>
  <si>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</si>
  <si>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</si>
  <si>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</si>
  <si>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</si>
  <si>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</si>
  <si>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</si>
  <si>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</si>
  <si>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</si>
  <si>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</si>
  <si>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</si>
  <si>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</si>
  <si>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</si>
  <si>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</si>
  <si>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</si>
  <si>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</si>
  <si>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</si>
  <si>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</si>
  <si>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</si>
  <si>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</si>
  <si>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</si>
  <si>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</si>
  <si>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</si>
  <si>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</si>
  <si>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</si>
  <si>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</si>
  <si>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</si>
  <si>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</si>
  <si>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</si>
  <si>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</si>
  <si>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</si>
  <si>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</si>
  <si>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</si>
  <si>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</si>
  <si>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</si>
  <si>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</si>
  <si>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</si>
  <si>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</si>
  <si>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</si>
  <si>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</si>
  <si>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</si>
  <si>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</si>
  <si>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</si>
  <si>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</si>
  <si>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</si>
  <si>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</si>
  <si>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</si>
  <si>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</si>
  <si>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</si>
  <si>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</si>
  <si>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</si>
  <si>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</si>
  <si>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</si>
  <si>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</si>
  <si>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</si>
  <si>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</si>
  <si>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</si>
  <si>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</si>
  <si>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</si>
  <si>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</si>
  <si>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</si>
  <si>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</si>
  <si>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</si>
  <si>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</si>
  <si>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</si>
  <si>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</si>
  <si>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</si>
  <si>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</si>
  <si>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</si>
  <si>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</si>
  <si>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</si>
  <si>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</si>
  <si>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</si>
  <si>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</si>
  <si>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</si>
  <si>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</si>
  <si>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</si>
  <si>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</si>
  <si>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</si>
  <si>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</si>
  <si>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</si>
  <si>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</si>
  <si>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</si>
  <si>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</si>
  <si>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</si>
  <si>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</si>
  <si>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</si>
  <si>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</si>
  <si>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</si>
  <si>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</si>
  <si>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</si>
  <si>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</si>
  <si>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</si>
  <si>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</si>
  <si>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</si>
  <si>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</si>
  <si>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</si>
  <si>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</si>
  <si>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</si>
  <si>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</si>
  <si>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</si>
  <si>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</si>
  <si>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</si>
  <si>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</si>
  <si>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</si>
  <si>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</si>
  <si>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</si>
  <si>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</si>
  <si>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</si>
  <si>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</si>
  <si>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</si>
  <si>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</si>
  <si>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</si>
  <si>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</si>
  <si>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</si>
  <si>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</si>
  <si>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</si>
  <si>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</si>
  <si>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</si>
  <si>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</si>
  <si>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</si>
  <si>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</si>
  <si>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</si>
  <si>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</si>
  <si>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</si>
  <si>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</si>
  <si>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</si>
  <si>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</si>
  <si>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</si>
  <si>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</si>
  <si>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</si>
  <si>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</si>
  <si>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</si>
  <si>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</si>
  <si>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</si>
  <si>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</si>
  <si>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</si>
  <si>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</si>
  <si>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</si>
  <si>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</si>
  <si>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</si>
  <si>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</si>
  <si>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</si>
  <si>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</si>
  <si>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</si>
  <si>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</si>
  <si>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</si>
  <si>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</si>
  <si>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</si>
  <si>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</si>
  <si>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</si>
  <si>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</si>
  <si>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</si>
  <si>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</si>
  <si>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</si>
  <si>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</si>
  <si>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</si>
  <si>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</si>
  <si>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</si>
  <si>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</si>
  <si>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</si>
  <si>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</si>
  <si>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</si>
  <si>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</si>
  <si>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</si>
  <si>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</si>
  <si>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</si>
  <si>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</si>
  <si>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</si>
  <si>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</si>
  <si>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</si>
  <si>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</si>
  <si>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</si>
  <si>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</si>
  <si>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</si>
  <si>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</si>
  <si>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</si>
  <si>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</si>
  <si>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</si>
  <si>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</si>
  <si>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</si>
  <si>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</si>
  <si>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</si>
  <si>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</si>
  <si>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</si>
  <si>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</si>
  <si>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</si>
  <si>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</si>
  <si>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</si>
  <si>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</si>
  <si>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</si>
  <si>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</si>
  <si>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</si>
  <si>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</si>
  <si>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</si>
  <si>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</si>
  <si>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</si>
  <si>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</si>
  <si>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</si>
  <si>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</si>
  <si>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</si>
  <si>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</si>
  <si>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</si>
  <si>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</si>
  <si>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</si>
  <si>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</si>
  <si>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</si>
  <si>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</si>
  <si>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</si>
  <si>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</si>
  <si>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</si>
  <si>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</si>
  <si>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</si>
  <si>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</si>
  <si>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</si>
  <si>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</si>
  <si>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</si>
  <si>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</si>
  <si>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</si>
  <si>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</si>
  <si>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</si>
  <si>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</si>
  <si>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</si>
  <si>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</si>
  <si>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</si>
  <si>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</si>
  <si>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</si>
  <si>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</si>
  <si>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</si>
  <si>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</si>
  <si>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</si>
  <si>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</si>
  <si>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</si>
  <si>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</si>
  <si>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</si>
  <si>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</si>
  <si>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</si>
  <si>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</si>
  <si>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</si>
  <si>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</si>
  <si>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</si>
  <si>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</si>
  <si>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</si>
  <si>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</si>
  <si>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</si>
  <si>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</si>
  <si>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</si>
  <si>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</si>
  <si>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</si>
  <si>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</si>
  <si>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</si>
  <si>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</si>
  <si>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</si>
  <si>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</si>
  <si>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</si>
  <si>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</si>
  <si>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</si>
  <si>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</si>
  <si>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</si>
  <si>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</si>
  <si>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</si>
  <si>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</si>
  <si>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</si>
  <si>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</si>
  <si>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</si>
  <si>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</si>
  <si>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</si>
  <si>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New Building Jameel baig</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</si>
  <si>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</si>
  <si>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</si>
  <si>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</si>
  <si>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</si>
  <si>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</si>
  <si>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</si>
  <si>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</si>
  <si>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</si>
  <si>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</si>
  <si>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</si>
  <si>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</si>
  <si>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</si>
  <si>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</si>
  <si>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</si>
  <si>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</si>
  <si>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</si>
  <si>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</si>
  <si>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</si>
  <si>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</si>
  <si>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</si>
  <si>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</si>
  <si>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</si>
  <si>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</si>
  <si>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</si>
  <si>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</si>
  <si>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</si>
  <si>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</si>
  <si>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</si>
  <si>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</si>
  <si>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</si>
  <si>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</si>
  <si>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</si>
  <si>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</si>
  <si>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</si>
  <si>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</si>
  <si>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</si>
  <si>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</si>
  <si>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</si>
  <si>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</si>
  <si>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</si>
  <si>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</si>
  <si>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</si>
  <si>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</si>
  <si>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</si>
  <si>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</si>
  <si>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</si>
  <si>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</si>
  <si>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</si>
  <si>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</si>
  <si>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</si>
  <si>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</si>
  <si>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</si>
  <si>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</si>
  <si>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</si>
  <si>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</si>
  <si>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</si>
  <si>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</si>
  <si>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</si>
  <si>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</si>
  <si>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</si>
  <si>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</si>
  <si>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</si>
  <si>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</si>
  <si>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</si>
  <si>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</si>
  <si>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</si>
  <si>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</si>
  <si>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</si>
  <si>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</si>
  <si>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</si>
  <si>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</si>
  <si>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</si>
  <si>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</si>
  <si>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</si>
  <si>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</si>
  <si>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</si>
  <si>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</si>
  <si>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</si>
  <si>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</si>
  <si>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</si>
  <si>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</si>
  <si>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</si>
  <si>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</si>
  <si>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</si>
  <si>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</si>
  <si>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</si>
  <si>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</si>
  <si>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</si>
  <si>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</si>
  <si>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</si>
  <si>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</si>
  <si>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</si>
  <si>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</si>
  <si>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</si>
  <si>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</si>
  <si>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</si>
  <si>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</si>
  <si>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</si>
  <si>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</si>
  <si>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</si>
  <si>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</si>
  <si>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</si>
  <si>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</si>
  <si>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</si>
  <si>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</si>
  <si>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</si>
  <si>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200 P3 sheet  i.e 10,400 SFT ducting</t>
  </si>
  <si>
    <t>(CHQ Rec from Total in BAH Payment rec on 16 Dec 23)</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</si>
  <si>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</si>
  <si>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</si>
  <si>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</si>
  <si>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</si>
  <si>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</si>
  <si>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</si>
  <si>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</si>
  <si>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</si>
  <si>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</si>
  <si>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</si>
  <si>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</si>
  <si>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</si>
  <si>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</si>
  <si>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</si>
  <si>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</si>
  <si>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</si>
  <si>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</si>
  <si>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</si>
  <si>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</si>
  <si>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</si>
  <si>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</si>
  <si>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</si>
  <si>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</si>
  <si>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</si>
  <si>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</si>
  <si>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</si>
  <si>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</si>
  <si>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</si>
  <si>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</si>
  <si>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</si>
  <si>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</si>
  <si>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</si>
  <si>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</si>
  <si>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</si>
  <si>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</si>
  <si>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</si>
  <si>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</si>
  <si>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</si>
  <si>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</si>
  <si>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</si>
  <si>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</si>
  <si>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</si>
  <si>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</si>
  <si>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</si>
  <si>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</si>
  <si>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</si>
  <si>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</si>
  <si>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</si>
  <si>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</si>
  <si>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</si>
  <si>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</si>
  <si>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</si>
  <si>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</si>
  <si>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</si>
  <si>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</si>
  <si>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</si>
  <si>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</si>
  <si>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</si>
  <si>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</si>
  <si>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</si>
  <si>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</si>
  <si>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</si>
  <si>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</si>
  <si>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</si>
  <si>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</si>
  <si>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Cash open chq available with Rehan</t>
  </si>
  <si>
    <t>purchased misc material</t>
  </si>
  <si>
    <t>purchased office stationery by nadeem bahi</t>
  </si>
  <si>
    <t>new building</t>
  </si>
  <si>
    <t>3rd floor</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</si>
  <si>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</si>
  <si>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</si>
  <si>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</si>
  <si>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</si>
  <si>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</si>
  <si>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</si>
  <si>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</si>
  <si>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</si>
  <si>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</si>
  <si>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</si>
  <si>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</si>
  <si>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</si>
  <si>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</si>
  <si>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</si>
  <si>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</si>
  <si>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</si>
  <si>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food court hydery</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</si>
  <si>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</si>
  <si>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</si>
  <si>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</si>
  <si>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</si>
  <si>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</si>
  <si>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</si>
  <si>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</si>
  <si>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</si>
  <si>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</si>
  <si>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</si>
  <si>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</si>
  <si>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</si>
  <si>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</si>
  <si>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</si>
  <si>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</si>
  <si>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</si>
  <si>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</si>
  <si>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</si>
  <si>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</si>
  <si>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</si>
  <si>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</si>
  <si>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</si>
  <si>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</si>
  <si>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</si>
  <si>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</si>
  <si>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</si>
  <si>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</si>
  <si>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</si>
  <si>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</si>
  <si>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</si>
  <si>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</si>
  <si>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</si>
  <si>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</si>
  <si>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</si>
  <si>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</si>
  <si>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</si>
  <si>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</si>
  <si>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</si>
  <si>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</si>
  <si>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</si>
  <si>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</si>
  <si>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</si>
  <si>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</si>
  <si>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</si>
  <si>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</si>
  <si>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</si>
  <si>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</si>
  <si>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</si>
  <si>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</si>
  <si>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</si>
  <si>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</si>
  <si>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</si>
  <si>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</si>
  <si>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</si>
  <si>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Received retention amount  (TO BE CHECKED)</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</si>
  <si>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</si>
  <si>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</si>
  <si>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</si>
  <si>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</si>
  <si>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</si>
  <si>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</si>
  <si>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</si>
  <si>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</si>
  <si>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</si>
  <si>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</si>
  <si>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</si>
  <si>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</si>
  <si>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</si>
  <si>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</si>
  <si>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</si>
  <si>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</si>
  <si>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</si>
  <si>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</si>
  <si>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</si>
  <si>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</si>
  <si>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</si>
  <si>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</si>
  <si>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</si>
  <si>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</si>
  <si>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</si>
  <si>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</si>
  <si>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</si>
  <si>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</si>
  <si>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</si>
  <si>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</si>
  <si>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</si>
  <si>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</si>
  <si>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</si>
  <si>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</si>
  <si>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</si>
  <si>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</si>
  <si>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</si>
  <si>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</si>
  <si>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</si>
  <si>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</si>
  <si>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</si>
  <si>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</si>
  <si>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</si>
  <si>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</si>
  <si>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</si>
  <si>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</si>
  <si>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</si>
  <si>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</si>
  <si>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</si>
  <si>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</si>
  <si>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</si>
  <si>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</si>
  <si>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</si>
  <si>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</si>
  <si>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</si>
  <si>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</si>
  <si>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</si>
  <si>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</si>
  <si>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</si>
  <si>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o/m nueplex</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</si>
  <si>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</si>
  <si>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</si>
  <si>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</si>
  <si>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</si>
  <si>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</si>
  <si>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</si>
  <si>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</si>
  <si>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</si>
  <si>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</si>
  <si>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</si>
  <si>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</si>
  <si>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new building jameel</t>
  </si>
  <si>
    <t>cash paid for coupling</t>
  </si>
  <si>
    <t>from gul zameen to office (for rods</t>
  </si>
  <si>
    <t>To Rafay for Bank Al falah card repairing (given to Rafay)</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</si>
  <si>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</si>
  <si>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</si>
  <si>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</si>
  <si>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</si>
  <si>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</si>
  <si>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</si>
  <si>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</si>
  <si>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</si>
  <si>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</si>
  <si>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</si>
  <si>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</si>
  <si>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</si>
  <si>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</si>
  <si>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</si>
  <si>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</si>
  <si>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</si>
  <si>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</si>
  <si>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</si>
  <si>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</si>
  <si>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</si>
  <si>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</si>
  <si>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</si>
  <si>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</si>
  <si>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</si>
  <si>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</si>
  <si>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</si>
  <si>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</si>
  <si>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</si>
  <si>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</si>
  <si>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</si>
  <si>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</si>
  <si>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</si>
  <si>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</si>
  <si>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</si>
  <si>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</si>
  <si>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Food court hydery</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</si>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</sst>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_);_(* \(#,##0.00\);_(* &quot;-&quot;??_);_(@_)"/>
    <numFmt numFmtId="165" formatCode="_(* #,##0_);_(* \(#,##0\);_(* &quot;-&quot;??_);_(@_)"/>
    <numFmt numFmtId="166" formatCode="[$-409]d\-mmm\-yy;@"/>
    <numFmt numFmtId="167" formatCode="[$-409]d/mmm/yy;@"/>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3">
    <xf numFmtId="0" fontId="0" fillId="0" borderId="0"/>
    <xf numFmtId="164" fontId="1" fillId="0" borderId="0" applyFont="0" applyFill="0" applyBorder="0" applyAlignment="0" applyProtection="0"/>
    <xf numFmtId="0" fontId="21" fillId="0" borderId="0" applyNumberFormat="0" applyFill="0" applyBorder="0" applyAlignment="0" applyProtection="0"/>
  </cellStyleXfs>
  <cellXfs count="1389">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70" fillId="6" borderId="1" xfId="0" applyFont="1" applyFill="1" applyBorder="1" applyAlignment="1">
      <alignment vertical="center"/>
    </xf>
    <xf numFmtId="0" fontId="20" fillId="0" borderId="8" xfId="0" applyFont="1" applyBorder="1" applyAlignment="1">
      <alignment horizontal="left" inden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101"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1"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3" fillId="0" borderId="22"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0" fontId="3" fillId="0" borderId="19"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3">
    <cellStyle name="Comma" xfId="1" builtinId="3"/>
    <cellStyle name="Hyperlink" xfId="2" builtinId="8"/>
    <cellStyle name="Normal" xfId="0" builtinId="0"/>
  </cellStyles>
  <dxfs count="676">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20-Feb-24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38.680892824072" createdVersion="5" refreshedVersion="8" minRefreshableVersion="3" recordCount="4103" xr:uid="{00000000-000A-0000-FFFF-FFFF2F000000}">
  <cacheSource type="worksheet">
    <worksheetSource ref="A1:H5488" sheet="Supplier"/>
  </cacheSource>
  <cacheFields count="8">
    <cacheField name="Date" numFmtId="0">
      <sharedItems containsNonDate="0" containsDate="1" containsString="0" containsBlank="1" minDate="2015-11-24T00:00:00" maxDate="2024-02-15T00:00:00" count="1324">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44">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Food court hydery"/>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Zara Engineers"/>
        <s v="Habib insulation"/>
        <s v="De Creator"/>
        <s v="Mehran Engineering"/>
        <s v="Build pro"/>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containsInteg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342.567960300927" createdVersion="5" refreshedVersion="8" minRefreshableVersion="3" recordCount="18593" xr:uid="{00000000-000A-0000-FFFF-FFFF2E000000}">
  <cacheSource type="worksheet">
    <worksheetSource ref="A1:H19529" sheet="Posting"/>
  </cacheSource>
  <cacheFields count="8">
    <cacheField name="Date" numFmtId="0">
      <sharedItems containsDate="1" containsBlank="1" containsMixedTypes="1" minDate="2013-12-15T00:00:00" maxDate="2024-02-17T00:00:00" count="2265">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2T00:00:00"/>
        <d v="2024-01-03T00:00:00"/>
        <d v="2024-01-04T00:00:00"/>
        <d v="2024-01-05T00:00:00"/>
        <d v="2024-01-06T00:00:00"/>
        <d v="2024-01-10T00:00:00"/>
        <d v="2024-01-09T00:00:00"/>
        <d v="2024-01-12T00:00:00"/>
        <d v="2024-01-13T00:00:00"/>
        <d v="2024-01-15T00:00:00"/>
        <d v="2024-01-21T00:00:00"/>
        <d v="2023-12-13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4-01-01T00:00:00"/>
        <d v="2024-01-02T00:00:00"/>
        <d v="2024-01-08T00:00:00"/>
        <d v="2024-01-11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m/>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33">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New Building Jameel baig"/>
        <s v="Grove Residency"/>
        <s v="3rd Floor NASTP"/>
        <s v="Various sites"/>
        <s v="new building"/>
        <s v="3rd floor"/>
        <s v="food court hydery"/>
        <s v="Bahria project"/>
        <s v="Engro 3rd &amp; 8th Floor"/>
        <s v="o/m nueplex"/>
        <s v="Zameer Sahab home"/>
        <s v="new building jameel"/>
        <s v="engro"/>
        <s v="KEENU office"/>
        <s v="bah 10-A floor" u="1"/>
        <s v="OT area" u="1"/>
        <s v="PSYCHOTRY depart" u="1"/>
        <s v="o/m neuplex Cienmas" u="1"/>
        <s v="visa office"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5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9641"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Cash open chq available with Rehan"/>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purchased hanging clamp"/>
        <s v="channel, angle purchase by nadeem"/>
        <s v="to ajmad ustad Recommended by nadeem bhai"/>
        <s v="Given by Nadeem bahi"/>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To Rafay for Bank Al falah card repairing (given to Rafay)"/>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FTC 3 staff salaries increased"/>
        <s v="MCB chq 1973738867  SST tax paid Total = 722,265/-"/>
        <s v="cash paid (uptodate is 125,000)"/>
        <s v="purchased drop anchor by ashraf bhai"/>
        <s v="Tapes purchaed at engro site by Saqib"/>
        <s v="MCB chq 1973738863 purchased 06 nos fire cabinet"/>
        <s v="MCB chq 1973738864 against copper pipe installation"/>
        <s v="MCB chq 1973738865"/>
        <s v="O/M OCT 23 Bill"/>
        <s v="O/M NOV 23 Bill"/>
        <s v="O/M DEC 23 Bill"/>
        <s v="O/M increament amount for OCT 23 + Nov 23 &amp; Dec 23"/>
        <s v="Received retention amount  (TO BE CHECKED)"/>
        <s v="Received O/M Dec 23 Bill"/>
        <s v="Received from IK (given to Al madina steel against GST invo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48">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June" u="1"/>
        <s v="April 2035" u="1"/>
        <s v="March" u="1"/>
        <s v="February" u="1"/>
        <s v="April 2036" u="1"/>
        <s v="August" u="1"/>
        <s v="October 2028" u="1"/>
        <s v="April 2037" u="1"/>
        <s v="October 2015" u="1"/>
        <s v="April 2024"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03">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0"/>
    <x v="2"/>
    <n v="685"/>
    <n v="17519"/>
    <m/>
    <n v="17519"/>
    <s v="sale returned"/>
  </r>
  <r>
    <x v="11"/>
    <x v="4"/>
    <x v="3"/>
    <n v="265"/>
    <n v="9000"/>
    <m/>
    <n v="9000"/>
    <m/>
  </r>
  <r>
    <x v="12"/>
    <x v="0"/>
    <x v="2"/>
    <m/>
    <n v="214133"/>
    <m/>
    <n v="214133"/>
    <m/>
  </r>
  <r>
    <x v="12"/>
    <x v="3"/>
    <x v="2"/>
    <n v="535"/>
    <n v="194720"/>
    <m/>
    <n v="194720"/>
    <m/>
  </r>
  <r>
    <x v="12"/>
    <x v="1"/>
    <x v="2"/>
    <n v="631"/>
    <n v="65996"/>
    <m/>
    <n v="65996"/>
    <m/>
  </r>
  <r>
    <x v="12"/>
    <x v="5"/>
    <x v="3"/>
    <m/>
    <n v="30677"/>
    <m/>
    <n v="30677"/>
    <m/>
  </r>
  <r>
    <x v="12"/>
    <x v="0"/>
    <x v="3"/>
    <m/>
    <n v="49576"/>
    <m/>
    <n v="49576"/>
    <m/>
  </r>
  <r>
    <x v="12"/>
    <x v="6"/>
    <x v="3"/>
    <m/>
    <n v="7375"/>
    <m/>
    <n v="7375"/>
    <m/>
  </r>
  <r>
    <x v="12"/>
    <x v="2"/>
    <x v="3"/>
    <m/>
    <n v="17754"/>
    <m/>
    <n v="17754"/>
    <m/>
  </r>
  <r>
    <x v="12"/>
    <x v="7"/>
    <x v="3"/>
    <m/>
    <n v="1921"/>
    <m/>
    <n v="1921"/>
    <m/>
  </r>
  <r>
    <x v="12"/>
    <x v="0"/>
    <x v="4"/>
    <m/>
    <n v="235632"/>
    <m/>
    <n v="235632"/>
    <m/>
  </r>
  <r>
    <x v="12"/>
    <x v="1"/>
    <x v="4"/>
    <m/>
    <n v="1900"/>
    <m/>
    <n v="1900"/>
    <m/>
  </r>
  <r>
    <x v="12"/>
    <x v="2"/>
    <x v="1"/>
    <m/>
    <n v="14010"/>
    <m/>
    <n v="14010"/>
    <m/>
  </r>
  <r>
    <x v="12"/>
    <x v="1"/>
    <x v="1"/>
    <m/>
    <n v="10045"/>
    <m/>
    <n v="10045"/>
    <m/>
  </r>
  <r>
    <x v="12"/>
    <x v="8"/>
    <x v="1"/>
    <m/>
    <n v="65000"/>
    <m/>
    <n v="65000"/>
    <m/>
  </r>
  <r>
    <x v="12"/>
    <x v="0"/>
    <x v="0"/>
    <m/>
    <m/>
    <n v="1500"/>
    <n v="-1500"/>
    <m/>
  </r>
  <r>
    <x v="12"/>
    <x v="0"/>
    <x v="3"/>
    <n v="271"/>
    <n v="3302"/>
    <m/>
    <n v="3302"/>
    <m/>
  </r>
  <r>
    <x v="13"/>
    <x v="4"/>
    <x v="3"/>
    <n v="319"/>
    <n v="1980"/>
    <m/>
    <n v="1980"/>
    <m/>
  </r>
  <r>
    <x v="14"/>
    <x v="0"/>
    <x v="4"/>
    <n v="6642"/>
    <n v="39200"/>
    <m/>
    <n v="39200"/>
    <m/>
  </r>
  <r>
    <x v="15"/>
    <x v="0"/>
    <x v="4"/>
    <n v="6643"/>
    <n v="39200"/>
    <m/>
    <n v="39200"/>
    <m/>
  </r>
  <r>
    <x v="16"/>
    <x v="1"/>
    <x v="1"/>
    <n v="177"/>
    <n v="42350"/>
    <m/>
    <n v="42350"/>
    <s v="Paid by cheque from UEP &amp; Gets pharma advnve from total construction"/>
  </r>
  <r>
    <x v="17"/>
    <x v="0"/>
    <x v="0"/>
    <m/>
    <m/>
    <n v="1000047"/>
    <n v="-1000047"/>
    <m/>
  </r>
  <r>
    <x v="17"/>
    <x v="0"/>
    <x v="4"/>
    <m/>
    <m/>
    <n v="300000"/>
    <n v="-300000"/>
    <m/>
  </r>
  <r>
    <x v="18"/>
    <x v="1"/>
    <x v="1"/>
    <n v="184"/>
    <n v="18371"/>
    <m/>
    <n v="18371"/>
    <m/>
  </r>
  <r>
    <x v="19"/>
    <x v="0"/>
    <x v="1"/>
    <m/>
    <n v="7547"/>
    <m/>
    <n v="7547"/>
    <m/>
  </r>
  <r>
    <x v="20"/>
    <x v="0"/>
    <x v="4"/>
    <n v="6733"/>
    <n v="39200"/>
    <m/>
    <n v="39200"/>
    <m/>
  </r>
  <r>
    <x v="21"/>
    <x v="0"/>
    <x v="2"/>
    <n v="821"/>
    <n v="34229"/>
    <m/>
    <n v="34229"/>
    <m/>
  </r>
  <r>
    <x v="22"/>
    <x v="8"/>
    <x v="1"/>
    <m/>
    <m/>
    <n v="65000"/>
    <n v="-65000"/>
    <m/>
  </r>
  <r>
    <x v="23"/>
    <x v="0"/>
    <x v="3"/>
    <m/>
    <m/>
    <n v="52000"/>
    <n v="-52000"/>
    <m/>
  </r>
  <r>
    <x v="23"/>
    <x v="2"/>
    <x v="3"/>
    <m/>
    <m/>
    <n v="17500"/>
    <n v="-17500"/>
    <m/>
  </r>
  <r>
    <x v="23"/>
    <x v="6"/>
    <x v="3"/>
    <m/>
    <m/>
    <n v="7000"/>
    <n v="-7000"/>
    <m/>
  </r>
  <r>
    <x v="23"/>
    <x v="4"/>
    <x v="3"/>
    <m/>
    <m/>
    <n v="22029"/>
    <n v="-22029"/>
    <s v="Rec from shaaf office paid to iqbal sons directly"/>
  </r>
  <r>
    <x v="23"/>
    <x v="7"/>
    <x v="3"/>
    <m/>
    <m/>
    <n v="1471"/>
    <n v="-1471"/>
    <m/>
  </r>
  <r>
    <x v="24"/>
    <x v="0"/>
    <x v="4"/>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4"/>
    <n v="6802"/>
    <n v="39200"/>
    <m/>
    <n v="39200"/>
    <m/>
  </r>
  <r>
    <x v="26"/>
    <x v="3"/>
    <x v="2"/>
    <n v="867"/>
    <n v="6827"/>
    <m/>
    <n v="6827"/>
    <m/>
  </r>
  <r>
    <x v="27"/>
    <x v="0"/>
    <x v="0"/>
    <n v="13063"/>
    <n v="276000"/>
    <m/>
    <n v="276000"/>
    <m/>
  </r>
  <r>
    <x v="27"/>
    <x v="9"/>
    <x v="0"/>
    <n v="34392"/>
    <n v="184000"/>
    <m/>
    <n v="184000"/>
    <m/>
  </r>
  <r>
    <x v="27"/>
    <x v="9"/>
    <x v="0"/>
    <n v="34432"/>
    <n v="9364"/>
    <m/>
    <n v="9364"/>
    <m/>
  </r>
  <r>
    <x v="27"/>
    <x v="9"/>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4"/>
    <n v="6911"/>
    <n v="39200"/>
    <m/>
    <n v="39200"/>
    <m/>
  </r>
  <r>
    <x v="40"/>
    <x v="0"/>
    <x v="4"/>
    <n v="6880"/>
    <n v="39200"/>
    <m/>
    <n v="39200"/>
    <m/>
  </r>
  <r>
    <x v="41"/>
    <x v="1"/>
    <x v="4"/>
    <n v="7001"/>
    <n v="18300"/>
    <m/>
    <n v="18300"/>
    <m/>
  </r>
  <r>
    <x v="42"/>
    <x v="10"/>
    <x v="4"/>
    <n v="7022"/>
    <n v="42800"/>
    <m/>
    <n v="42800"/>
    <m/>
  </r>
  <r>
    <x v="34"/>
    <x v="0"/>
    <x v="4"/>
    <n v="7047"/>
    <n v="16000"/>
    <m/>
    <n v="16000"/>
    <m/>
  </r>
  <r>
    <x v="43"/>
    <x v="0"/>
    <x v="4"/>
    <n v="11563"/>
    <n v="1710"/>
    <m/>
    <n v="1710"/>
    <m/>
  </r>
  <r>
    <x v="33"/>
    <x v="0"/>
    <x v="4"/>
    <n v="11500"/>
    <n v="1200"/>
    <m/>
    <n v="1200"/>
    <m/>
  </r>
  <r>
    <x v="44"/>
    <x v="3"/>
    <x v="1"/>
    <n v="242"/>
    <n v="7200"/>
    <m/>
    <n v="7200"/>
    <m/>
  </r>
  <r>
    <x v="39"/>
    <x v="0"/>
    <x v="3"/>
    <n v="9254"/>
    <n v="12164"/>
    <m/>
    <n v="12164"/>
    <m/>
  </r>
  <r>
    <x v="44"/>
    <x v="0"/>
    <x v="3"/>
    <n v="9644"/>
    <n v="13906"/>
    <m/>
    <n v="13906"/>
    <m/>
  </r>
  <r>
    <x v="45"/>
    <x v="0"/>
    <x v="2"/>
    <n v="990"/>
    <n v="9594"/>
    <m/>
    <n v="9594"/>
    <m/>
  </r>
  <r>
    <x v="46"/>
    <x v="10"/>
    <x v="1"/>
    <n v="246"/>
    <n v="12500"/>
    <m/>
    <n v="12500"/>
    <m/>
  </r>
  <r>
    <x v="47"/>
    <x v="0"/>
    <x v="2"/>
    <n v="1004"/>
    <n v="9543"/>
    <m/>
    <n v="9543"/>
    <m/>
  </r>
  <r>
    <x v="44"/>
    <x v="3"/>
    <x v="2"/>
    <n v="1018"/>
    <n v="5928"/>
    <m/>
    <n v="5928"/>
    <m/>
  </r>
  <r>
    <x v="48"/>
    <x v="1"/>
    <x v="1"/>
    <m/>
    <m/>
    <n v="72650"/>
    <n v="-72650"/>
    <m/>
  </r>
  <r>
    <x v="48"/>
    <x v="2"/>
    <x v="1"/>
    <m/>
    <m/>
    <n v="16709"/>
    <n v="-16709"/>
    <m/>
  </r>
  <r>
    <x v="48"/>
    <x v="0"/>
    <x v="1"/>
    <m/>
    <m/>
    <n v="10641"/>
    <n v="-10641"/>
    <m/>
  </r>
  <r>
    <x v="49"/>
    <x v="5"/>
    <x v="3"/>
    <m/>
    <m/>
    <n v="30677"/>
    <n v="-30677"/>
    <m/>
  </r>
  <r>
    <x v="49"/>
    <x v="3"/>
    <x v="3"/>
    <m/>
    <m/>
    <n v="30000"/>
    <n v="-30000"/>
    <m/>
  </r>
  <r>
    <x v="49"/>
    <x v="0"/>
    <x v="3"/>
    <m/>
    <m/>
    <n v="39323"/>
    <n v="-39323"/>
    <m/>
  </r>
  <r>
    <x v="50"/>
    <x v="10"/>
    <x v="4"/>
    <n v="44729"/>
    <n v="2200"/>
    <m/>
    <n v="2200"/>
    <m/>
  </r>
  <r>
    <x v="51"/>
    <x v="0"/>
    <x v="2"/>
    <n v="1049"/>
    <n v="17671"/>
    <m/>
    <n v="17671"/>
    <m/>
  </r>
  <r>
    <x v="52"/>
    <x v="3"/>
    <x v="2"/>
    <n v="1033"/>
    <n v="17512"/>
    <m/>
    <n v="17512"/>
    <m/>
  </r>
  <r>
    <x v="52"/>
    <x v="0"/>
    <x v="4"/>
    <n v="7110"/>
    <n v="75800"/>
    <m/>
    <n v="75800"/>
    <m/>
  </r>
  <r>
    <x v="52"/>
    <x v="10"/>
    <x v="4"/>
    <n v="7116"/>
    <n v="56300"/>
    <m/>
    <n v="56300"/>
    <m/>
  </r>
  <r>
    <x v="53"/>
    <x v="7"/>
    <x v="4"/>
    <n v="7156"/>
    <n v="9360"/>
    <m/>
    <n v="9360"/>
    <m/>
  </r>
  <r>
    <x v="54"/>
    <x v="10"/>
    <x v="4"/>
    <n v="7166"/>
    <n v="42000"/>
    <m/>
    <n v="42000"/>
    <m/>
  </r>
  <r>
    <x v="55"/>
    <x v="11"/>
    <x v="0"/>
    <n v="13346"/>
    <n v="35250"/>
    <m/>
    <n v="35250"/>
    <s v="Paid Rs: 1,044,769"/>
  </r>
  <r>
    <x v="55"/>
    <x v="11"/>
    <x v="0"/>
    <n v="13311"/>
    <n v="169650"/>
    <m/>
    <n v="169650"/>
    <m/>
  </r>
  <r>
    <x v="55"/>
    <x v="12"/>
    <x v="0"/>
    <n v="13406"/>
    <n v="49500"/>
    <m/>
    <n v="49500"/>
    <m/>
  </r>
  <r>
    <x v="55"/>
    <x v="13"/>
    <x v="0"/>
    <s v="Q # 2707"/>
    <n v="1183000"/>
    <m/>
    <n v="1183000"/>
    <m/>
  </r>
  <r>
    <x v="55"/>
    <x v="13"/>
    <x v="0"/>
    <s v="Q # 8844"/>
    <n v="1342080"/>
    <m/>
    <n v="1342080"/>
    <m/>
  </r>
  <r>
    <x v="55"/>
    <x v="0"/>
    <x v="0"/>
    <s v="Q # 2727"/>
    <n v="217691"/>
    <m/>
    <n v="217691"/>
    <m/>
  </r>
  <r>
    <x v="55"/>
    <x v="0"/>
    <x v="0"/>
    <n v="13133"/>
    <n v="769500"/>
    <m/>
    <n v="769500"/>
    <m/>
  </r>
  <r>
    <x v="56"/>
    <x v="0"/>
    <x v="0"/>
    <m/>
    <m/>
    <n v="285529"/>
    <n v="-285529"/>
    <m/>
  </r>
  <r>
    <x v="56"/>
    <x v="11"/>
    <x v="0"/>
    <m/>
    <m/>
    <n v="359790"/>
    <n v="-359790"/>
    <m/>
  </r>
  <r>
    <x v="56"/>
    <x v="1"/>
    <x v="0"/>
    <m/>
    <m/>
    <n v="31500"/>
    <n v="-31500"/>
    <m/>
  </r>
  <r>
    <x v="56"/>
    <x v="12"/>
    <x v="0"/>
    <m/>
    <m/>
    <n v="27990"/>
    <n v="-27990"/>
    <m/>
  </r>
  <r>
    <x v="56"/>
    <x v="3"/>
    <x v="0"/>
    <m/>
    <m/>
    <n v="260500"/>
    <n v="-260500"/>
    <s v="Received from Shaaf office electro Line"/>
  </r>
  <r>
    <x v="56"/>
    <x v="14"/>
    <x v="0"/>
    <m/>
    <m/>
    <n v="79460"/>
    <n v="-79460"/>
    <s v="Received from Shaaf office electro Line"/>
  </r>
  <r>
    <x v="57"/>
    <x v="13"/>
    <x v="2"/>
    <n v="1062"/>
    <n v="215595"/>
    <m/>
    <n v="215595"/>
    <s v="Received from Shaaf office electro Line"/>
  </r>
  <r>
    <x v="58"/>
    <x v="0"/>
    <x v="2"/>
    <n v="1113"/>
    <n v="150603"/>
    <m/>
    <n v="150603"/>
    <m/>
  </r>
  <r>
    <x v="59"/>
    <x v="10"/>
    <x v="4"/>
    <n v="7233"/>
    <n v="28800"/>
    <m/>
    <n v="28800"/>
    <m/>
  </r>
  <r>
    <x v="57"/>
    <x v="1"/>
    <x v="4"/>
    <n v="7178"/>
    <n v="20850"/>
    <m/>
    <n v="20850"/>
    <m/>
  </r>
  <r>
    <x v="60"/>
    <x v="10"/>
    <x v="4"/>
    <n v="7258"/>
    <n v="32800"/>
    <m/>
    <n v="32800"/>
    <m/>
  </r>
  <r>
    <x v="60"/>
    <x v="10"/>
    <x v="4"/>
    <n v="11729"/>
    <n v="2200"/>
    <m/>
    <n v="2200"/>
    <m/>
  </r>
  <r>
    <x v="61"/>
    <x v="0"/>
    <x v="3"/>
    <n v="9830"/>
    <n v="456"/>
    <m/>
    <n v="456"/>
    <m/>
  </r>
  <r>
    <x v="62"/>
    <x v="0"/>
    <x v="3"/>
    <n v="10514"/>
    <n v="18825"/>
    <m/>
    <n v="18825"/>
    <m/>
  </r>
  <r>
    <x v="63"/>
    <x v="0"/>
    <x v="3"/>
    <n v="10376"/>
    <n v="6578"/>
    <m/>
    <n v="6578"/>
    <m/>
  </r>
  <r>
    <x v="64"/>
    <x v="7"/>
    <x v="4"/>
    <m/>
    <m/>
    <n v="9360"/>
    <n v="-9360"/>
    <m/>
  </r>
  <r>
    <x v="64"/>
    <x v="1"/>
    <x v="4"/>
    <m/>
    <m/>
    <n v="41050"/>
    <n v="-41050"/>
    <m/>
  </r>
  <r>
    <x v="64"/>
    <x v="15"/>
    <x v="4"/>
    <m/>
    <m/>
    <n v="149590"/>
    <n v="-149590"/>
    <m/>
  </r>
  <r>
    <x v="65"/>
    <x v="0"/>
    <x v="4"/>
    <n v="7322"/>
    <n v="33900"/>
    <m/>
    <n v="33900"/>
    <m/>
  </r>
  <r>
    <x v="66"/>
    <x v="0"/>
    <x v="1"/>
    <n v="285"/>
    <n v="12848"/>
    <m/>
    <n v="12848"/>
    <m/>
  </r>
  <r>
    <x v="67"/>
    <x v="0"/>
    <x v="4"/>
    <s v="V # 018"/>
    <m/>
    <n v="45600"/>
    <n v="-45600"/>
    <m/>
  </r>
  <r>
    <x v="67"/>
    <x v="15"/>
    <x v="4"/>
    <s v="V # 018"/>
    <m/>
    <n v="24400"/>
    <n v="-24400"/>
    <s v="Discount"/>
  </r>
  <r>
    <x v="67"/>
    <x v="15"/>
    <x v="4"/>
    <s v="V # 018"/>
    <m/>
    <n v="30000"/>
    <n v="-30000"/>
    <m/>
  </r>
  <r>
    <x v="68"/>
    <x v="14"/>
    <x v="4"/>
    <n v="7302"/>
    <n v="34550"/>
    <m/>
    <n v="34550"/>
    <m/>
  </r>
  <r>
    <x v="68"/>
    <x v="10"/>
    <x v="4"/>
    <n v="7306"/>
    <n v="32800"/>
    <m/>
    <n v="32800"/>
    <m/>
  </r>
  <r>
    <x v="66"/>
    <x v="14"/>
    <x v="4"/>
    <n v="7360"/>
    <n v="22650"/>
    <m/>
    <n v="22650"/>
    <m/>
  </r>
  <r>
    <x v="64"/>
    <x v="0"/>
    <x v="4"/>
    <n v="11882"/>
    <n v="3300"/>
    <m/>
    <n v="3300"/>
    <m/>
  </r>
  <r>
    <x v="69"/>
    <x v="0"/>
    <x v="2"/>
    <n v="1143"/>
    <n v="32204"/>
    <m/>
    <n v="32204"/>
    <m/>
  </r>
  <r>
    <x v="70"/>
    <x v="14"/>
    <x v="4"/>
    <n v="7393"/>
    <n v="7100"/>
    <m/>
    <n v="7100"/>
    <m/>
  </r>
  <r>
    <x v="70"/>
    <x v="14"/>
    <x v="4"/>
    <n v="11923"/>
    <n v="3300"/>
    <m/>
    <n v="3300"/>
    <m/>
  </r>
  <r>
    <x v="71"/>
    <x v="14"/>
    <x v="4"/>
    <n v="11932"/>
    <n v="9000"/>
    <m/>
    <n v="9000"/>
    <m/>
  </r>
  <r>
    <x v="72"/>
    <x v="0"/>
    <x v="4"/>
    <n v="11949"/>
    <n v="18000"/>
    <m/>
    <n v="18000"/>
    <m/>
  </r>
  <r>
    <x v="73"/>
    <x v="0"/>
    <x v="4"/>
    <n v="7479"/>
    <n v="21800"/>
    <m/>
    <n v="21800"/>
    <m/>
  </r>
  <r>
    <x v="74"/>
    <x v="0"/>
    <x v="4"/>
    <n v="7558"/>
    <n v="16800"/>
    <m/>
    <n v="16800"/>
    <m/>
  </r>
  <r>
    <x v="75"/>
    <x v="3"/>
    <x v="1"/>
    <m/>
    <m/>
    <n v="23060"/>
    <n v="-23060"/>
    <m/>
  </r>
  <r>
    <x v="75"/>
    <x v="0"/>
    <x v="1"/>
    <m/>
    <m/>
    <n v="26940"/>
    <n v="-26940"/>
    <m/>
  </r>
  <r>
    <x v="76"/>
    <x v="16"/>
    <x v="4"/>
    <n v="7565"/>
    <n v="60850"/>
    <m/>
    <n v="60850"/>
    <m/>
  </r>
  <r>
    <x v="77"/>
    <x v="0"/>
    <x v="2"/>
    <n v="1211"/>
    <n v="40717"/>
    <m/>
    <n v="40717"/>
    <m/>
  </r>
  <r>
    <x v="78"/>
    <x v="12"/>
    <x v="2"/>
    <n v="6"/>
    <n v="11240"/>
    <m/>
    <n v="11240"/>
    <m/>
  </r>
  <r>
    <x v="79"/>
    <x v="0"/>
    <x v="4"/>
    <n v="7586"/>
    <n v="13550"/>
    <m/>
    <n v="13550"/>
    <m/>
  </r>
  <r>
    <x v="80"/>
    <x v="0"/>
    <x v="2"/>
    <n v="23"/>
    <n v="124609"/>
    <m/>
    <n v="124609"/>
    <m/>
  </r>
  <r>
    <x v="81"/>
    <x v="13"/>
    <x v="0"/>
    <n v="7182"/>
    <n v="375580"/>
    <m/>
    <n v="375580"/>
    <m/>
  </r>
  <r>
    <x v="70"/>
    <x v="13"/>
    <x v="0"/>
    <n v="7197"/>
    <n v="10236"/>
    <m/>
    <n v="10236"/>
    <m/>
  </r>
  <r>
    <x v="55"/>
    <x v="11"/>
    <x v="0"/>
    <n v="7150"/>
    <n v="15000"/>
    <m/>
    <n v="15000"/>
    <m/>
  </r>
  <r>
    <x v="55"/>
    <x v="11"/>
    <x v="0"/>
    <n v="7148"/>
    <n v="344790"/>
    <m/>
    <n v="344790"/>
    <m/>
  </r>
  <r>
    <x v="55"/>
    <x v="1"/>
    <x v="0"/>
    <n v="7146"/>
    <n v="31500"/>
    <m/>
    <n v="31500"/>
    <m/>
  </r>
  <r>
    <x v="55"/>
    <x v="12"/>
    <x v="0"/>
    <n v="7145"/>
    <n v="27990"/>
    <m/>
    <n v="27990"/>
    <m/>
  </r>
  <r>
    <x v="55"/>
    <x v="0"/>
    <x v="0"/>
    <n v="7144"/>
    <n v="56100"/>
    <m/>
    <n v="56100"/>
    <m/>
  </r>
  <r>
    <x v="55"/>
    <x v="0"/>
    <x v="0"/>
    <n v="7143"/>
    <n v="23018"/>
    <m/>
    <n v="23018"/>
    <m/>
  </r>
  <r>
    <x v="55"/>
    <x v="0"/>
    <x v="0"/>
    <n v="7142"/>
    <n v="120000"/>
    <m/>
    <n v="120000"/>
    <m/>
  </r>
  <r>
    <x v="55"/>
    <x v="0"/>
    <x v="0"/>
    <n v="7141"/>
    <n v="80475"/>
    <m/>
    <n v="80475"/>
    <m/>
  </r>
  <r>
    <x v="55"/>
    <x v="14"/>
    <x v="0"/>
    <n v="7140"/>
    <n v="79460"/>
    <m/>
    <n v="79460"/>
    <m/>
  </r>
  <r>
    <x v="55"/>
    <x v="3"/>
    <x v="0"/>
    <n v="7139"/>
    <n v="260500"/>
    <m/>
    <n v="260500"/>
    <m/>
  </r>
  <r>
    <x v="55"/>
    <x v="0"/>
    <x v="0"/>
    <n v="7137"/>
    <n v="5936"/>
    <m/>
    <n v="5936"/>
    <m/>
  </r>
  <r>
    <x v="82"/>
    <x v="13"/>
    <x v="0"/>
    <m/>
    <m/>
    <n v="2200000"/>
    <n v="-2200000"/>
    <s v="Paid by JPMC receiving"/>
  </r>
  <r>
    <x v="83"/>
    <x v="13"/>
    <x v="0"/>
    <m/>
    <m/>
    <n v="500000"/>
    <n v="-500000"/>
    <s v="Paid by tabba heart adv rec from total construction"/>
  </r>
  <r>
    <x v="83"/>
    <x v="0"/>
    <x v="0"/>
    <m/>
    <m/>
    <n v="1022522"/>
    <n v="-1022522"/>
    <s v="Paid by Allied Engg adv "/>
  </r>
  <r>
    <x v="83"/>
    <x v="11"/>
    <x v="1"/>
    <n v="48"/>
    <n v="65244"/>
    <m/>
    <n v="65244"/>
    <m/>
  </r>
  <r>
    <x v="84"/>
    <x v="17"/>
    <x v="4"/>
    <n v="7698"/>
    <n v="39400"/>
    <m/>
    <n v="39400"/>
    <m/>
  </r>
  <r>
    <x v="84"/>
    <x v="3"/>
    <x v="2"/>
    <m/>
    <m/>
    <n v="96534"/>
    <n v="-96534"/>
    <s v="Paid Rs: 400,000  to islamuddin chq # 01287344"/>
  </r>
  <r>
    <x v="84"/>
    <x v="1"/>
    <x v="2"/>
    <m/>
    <m/>
    <n v="5996"/>
    <n v="-5996"/>
    <m/>
  </r>
  <r>
    <x v="84"/>
    <x v="13"/>
    <x v="2"/>
    <m/>
    <m/>
    <n v="254657"/>
    <n v="-254657"/>
    <m/>
  </r>
  <r>
    <x v="84"/>
    <x v="0"/>
    <x v="2"/>
    <m/>
    <m/>
    <n v="42813"/>
    <n v="-42813"/>
    <m/>
  </r>
  <r>
    <x v="75"/>
    <x v="14"/>
    <x v="4"/>
    <m/>
    <n v="5040"/>
    <m/>
    <n v="5040"/>
    <m/>
  </r>
  <r>
    <x v="78"/>
    <x v="18"/>
    <x v="3"/>
    <m/>
    <n v="50141"/>
    <m/>
    <n v="50141"/>
    <m/>
  </r>
  <r>
    <x v="85"/>
    <x v="18"/>
    <x v="3"/>
    <m/>
    <n v="1000"/>
    <m/>
    <n v="1000"/>
    <m/>
  </r>
  <r>
    <x v="86"/>
    <x v="14"/>
    <x v="3"/>
    <m/>
    <n v="2373"/>
    <m/>
    <n v="2373"/>
    <m/>
  </r>
  <r>
    <x v="87"/>
    <x v="14"/>
    <x v="3"/>
    <m/>
    <n v="2705"/>
    <m/>
    <n v="2705"/>
    <m/>
  </r>
  <r>
    <x v="88"/>
    <x v="14"/>
    <x v="3"/>
    <m/>
    <n v="1482"/>
    <m/>
    <n v="1482"/>
    <m/>
  </r>
  <r>
    <x v="88"/>
    <x v="14"/>
    <x v="3"/>
    <m/>
    <n v="8205"/>
    <m/>
    <n v="8205"/>
    <m/>
  </r>
  <r>
    <x v="89"/>
    <x v="17"/>
    <x v="4"/>
    <n v="7767"/>
    <n v="19950"/>
    <m/>
    <n v="19950"/>
    <m/>
  </r>
  <r>
    <x v="90"/>
    <x v="14"/>
    <x v="3"/>
    <n v="1617"/>
    <n v="2460"/>
    <m/>
    <n v="2460"/>
    <m/>
  </r>
  <r>
    <x v="91"/>
    <x v="0"/>
    <x v="3"/>
    <n v="1617"/>
    <n v="6636"/>
    <m/>
    <n v="6636"/>
    <m/>
  </r>
  <r>
    <x v="83"/>
    <x v="0"/>
    <x v="2"/>
    <n v="105"/>
    <n v="54246"/>
    <m/>
    <n v="54246"/>
    <m/>
  </r>
  <r>
    <x v="88"/>
    <x v="0"/>
    <x v="2"/>
    <n v="79"/>
    <n v="2607"/>
    <m/>
    <n v="2607"/>
    <m/>
  </r>
  <r>
    <x v="89"/>
    <x v="19"/>
    <x v="1"/>
    <n v="55"/>
    <n v="3600"/>
    <m/>
    <n v="3600"/>
    <m/>
  </r>
  <r>
    <x v="88"/>
    <x v="13"/>
    <x v="1"/>
    <n v="53"/>
    <n v="3800"/>
    <m/>
    <n v="3800"/>
    <s v="Paid Rs: 100,000"/>
  </r>
  <r>
    <x v="88"/>
    <x v="19"/>
    <x v="1"/>
    <n v="2"/>
    <n v="6400"/>
    <m/>
    <n v="6400"/>
    <m/>
  </r>
  <r>
    <x v="88"/>
    <x v="0"/>
    <x v="1"/>
    <n v="285"/>
    <n v="44844"/>
    <m/>
    <n v="44844"/>
    <m/>
  </r>
  <r>
    <x v="88"/>
    <x v="13"/>
    <x v="1"/>
    <n v="196"/>
    <n v="11097"/>
    <m/>
    <n v="11097"/>
    <m/>
  </r>
  <r>
    <x v="88"/>
    <x v="0"/>
    <x v="1"/>
    <m/>
    <n v="14402"/>
    <m/>
    <n v="14402"/>
    <m/>
  </r>
  <r>
    <x v="88"/>
    <x v="0"/>
    <x v="1"/>
    <m/>
    <n v="2194"/>
    <m/>
    <n v="2194"/>
    <m/>
  </r>
  <r>
    <x v="92"/>
    <x v="13"/>
    <x v="1"/>
    <n v="61"/>
    <n v="8060"/>
    <n v="4962"/>
    <n v="3098"/>
    <s v="Paid Rs: 100,000"/>
  </r>
  <r>
    <x v="92"/>
    <x v="19"/>
    <x v="1"/>
    <m/>
    <m/>
    <n v="10000"/>
    <n v="-10000"/>
    <m/>
  </r>
  <r>
    <x v="92"/>
    <x v="0"/>
    <x v="1"/>
    <m/>
    <m/>
    <n v="50000"/>
    <n v="-50000"/>
    <m/>
  </r>
  <r>
    <x v="92"/>
    <x v="10"/>
    <x v="1"/>
    <m/>
    <m/>
    <n v="12500"/>
    <n v="-12500"/>
    <m/>
  </r>
  <r>
    <x v="92"/>
    <x v="13"/>
    <x v="1"/>
    <m/>
    <m/>
    <n v="12500"/>
    <n v="-12500"/>
    <m/>
  </r>
  <r>
    <x v="92"/>
    <x v="11"/>
    <x v="1"/>
    <m/>
    <m/>
    <n v="15000"/>
    <n v="-15000"/>
    <m/>
  </r>
  <r>
    <x v="92"/>
    <x v="2"/>
    <x v="3"/>
    <m/>
    <m/>
    <n v="254"/>
    <n v="-254"/>
    <m/>
  </r>
  <r>
    <x v="92"/>
    <x v="6"/>
    <x v="3"/>
    <m/>
    <m/>
    <n v="375"/>
    <n v="-375"/>
    <m/>
  </r>
  <r>
    <x v="92"/>
    <x v="7"/>
    <x v="3"/>
    <m/>
    <m/>
    <n v="450"/>
    <n v="-450"/>
    <m/>
  </r>
  <r>
    <x v="92"/>
    <x v="3"/>
    <x v="3"/>
    <m/>
    <m/>
    <n v="4164"/>
    <n v="-4164"/>
    <m/>
  </r>
  <r>
    <x v="92"/>
    <x v="18"/>
    <x v="3"/>
    <m/>
    <m/>
    <n v="51141"/>
    <n v="-51141"/>
    <m/>
  </r>
  <r>
    <x v="92"/>
    <x v="14"/>
    <x v="3"/>
    <m/>
    <m/>
    <n v="14765"/>
    <n v="-14765"/>
    <m/>
  </r>
  <r>
    <x v="92"/>
    <x v="0"/>
    <x v="3"/>
    <m/>
    <m/>
    <n v="28851"/>
    <n v="-28851"/>
    <m/>
  </r>
  <r>
    <x v="93"/>
    <x v="0"/>
    <x v="2"/>
    <n v="118"/>
    <n v="25517"/>
    <m/>
    <n v="25517"/>
    <s v="Paid 500,000/-"/>
  </r>
  <r>
    <x v="94"/>
    <x v="0"/>
    <x v="1"/>
    <n v="51"/>
    <n v="4802"/>
    <m/>
    <n v="4802"/>
    <m/>
  </r>
  <r>
    <x v="95"/>
    <x v="14"/>
    <x v="4"/>
    <n v="12114"/>
    <n v="1368"/>
    <m/>
    <n v="1368"/>
    <m/>
  </r>
  <r>
    <x v="96"/>
    <x v="0"/>
    <x v="2"/>
    <m/>
    <m/>
    <n v="200000"/>
    <n v="-200000"/>
    <s v="Paid 200,000/=   Iqbal sons"/>
  </r>
  <r>
    <x v="97"/>
    <x v="13"/>
    <x v="2"/>
    <n v="160"/>
    <n v="8359"/>
    <m/>
    <n v="8359"/>
    <m/>
  </r>
  <r>
    <x v="98"/>
    <x v="0"/>
    <x v="4"/>
    <n v="13379"/>
    <n v="10384"/>
    <m/>
    <n v="10384"/>
    <m/>
  </r>
  <r>
    <x v="99"/>
    <x v="15"/>
    <x v="4"/>
    <m/>
    <m/>
    <n v="59350"/>
    <n v="-59350"/>
    <m/>
  </r>
  <r>
    <x v="99"/>
    <x v="16"/>
    <x v="4"/>
    <m/>
    <m/>
    <n v="60850"/>
    <n v="-60850"/>
    <m/>
  </r>
  <r>
    <x v="99"/>
    <x v="10"/>
    <x v="4"/>
    <m/>
    <m/>
    <n v="55310"/>
    <n v="-55310"/>
    <m/>
  </r>
  <r>
    <x v="99"/>
    <x v="14"/>
    <x v="4"/>
    <m/>
    <m/>
    <n v="24490"/>
    <n v="-24490"/>
    <m/>
  </r>
  <r>
    <x v="100"/>
    <x v="0"/>
    <x v="2"/>
    <n v="184"/>
    <n v="61636"/>
    <m/>
    <n v="61636"/>
    <m/>
  </r>
  <r>
    <x v="101"/>
    <x v="0"/>
    <x v="3"/>
    <n v="1617"/>
    <n v="40803"/>
    <m/>
    <n v="40803"/>
    <m/>
  </r>
  <r>
    <x v="98"/>
    <x v="0"/>
    <x v="3"/>
    <n v="1617"/>
    <n v="1750"/>
    <m/>
    <n v="1750"/>
    <m/>
  </r>
  <r>
    <x v="102"/>
    <x v="14"/>
    <x v="3"/>
    <n v="1617"/>
    <n v="1800"/>
    <m/>
    <n v="1800"/>
    <m/>
  </r>
  <r>
    <x v="103"/>
    <x v="0"/>
    <x v="3"/>
    <n v="1014"/>
    <n v="3693"/>
    <m/>
    <n v="3693"/>
    <m/>
  </r>
  <r>
    <x v="104"/>
    <x v="20"/>
    <x v="3"/>
    <n v="1053"/>
    <n v="110050"/>
    <m/>
    <n v="110050"/>
    <m/>
  </r>
  <r>
    <x v="105"/>
    <x v="20"/>
    <x v="3"/>
    <n v="1022"/>
    <n v="26461"/>
    <m/>
    <n v="26461"/>
    <m/>
  </r>
  <r>
    <x v="104"/>
    <x v="20"/>
    <x v="3"/>
    <n v="1054"/>
    <n v="1154"/>
    <m/>
    <n v="1154"/>
    <m/>
  </r>
  <r>
    <x v="104"/>
    <x v="20"/>
    <x v="3"/>
    <n v="1056"/>
    <n v="4224"/>
    <m/>
    <n v="4224"/>
    <m/>
  </r>
  <r>
    <x v="104"/>
    <x v="20"/>
    <x v="3"/>
    <n v="1050"/>
    <n v="264"/>
    <m/>
    <n v="264"/>
    <m/>
  </r>
  <r>
    <x v="106"/>
    <x v="20"/>
    <x v="3"/>
    <n v="1060"/>
    <n v="5023"/>
    <m/>
    <n v="5023"/>
    <m/>
  </r>
  <r>
    <x v="107"/>
    <x v="0"/>
    <x v="3"/>
    <n v="1096"/>
    <n v="254"/>
    <m/>
    <n v="254"/>
    <m/>
  </r>
  <r>
    <x v="108"/>
    <x v="0"/>
    <x v="3"/>
    <n v="1107"/>
    <n v="2824"/>
    <m/>
    <n v="2824"/>
    <m/>
  </r>
  <r>
    <x v="107"/>
    <x v="0"/>
    <x v="3"/>
    <n v="1094"/>
    <n v="2086"/>
    <m/>
    <n v="2086"/>
    <m/>
  </r>
  <r>
    <x v="109"/>
    <x v="20"/>
    <x v="3"/>
    <n v="1140"/>
    <n v="1109"/>
    <m/>
    <n v="1109"/>
    <m/>
  </r>
  <r>
    <x v="99"/>
    <x v="0"/>
    <x v="3"/>
    <n v="1146"/>
    <n v="2807"/>
    <m/>
    <n v="2807"/>
    <m/>
  </r>
  <r>
    <x v="99"/>
    <x v="20"/>
    <x v="3"/>
    <n v="1171"/>
    <n v="220252"/>
    <m/>
    <n v="220252"/>
    <m/>
  </r>
  <r>
    <x v="110"/>
    <x v="20"/>
    <x v="3"/>
    <n v="1188"/>
    <n v="98222"/>
    <m/>
    <n v="98222"/>
    <m/>
  </r>
  <r>
    <x v="110"/>
    <x v="21"/>
    <x v="4"/>
    <n v="7999"/>
    <n v="10350"/>
    <m/>
    <n v="10350"/>
    <s v="Paid throue Chq # 01358844"/>
  </r>
  <r>
    <x v="111"/>
    <x v="0"/>
    <x v="4"/>
    <n v="8027"/>
    <n v="7150"/>
    <m/>
    <n v="7150"/>
    <m/>
  </r>
  <r>
    <x v="112"/>
    <x v="14"/>
    <x v="1"/>
    <s v="087"/>
    <n v="8652"/>
    <m/>
    <n v="8652"/>
    <m/>
  </r>
  <r>
    <x v="112"/>
    <x v="0"/>
    <x v="2"/>
    <n v="248"/>
    <n v="46313"/>
    <m/>
    <n v="46313"/>
    <m/>
  </r>
  <r>
    <x v="113"/>
    <x v="20"/>
    <x v="3"/>
    <m/>
    <m/>
    <n v="200000"/>
    <n v="-200000"/>
    <m/>
  </r>
  <r>
    <x v="111"/>
    <x v="20"/>
    <x v="3"/>
    <n v="1617"/>
    <n v="37347"/>
    <m/>
    <n v="37347"/>
    <m/>
  </r>
  <r>
    <x v="114"/>
    <x v="20"/>
    <x v="3"/>
    <n v="1351"/>
    <n v="1419"/>
    <m/>
    <n v="1419"/>
    <m/>
  </r>
  <r>
    <x v="114"/>
    <x v="20"/>
    <x v="3"/>
    <n v="1331"/>
    <n v="4047"/>
    <m/>
    <n v="4047"/>
    <m/>
  </r>
  <r>
    <x v="113"/>
    <x v="21"/>
    <x v="3"/>
    <n v="1414"/>
    <n v="17501"/>
    <m/>
    <n v="17501"/>
    <m/>
  </r>
  <r>
    <x v="113"/>
    <x v="20"/>
    <x v="3"/>
    <n v="1367"/>
    <n v="3313"/>
    <m/>
    <n v="3313"/>
    <m/>
  </r>
  <r>
    <x v="115"/>
    <x v="20"/>
    <x v="3"/>
    <n v="1453"/>
    <n v="2718"/>
    <m/>
    <n v="2718"/>
    <m/>
  </r>
  <r>
    <x v="114"/>
    <x v="15"/>
    <x v="4"/>
    <n v="8070"/>
    <n v="263340"/>
    <m/>
    <n v="263340"/>
    <m/>
  </r>
  <r>
    <x v="116"/>
    <x v="20"/>
    <x v="4"/>
    <n v="8112"/>
    <n v="42350"/>
    <m/>
    <n v="42350"/>
    <m/>
  </r>
  <r>
    <x v="116"/>
    <x v="22"/>
    <x v="4"/>
    <n v="8089"/>
    <n v="39150"/>
    <m/>
    <n v="39150"/>
    <m/>
  </r>
  <r>
    <x v="117"/>
    <x v="0"/>
    <x v="4"/>
    <m/>
    <m/>
    <n v="100000"/>
    <n v="-100000"/>
    <m/>
  </r>
  <r>
    <x v="117"/>
    <x v="10"/>
    <x v="4"/>
    <m/>
    <m/>
    <n v="75000"/>
    <n v="-75000"/>
    <m/>
  </r>
  <r>
    <x v="117"/>
    <x v="17"/>
    <x v="4"/>
    <m/>
    <m/>
    <n v="25000"/>
    <n v="-25000"/>
    <m/>
  </r>
  <r>
    <x v="117"/>
    <x v="20"/>
    <x v="4"/>
    <m/>
    <m/>
    <n v="25000"/>
    <n v="-25000"/>
    <s v="This chq received from total as mckinsey 2nd Adv"/>
  </r>
  <r>
    <x v="118"/>
    <x v="0"/>
    <x v="2"/>
    <n v="286"/>
    <n v="3467"/>
    <m/>
    <n v="3467"/>
    <m/>
  </r>
  <r>
    <x v="117"/>
    <x v="0"/>
    <x v="2"/>
    <n v="294"/>
    <n v="49380"/>
    <m/>
    <n v="49380"/>
    <m/>
  </r>
  <r>
    <x v="117"/>
    <x v="13"/>
    <x v="2"/>
    <n v="277"/>
    <n v="15675"/>
    <m/>
    <n v="15675"/>
    <m/>
  </r>
  <r>
    <x v="117"/>
    <x v="13"/>
    <x v="2"/>
    <n v="295"/>
    <n v="15028"/>
    <m/>
    <n v="15028"/>
    <m/>
  </r>
  <r>
    <x v="119"/>
    <x v="2"/>
    <x v="2"/>
    <n v="308"/>
    <n v="9551"/>
    <m/>
    <n v="9551"/>
    <m/>
  </r>
  <r>
    <x v="117"/>
    <x v="0"/>
    <x v="4"/>
    <n v="8106"/>
    <n v="3950"/>
    <m/>
    <n v="3950"/>
    <m/>
  </r>
  <r>
    <x v="117"/>
    <x v="16"/>
    <x v="4"/>
    <n v="8081"/>
    <n v="12750"/>
    <m/>
    <n v="12750"/>
    <m/>
  </r>
  <r>
    <x v="120"/>
    <x v="22"/>
    <x v="4"/>
    <n v="8092"/>
    <n v="42350"/>
    <m/>
    <n v="42350"/>
    <m/>
  </r>
  <r>
    <x v="121"/>
    <x v="11"/>
    <x v="1"/>
    <m/>
    <m/>
    <n v="50244"/>
    <n v="-50244"/>
    <m/>
  </r>
  <r>
    <x v="121"/>
    <x v="13"/>
    <x v="1"/>
    <m/>
    <m/>
    <n v="5495"/>
    <n v="-5495"/>
    <s v="Paid by chq 01358872   Rs. 83000"/>
  </r>
  <r>
    <x v="121"/>
    <x v="0"/>
    <x v="1"/>
    <m/>
    <m/>
    <n v="27261"/>
    <n v="-27261"/>
    <m/>
  </r>
  <r>
    <x v="122"/>
    <x v="20"/>
    <x v="3"/>
    <n v="1564"/>
    <n v="63654"/>
    <m/>
    <n v="63654"/>
    <m/>
  </r>
  <r>
    <x v="123"/>
    <x v="20"/>
    <x v="3"/>
    <n v="1625"/>
    <n v="510973"/>
    <m/>
    <n v="510973"/>
    <m/>
  </r>
  <r>
    <x v="124"/>
    <x v="20"/>
    <x v="3"/>
    <n v="1658"/>
    <n v="1250"/>
    <m/>
    <n v="1250"/>
    <m/>
  </r>
  <r>
    <x v="124"/>
    <x v="20"/>
    <x v="3"/>
    <n v="1638"/>
    <n v="12414"/>
    <m/>
    <n v="12414"/>
    <m/>
  </r>
  <r>
    <x v="123"/>
    <x v="20"/>
    <x v="3"/>
    <n v="1601"/>
    <n v="22919"/>
    <m/>
    <n v="22919"/>
    <m/>
  </r>
  <r>
    <x v="122"/>
    <x v="20"/>
    <x v="4"/>
    <n v="8122"/>
    <n v="39150"/>
    <m/>
    <n v="39150"/>
    <m/>
  </r>
  <r>
    <x v="122"/>
    <x v="22"/>
    <x v="4"/>
    <n v="8126"/>
    <n v="14750"/>
    <m/>
    <n v="14750"/>
    <m/>
  </r>
  <r>
    <x v="125"/>
    <x v="20"/>
    <x v="4"/>
    <n v="8139"/>
    <n v="16700"/>
    <m/>
    <n v="16700"/>
    <m/>
  </r>
  <r>
    <x v="117"/>
    <x v="23"/>
    <x v="4"/>
    <n v="8160"/>
    <n v="165296"/>
    <m/>
    <n v="165296"/>
    <m/>
  </r>
  <r>
    <x v="126"/>
    <x v="0"/>
    <x v="0"/>
    <m/>
    <m/>
    <n v="146519"/>
    <n v="-146519"/>
    <m/>
  </r>
  <r>
    <x v="126"/>
    <x v="12"/>
    <x v="0"/>
    <m/>
    <m/>
    <n v="49500"/>
    <n v="-49500"/>
    <m/>
  </r>
  <r>
    <x v="126"/>
    <x v="9"/>
    <x v="0"/>
    <m/>
    <m/>
    <n v="255004"/>
    <n v="-255004"/>
    <m/>
  </r>
  <r>
    <x v="126"/>
    <x v="13"/>
    <x v="0"/>
    <m/>
    <m/>
    <n v="210896"/>
    <n v="-210896"/>
    <s v="This chq rec from allied as 2nd av and paid to saeed sons"/>
  </r>
  <r>
    <x v="126"/>
    <x v="1"/>
    <x v="0"/>
    <m/>
    <m/>
    <n v="65760"/>
    <n v="-65760"/>
    <m/>
  </r>
  <r>
    <x v="126"/>
    <x v="11"/>
    <x v="0"/>
    <m/>
    <m/>
    <n v="204900"/>
    <n v="-204900"/>
    <s v="chq amount 969,991/-"/>
  </r>
  <r>
    <x v="126"/>
    <x v="2"/>
    <x v="0"/>
    <m/>
    <m/>
    <n v="37412"/>
    <n v="-37412"/>
    <m/>
  </r>
  <r>
    <x v="117"/>
    <x v="21"/>
    <x v="3"/>
    <m/>
    <n v="255"/>
    <m/>
    <n v="255"/>
    <m/>
  </r>
  <r>
    <x v="117"/>
    <x v="21"/>
    <x v="3"/>
    <m/>
    <n v="6362"/>
    <m/>
    <n v="6362"/>
    <m/>
  </r>
  <r>
    <x v="121"/>
    <x v="21"/>
    <x v="1"/>
    <m/>
    <n v="5000"/>
    <m/>
    <n v="5000"/>
    <m/>
  </r>
  <r>
    <x v="127"/>
    <x v="20"/>
    <x v="3"/>
    <m/>
    <n v="21498"/>
    <m/>
    <n v="21498"/>
    <m/>
  </r>
  <r>
    <x v="128"/>
    <x v="20"/>
    <x v="3"/>
    <m/>
    <n v="3425"/>
    <m/>
    <n v="3425"/>
    <m/>
  </r>
  <r>
    <x v="129"/>
    <x v="20"/>
    <x v="3"/>
    <m/>
    <n v="2772"/>
    <m/>
    <n v="2772"/>
    <m/>
  </r>
  <r>
    <x v="130"/>
    <x v="20"/>
    <x v="3"/>
    <m/>
    <m/>
    <n v="300000"/>
    <n v="-300000"/>
    <s v="This chq received from jpmc "/>
  </r>
  <r>
    <x v="131"/>
    <x v="0"/>
    <x v="1"/>
    <n v="143"/>
    <n v="4139"/>
    <m/>
    <n v="4139"/>
    <m/>
  </r>
  <r>
    <x v="132"/>
    <x v="22"/>
    <x v="1"/>
    <n v="146"/>
    <n v="13000"/>
    <m/>
    <n v="13000"/>
    <m/>
  </r>
  <r>
    <x v="129"/>
    <x v="20"/>
    <x v="2"/>
    <n v="341"/>
    <n v="127293"/>
    <m/>
    <n v="127293"/>
    <m/>
  </r>
  <r>
    <x v="129"/>
    <x v="0"/>
    <x v="3"/>
    <n v="1617"/>
    <n v="2066"/>
    <m/>
    <n v="2066"/>
    <m/>
  </r>
  <r>
    <x v="129"/>
    <x v="20"/>
    <x v="3"/>
    <n v="1617"/>
    <n v="2673"/>
    <m/>
    <n v="2673"/>
    <m/>
  </r>
  <r>
    <x v="133"/>
    <x v="0"/>
    <x v="2"/>
    <n v="371"/>
    <n v="27403"/>
    <m/>
    <n v="27403"/>
    <m/>
  </r>
  <r>
    <x v="134"/>
    <x v="20"/>
    <x v="2"/>
    <n v="385"/>
    <n v="2912"/>
    <m/>
    <n v="2912"/>
    <m/>
  </r>
  <r>
    <x v="135"/>
    <x v="16"/>
    <x v="2"/>
    <n v="393"/>
    <n v="36992"/>
    <m/>
    <n v="36992"/>
    <m/>
  </r>
  <r>
    <x v="136"/>
    <x v="20"/>
    <x v="3"/>
    <m/>
    <n v="188041"/>
    <m/>
    <n v="188041"/>
    <m/>
  </r>
  <r>
    <x v="133"/>
    <x v="22"/>
    <x v="4"/>
    <n v="8227"/>
    <n v="37550"/>
    <n v="70"/>
    <n v="37480"/>
    <m/>
  </r>
  <r>
    <x v="137"/>
    <x v="16"/>
    <x v="4"/>
    <n v="8232"/>
    <n v="18750"/>
    <m/>
    <n v="18750"/>
    <m/>
  </r>
  <r>
    <x v="138"/>
    <x v="20"/>
    <x v="4"/>
    <n v="8294"/>
    <n v="29550"/>
    <m/>
    <n v="29550"/>
    <m/>
  </r>
  <r>
    <x v="138"/>
    <x v="21"/>
    <x v="4"/>
    <n v="8295"/>
    <n v="10150"/>
    <m/>
    <n v="10150"/>
    <m/>
  </r>
  <r>
    <x v="139"/>
    <x v="22"/>
    <x v="4"/>
    <n v="8337"/>
    <n v="16650"/>
    <m/>
    <n v="16650"/>
    <m/>
  </r>
  <r>
    <x v="139"/>
    <x v="0"/>
    <x v="4"/>
    <n v="8333"/>
    <n v="3950"/>
    <m/>
    <n v="3950"/>
    <m/>
  </r>
  <r>
    <x v="139"/>
    <x v="21"/>
    <x v="4"/>
    <n v="8343"/>
    <n v="3950"/>
    <m/>
    <n v="3950"/>
    <m/>
  </r>
  <r>
    <x v="139"/>
    <x v="24"/>
    <x v="5"/>
    <n v="282"/>
    <n v="625598"/>
    <m/>
    <n v="625598"/>
    <m/>
  </r>
  <r>
    <x v="139"/>
    <x v="20"/>
    <x v="4"/>
    <n v="8349"/>
    <n v="13550"/>
    <m/>
    <n v="13550"/>
    <m/>
  </r>
  <r>
    <x v="140"/>
    <x v="10"/>
    <x v="4"/>
    <m/>
    <m/>
    <n v="109590"/>
    <n v="-109590"/>
    <m/>
  </r>
  <r>
    <x v="140"/>
    <x v="17"/>
    <x v="4"/>
    <m/>
    <m/>
    <n v="34350"/>
    <n v="-34350"/>
    <m/>
  </r>
  <r>
    <x v="140"/>
    <x v="16"/>
    <x v="4"/>
    <m/>
    <m/>
    <n v="31500"/>
    <n v="-31500"/>
    <m/>
  </r>
  <r>
    <x v="140"/>
    <x v="21"/>
    <x v="4"/>
    <m/>
    <m/>
    <n v="24450"/>
    <n v="-24450"/>
    <m/>
  </r>
  <r>
    <x v="140"/>
    <x v="0"/>
    <x v="4"/>
    <m/>
    <m/>
    <n v="110"/>
    <n v="-110"/>
    <m/>
  </r>
  <r>
    <x v="141"/>
    <x v="25"/>
    <x v="4"/>
    <n v="8394"/>
    <n v="22400"/>
    <m/>
    <n v="22400"/>
    <m/>
  </r>
  <r>
    <x v="141"/>
    <x v="22"/>
    <x v="4"/>
    <n v="8397"/>
    <n v="8550"/>
    <m/>
    <n v="8550"/>
    <m/>
  </r>
  <r>
    <x v="142"/>
    <x v="24"/>
    <x v="5"/>
    <m/>
    <m/>
    <n v="500000"/>
    <n v="-500000"/>
    <s v="paid thru chq # 01403704"/>
  </r>
  <r>
    <x v="143"/>
    <x v="26"/>
    <x v="1"/>
    <n v="166"/>
    <n v="4800"/>
    <m/>
    <n v="4800"/>
    <m/>
  </r>
  <r>
    <x v="143"/>
    <x v="9"/>
    <x v="1"/>
    <n v="167"/>
    <n v="62500"/>
    <m/>
    <n v="62500"/>
    <m/>
  </r>
  <r>
    <x v="144"/>
    <x v="0"/>
    <x v="4"/>
    <m/>
    <m/>
    <n v="52616"/>
    <n v="-52616"/>
    <m/>
  </r>
  <r>
    <x v="144"/>
    <x v="14"/>
    <x v="4"/>
    <m/>
    <m/>
    <n v="58518"/>
    <n v="-58518"/>
    <s v="paid to iqbal sons"/>
  </r>
  <r>
    <x v="144"/>
    <x v="25"/>
    <x v="4"/>
    <m/>
    <m/>
    <n v="22400"/>
    <n v="-22400"/>
    <s v="Chq amount 200,000/-"/>
  </r>
  <r>
    <x v="144"/>
    <x v="22"/>
    <x v="4"/>
    <m/>
    <m/>
    <n v="30000"/>
    <n v="-30000"/>
    <s v="chq # 01403723"/>
  </r>
  <r>
    <x v="144"/>
    <x v="20"/>
    <x v="4"/>
    <m/>
    <m/>
    <n v="20000"/>
    <n v="-20000"/>
    <m/>
  </r>
  <r>
    <x v="144"/>
    <x v="23"/>
    <x v="4"/>
    <m/>
    <m/>
    <n v="16466"/>
    <n v="-16466"/>
    <m/>
  </r>
  <r>
    <x v="145"/>
    <x v="9"/>
    <x v="1"/>
    <m/>
    <m/>
    <n v="62500"/>
    <n v="-62500"/>
    <s v="Paid thro chq # 01403730"/>
  </r>
  <r>
    <x v="146"/>
    <x v="20"/>
    <x v="3"/>
    <n v="2497"/>
    <n v="15015"/>
    <m/>
    <n v="15015"/>
    <m/>
  </r>
  <r>
    <x v="147"/>
    <x v="20"/>
    <x v="3"/>
    <n v="2594"/>
    <n v="1646"/>
    <m/>
    <n v="1646"/>
    <m/>
  </r>
  <r>
    <x v="147"/>
    <x v="20"/>
    <x v="3"/>
    <m/>
    <m/>
    <n v="500000"/>
    <n v="-500000"/>
    <s v="paid by MCB chq # 1610479907"/>
  </r>
  <r>
    <x v="148"/>
    <x v="20"/>
    <x v="3"/>
    <n v="2770"/>
    <n v="121"/>
    <m/>
    <n v="121"/>
    <m/>
  </r>
  <r>
    <x v="145"/>
    <x v="20"/>
    <x v="3"/>
    <n v="2746"/>
    <n v="281"/>
    <m/>
    <n v="281"/>
    <m/>
  </r>
  <r>
    <x v="149"/>
    <x v="20"/>
    <x v="3"/>
    <n v="2803"/>
    <n v="13067"/>
    <m/>
    <n v="13067"/>
    <m/>
  </r>
  <r>
    <x v="150"/>
    <x v="20"/>
    <x v="3"/>
    <n v="2730"/>
    <n v="281"/>
    <m/>
    <n v="281"/>
    <m/>
  </r>
  <r>
    <x v="151"/>
    <x v="0"/>
    <x v="2"/>
    <n v="430"/>
    <n v="15578"/>
    <m/>
    <n v="15578"/>
    <m/>
  </r>
  <r>
    <x v="152"/>
    <x v="22"/>
    <x v="4"/>
    <n v="8378"/>
    <n v="16750"/>
    <m/>
    <n v="16750"/>
    <m/>
  </r>
  <r>
    <x v="151"/>
    <x v="25"/>
    <x v="4"/>
    <n v="8435"/>
    <n v="31050"/>
    <m/>
    <n v="31050"/>
    <m/>
  </r>
  <r>
    <x v="151"/>
    <x v="23"/>
    <x v="4"/>
    <n v="8519"/>
    <n v="65200"/>
    <m/>
    <n v="65200"/>
    <m/>
  </r>
  <r>
    <x v="153"/>
    <x v="24"/>
    <x v="5"/>
    <n v="310"/>
    <n v="64607"/>
    <m/>
    <n v="64607"/>
    <m/>
  </r>
  <r>
    <x v="154"/>
    <x v="0"/>
    <x v="2"/>
    <n v="527"/>
    <n v="6960"/>
    <m/>
    <n v="6960"/>
    <m/>
  </r>
  <r>
    <x v="154"/>
    <x v="16"/>
    <x v="4"/>
    <n v="527"/>
    <n v="2000"/>
    <m/>
    <n v="2000"/>
    <m/>
  </r>
  <r>
    <x v="154"/>
    <x v="24"/>
    <x v="5"/>
    <n v="313"/>
    <n v="41277"/>
    <m/>
    <n v="41277"/>
    <m/>
  </r>
  <r>
    <x v="155"/>
    <x v="24"/>
    <x v="5"/>
    <n v="317"/>
    <n v="16023"/>
    <m/>
    <n v="16023"/>
    <m/>
  </r>
  <r>
    <x v="156"/>
    <x v="24"/>
    <x v="5"/>
    <n v="320"/>
    <n v="4400"/>
    <m/>
    <n v="4400"/>
    <m/>
  </r>
  <r>
    <x v="144"/>
    <x v="20"/>
    <x v="1"/>
    <n v="173"/>
    <n v="6820"/>
    <m/>
    <n v="6820"/>
    <m/>
  </r>
  <r>
    <x v="148"/>
    <x v="0"/>
    <x v="1"/>
    <n v="184"/>
    <n v="8338"/>
    <m/>
    <n v="8338"/>
    <m/>
  </r>
  <r>
    <x v="157"/>
    <x v="23"/>
    <x v="1"/>
    <n v="198"/>
    <n v="9600"/>
    <m/>
    <n v="9600"/>
    <m/>
  </r>
  <r>
    <x v="158"/>
    <x v="0"/>
    <x v="1"/>
    <n v="208"/>
    <n v="18880"/>
    <m/>
    <n v="18880"/>
    <m/>
  </r>
  <r>
    <x v="157"/>
    <x v="0"/>
    <x v="2"/>
    <n v="545"/>
    <n v="4156"/>
    <m/>
    <n v="4156"/>
    <m/>
  </r>
  <r>
    <x v="157"/>
    <x v="16"/>
    <x v="2"/>
    <n v="545"/>
    <n v="13000"/>
    <m/>
    <n v="13000"/>
    <m/>
  </r>
  <r>
    <x v="159"/>
    <x v="0"/>
    <x v="3"/>
    <n v="2854"/>
    <n v="5460"/>
    <m/>
    <n v="5460"/>
    <m/>
  </r>
  <r>
    <x v="150"/>
    <x v="20"/>
    <x v="3"/>
    <n v="2957"/>
    <n v="7480"/>
    <m/>
    <n v="7480"/>
    <m/>
  </r>
  <r>
    <x v="153"/>
    <x v="21"/>
    <x v="3"/>
    <n v="3086"/>
    <n v="1067"/>
    <m/>
    <n v="1067"/>
    <m/>
  </r>
  <r>
    <x v="153"/>
    <x v="0"/>
    <x v="3"/>
    <n v="3087"/>
    <n v="3797"/>
    <m/>
    <n v="3797"/>
    <m/>
  </r>
  <r>
    <x v="160"/>
    <x v="12"/>
    <x v="2"/>
    <m/>
    <m/>
    <n v="11240"/>
    <n v="-11240"/>
    <m/>
  </r>
  <r>
    <x v="160"/>
    <x v="2"/>
    <x v="2"/>
    <m/>
    <m/>
    <n v="9551"/>
    <n v="-9551"/>
    <s v="paid thru cheque # 01450478"/>
  </r>
  <r>
    <x v="160"/>
    <x v="16"/>
    <x v="2"/>
    <m/>
    <m/>
    <n v="49992"/>
    <n v="-49992"/>
    <s v="chq amount 300,000/-"/>
  </r>
  <r>
    <x v="160"/>
    <x v="20"/>
    <x v="2"/>
    <m/>
    <m/>
    <n v="130205"/>
    <n v="-130205"/>
    <m/>
  </r>
  <r>
    <x v="160"/>
    <x v="0"/>
    <x v="2"/>
    <m/>
    <m/>
    <n v="99012"/>
    <n v="-99012"/>
    <m/>
  </r>
  <r>
    <x v="160"/>
    <x v="22"/>
    <x v="4"/>
    <m/>
    <m/>
    <n v="70650"/>
    <n v="-70650"/>
    <m/>
  </r>
  <r>
    <x v="160"/>
    <x v="16"/>
    <x v="4"/>
    <m/>
    <m/>
    <n v="2000"/>
    <n v="-2000"/>
    <s v="paid thru cheque # 01450477"/>
  </r>
  <r>
    <x v="160"/>
    <x v="25"/>
    <x v="4"/>
    <m/>
    <m/>
    <n v="31050"/>
    <n v="-31050"/>
    <s v="chq amount 300,000/-"/>
  </r>
  <r>
    <x v="160"/>
    <x v="20"/>
    <x v="4"/>
    <m/>
    <m/>
    <n v="96300"/>
    <n v="-96300"/>
    <m/>
  </r>
  <r>
    <x v="160"/>
    <x v="23"/>
    <x v="4"/>
    <m/>
    <m/>
    <n v="100000"/>
    <n v="-100000"/>
    <m/>
  </r>
  <r>
    <x v="153"/>
    <x v="25"/>
    <x v="4"/>
    <n v="8534"/>
    <n v="4575"/>
    <m/>
    <n v="4575"/>
    <m/>
  </r>
  <r>
    <x v="157"/>
    <x v="25"/>
    <x v="4"/>
    <n v="8552"/>
    <n v="9000"/>
    <m/>
    <n v="9000"/>
    <m/>
  </r>
  <r>
    <x v="161"/>
    <x v="23"/>
    <x v="4"/>
    <n v="8662"/>
    <n v="18860"/>
    <m/>
    <n v="18860"/>
    <m/>
  </r>
  <r>
    <x v="162"/>
    <x v="25"/>
    <x v="4"/>
    <n v="8627"/>
    <n v="5598"/>
    <m/>
    <n v="5598"/>
    <m/>
  </r>
  <r>
    <x v="163"/>
    <x v="25"/>
    <x v="4"/>
    <n v="8671"/>
    <n v="6000"/>
    <m/>
    <n v="6000"/>
    <m/>
  </r>
  <r>
    <x v="164"/>
    <x v="25"/>
    <x v="4"/>
    <n v="8674"/>
    <n v="6300"/>
    <m/>
    <n v="6300"/>
    <m/>
  </r>
  <r>
    <x v="91"/>
    <x v="0"/>
    <x v="0"/>
    <n v="7302"/>
    <n v="48000"/>
    <m/>
    <n v="48000"/>
    <m/>
  </r>
  <r>
    <x v="165"/>
    <x v="0"/>
    <x v="0"/>
    <n v="7322"/>
    <n v="24000"/>
    <m/>
    <n v="24000"/>
    <m/>
  </r>
  <r>
    <x v="89"/>
    <x v="0"/>
    <x v="0"/>
    <n v="7325"/>
    <n v="16276"/>
    <m/>
    <n v="16276"/>
    <m/>
  </r>
  <r>
    <x v="89"/>
    <x v="0"/>
    <x v="0"/>
    <n v="7326"/>
    <n v="37100"/>
    <m/>
    <n v="37100"/>
    <m/>
  </r>
  <r>
    <x v="166"/>
    <x v="20"/>
    <x v="0"/>
    <n v="7397"/>
    <n v="47720"/>
    <m/>
    <n v="47720"/>
    <m/>
  </r>
  <r>
    <x v="166"/>
    <x v="20"/>
    <x v="0"/>
    <n v="7395"/>
    <n v="75900"/>
    <m/>
    <n v="75900"/>
    <m/>
  </r>
  <r>
    <x v="166"/>
    <x v="0"/>
    <x v="0"/>
    <n v="7396"/>
    <n v="11200"/>
    <m/>
    <n v="11200"/>
    <m/>
  </r>
  <r>
    <x v="134"/>
    <x v="27"/>
    <x v="0"/>
    <n v="7484"/>
    <n v="20020"/>
    <m/>
    <n v="20020"/>
    <m/>
  </r>
  <r>
    <x v="167"/>
    <x v="20"/>
    <x v="0"/>
    <n v="7528"/>
    <n v="16800"/>
    <m/>
    <n v="16800"/>
    <m/>
  </r>
  <r>
    <x v="154"/>
    <x v="27"/>
    <x v="0"/>
    <n v="7628"/>
    <n v="11980"/>
    <m/>
    <n v="11980"/>
    <m/>
  </r>
  <r>
    <x v="154"/>
    <x v="27"/>
    <x v="0"/>
    <n v="7629"/>
    <n v="17550"/>
    <m/>
    <n v="17550"/>
    <m/>
  </r>
  <r>
    <x v="162"/>
    <x v="20"/>
    <x v="0"/>
    <n v="7660"/>
    <n v="30872"/>
    <m/>
    <n v="30872"/>
    <m/>
  </r>
  <r>
    <x v="168"/>
    <x v="20"/>
    <x v="0"/>
    <n v="7693"/>
    <n v="272620"/>
    <m/>
    <n v="272620"/>
    <m/>
  </r>
  <r>
    <x v="169"/>
    <x v="24"/>
    <x v="5"/>
    <n v="331"/>
    <n v="122171"/>
    <m/>
    <n v="122171"/>
    <m/>
  </r>
  <r>
    <x v="169"/>
    <x v="24"/>
    <x v="5"/>
    <n v="334"/>
    <n v="24483"/>
    <m/>
    <n v="24483"/>
    <m/>
  </r>
  <r>
    <x v="169"/>
    <x v="24"/>
    <x v="5"/>
    <n v="336"/>
    <n v="5304"/>
    <m/>
    <n v="5304"/>
    <m/>
  </r>
  <r>
    <x v="169"/>
    <x v="25"/>
    <x v="5"/>
    <n v="340"/>
    <n v="69000"/>
    <m/>
    <n v="69000"/>
    <m/>
  </r>
  <r>
    <x v="170"/>
    <x v="0"/>
    <x v="3"/>
    <n v="3619"/>
    <n v="4682"/>
    <m/>
    <n v="4682"/>
    <m/>
  </r>
  <r>
    <x v="170"/>
    <x v="28"/>
    <x v="3"/>
    <n v="3579"/>
    <n v="6925"/>
    <m/>
    <n v="6925"/>
    <m/>
  </r>
  <r>
    <x v="171"/>
    <x v="25"/>
    <x v="2"/>
    <n v="596"/>
    <n v="1500"/>
    <m/>
    <n v="1500"/>
    <m/>
  </r>
  <r>
    <x v="171"/>
    <x v="0"/>
    <x v="2"/>
    <n v="596"/>
    <n v="22924"/>
    <m/>
    <n v="22924"/>
    <m/>
  </r>
  <r>
    <x v="172"/>
    <x v="20"/>
    <x v="3"/>
    <n v="3688"/>
    <n v="29229"/>
    <m/>
    <n v="29229"/>
    <m/>
  </r>
  <r>
    <x v="168"/>
    <x v="28"/>
    <x v="3"/>
    <n v="3769"/>
    <n v="3091"/>
    <m/>
    <n v="3091"/>
    <m/>
  </r>
  <r>
    <x v="173"/>
    <x v="29"/>
    <x v="1"/>
    <n v="240"/>
    <n v="22000"/>
    <m/>
    <n v="22000"/>
    <m/>
  </r>
  <r>
    <x v="174"/>
    <x v="27"/>
    <x v="4"/>
    <n v="8740"/>
    <n v="24250"/>
    <m/>
    <n v="24250"/>
    <m/>
  </r>
  <r>
    <x v="175"/>
    <x v="22"/>
    <x v="4"/>
    <m/>
    <m/>
    <n v="75030"/>
    <n v="-75030"/>
    <m/>
  </r>
  <r>
    <x v="175"/>
    <x v="25"/>
    <x v="4"/>
    <m/>
    <m/>
    <n v="31473"/>
    <n v="-31473"/>
    <s v="Paid thro chq #01450534  Chq amount 200,000"/>
  </r>
  <r>
    <x v="175"/>
    <x v="27"/>
    <x v="4"/>
    <m/>
    <m/>
    <n v="24250"/>
    <n v="-24250"/>
    <m/>
  </r>
  <r>
    <x v="175"/>
    <x v="23"/>
    <x v="4"/>
    <m/>
    <m/>
    <n v="69247"/>
    <n v="-69247"/>
    <m/>
  </r>
  <r>
    <x v="175"/>
    <x v="0"/>
    <x v="2"/>
    <m/>
    <m/>
    <n v="200000"/>
    <n v="-200000"/>
    <s v="paid thro chq # 01450537   amount 200,000"/>
  </r>
  <r>
    <x v="175"/>
    <x v="28"/>
    <x v="3"/>
    <m/>
    <m/>
    <n v="10016"/>
    <n v="-10016"/>
    <m/>
  </r>
  <r>
    <x v="175"/>
    <x v="14"/>
    <x v="3"/>
    <m/>
    <m/>
    <n v="4260"/>
    <n v="-4260"/>
    <s v="paid thru chq # 01450535"/>
  </r>
  <r>
    <x v="175"/>
    <x v="21"/>
    <x v="3"/>
    <m/>
    <m/>
    <n v="25185"/>
    <n v="-25185"/>
    <m/>
  </r>
  <r>
    <x v="175"/>
    <x v="0"/>
    <x v="3"/>
    <m/>
    <m/>
    <n v="110539"/>
    <n v="-110539"/>
    <m/>
  </r>
  <r>
    <x v="175"/>
    <x v="29"/>
    <x v="4"/>
    <m/>
    <n v="24072"/>
    <m/>
    <n v="24072"/>
    <m/>
  </r>
  <r>
    <x v="175"/>
    <x v="24"/>
    <x v="5"/>
    <n v="347"/>
    <n v="806368"/>
    <m/>
    <n v="806368"/>
    <m/>
  </r>
  <r>
    <x v="176"/>
    <x v="30"/>
    <x v="4"/>
    <n v="8808"/>
    <n v="78330"/>
    <m/>
    <n v="78330"/>
    <m/>
  </r>
  <r>
    <x v="176"/>
    <x v="30"/>
    <x v="4"/>
    <n v="8809"/>
    <n v="33600"/>
    <m/>
    <n v="33600"/>
    <m/>
  </r>
  <r>
    <x v="177"/>
    <x v="30"/>
    <x v="4"/>
    <n v="8816"/>
    <n v="7128"/>
    <m/>
    <n v="7128"/>
    <m/>
  </r>
  <r>
    <x v="178"/>
    <x v="29"/>
    <x v="3"/>
    <n v="3985"/>
    <n v="3305"/>
    <m/>
    <n v="3305"/>
    <m/>
  </r>
  <r>
    <x v="178"/>
    <x v="20"/>
    <x v="3"/>
    <n v="3918"/>
    <n v="1690"/>
    <m/>
    <n v="1690"/>
    <m/>
  </r>
  <r>
    <x v="178"/>
    <x v="20"/>
    <x v="3"/>
    <n v="3958"/>
    <n v="7297"/>
    <m/>
    <n v="7297"/>
    <m/>
  </r>
  <r>
    <x v="179"/>
    <x v="20"/>
    <x v="2"/>
    <n v="629"/>
    <n v="26618"/>
    <m/>
    <n v="26618"/>
    <m/>
  </r>
  <r>
    <x v="174"/>
    <x v="20"/>
    <x v="2"/>
    <n v="638"/>
    <n v="105186"/>
    <m/>
    <n v="105186"/>
    <m/>
  </r>
  <r>
    <x v="180"/>
    <x v="20"/>
    <x v="2"/>
    <n v="675"/>
    <n v="69661"/>
    <m/>
    <n v="69661"/>
    <m/>
  </r>
  <r>
    <x v="181"/>
    <x v="20"/>
    <x v="4"/>
    <n v="8832"/>
    <n v="13500"/>
    <m/>
    <n v="13500"/>
    <m/>
  </r>
  <r>
    <x v="182"/>
    <x v="20"/>
    <x v="4"/>
    <n v="8863"/>
    <n v="9600"/>
    <m/>
    <n v="9600"/>
    <m/>
  </r>
  <r>
    <x v="182"/>
    <x v="24"/>
    <x v="5"/>
    <m/>
    <m/>
    <n v="400000"/>
    <n v="-400000"/>
    <s v="paid thru chq # 01450568"/>
  </r>
  <r>
    <x v="173"/>
    <x v="25"/>
    <x v="3"/>
    <n v="3884"/>
    <n v="68397"/>
    <m/>
    <n v="68397"/>
    <m/>
  </r>
  <r>
    <x v="181"/>
    <x v="20"/>
    <x v="3"/>
    <n v="4124"/>
    <n v="18913"/>
    <m/>
    <n v="18913"/>
    <m/>
  </r>
  <r>
    <x v="183"/>
    <x v="20"/>
    <x v="3"/>
    <n v="4155"/>
    <n v="882"/>
    <m/>
    <n v="882"/>
    <m/>
  </r>
  <r>
    <x v="183"/>
    <x v="20"/>
    <x v="3"/>
    <n v="4132"/>
    <n v="4392"/>
    <m/>
    <n v="4392"/>
    <m/>
  </r>
  <r>
    <x v="184"/>
    <x v="20"/>
    <x v="3"/>
    <n v="4548"/>
    <n v="2430"/>
    <m/>
    <n v="2430"/>
    <m/>
  </r>
  <r>
    <x v="185"/>
    <x v="23"/>
    <x v="4"/>
    <m/>
    <m/>
    <n v="63643"/>
    <n v="-63643"/>
    <s v="this chq received from total construction Rs 300,000"/>
  </r>
  <r>
    <x v="185"/>
    <x v="29"/>
    <x v="4"/>
    <m/>
    <m/>
    <n v="24072"/>
    <n v="-24072"/>
    <m/>
  </r>
  <r>
    <x v="185"/>
    <x v="30"/>
    <x v="4"/>
    <m/>
    <m/>
    <n v="119058"/>
    <n v="-119058"/>
    <m/>
  </r>
  <r>
    <x v="185"/>
    <x v="20"/>
    <x v="4"/>
    <m/>
    <m/>
    <n v="23100"/>
    <n v="-23100"/>
    <m/>
  </r>
  <r>
    <x v="185"/>
    <x v="31"/>
    <x v="4"/>
    <m/>
    <m/>
    <n v="70127"/>
    <n v="-70127"/>
    <m/>
  </r>
  <r>
    <x v="186"/>
    <x v="20"/>
    <x v="2"/>
    <m/>
    <n v="7903"/>
    <m/>
    <n v="7903"/>
    <m/>
  </r>
  <r>
    <x v="187"/>
    <x v="20"/>
    <x v="3"/>
    <m/>
    <n v="18646"/>
    <m/>
    <n v="18646"/>
    <m/>
  </r>
  <r>
    <x v="188"/>
    <x v="32"/>
    <x v="6"/>
    <m/>
    <n v="106847"/>
    <m/>
    <n v="106847"/>
    <m/>
  </r>
  <r>
    <x v="188"/>
    <x v="33"/>
    <x v="6"/>
    <m/>
    <n v="106847"/>
    <m/>
    <n v="106847"/>
    <m/>
  </r>
  <r>
    <x v="188"/>
    <x v="20"/>
    <x v="6"/>
    <m/>
    <n v="51879"/>
    <m/>
    <n v="51879"/>
    <m/>
  </r>
  <r>
    <x v="189"/>
    <x v="20"/>
    <x v="6"/>
    <m/>
    <n v="42108"/>
    <m/>
    <n v="42108"/>
    <m/>
  </r>
  <r>
    <x v="130"/>
    <x v="32"/>
    <x v="6"/>
    <m/>
    <n v="11550"/>
    <m/>
    <n v="11550"/>
    <m/>
  </r>
  <r>
    <x v="190"/>
    <x v="32"/>
    <x v="6"/>
    <m/>
    <n v="19233"/>
    <m/>
    <n v="19233"/>
    <m/>
  </r>
  <r>
    <x v="191"/>
    <x v="20"/>
    <x v="6"/>
    <m/>
    <n v="3000"/>
    <m/>
    <n v="3000"/>
    <m/>
  </r>
  <r>
    <x v="192"/>
    <x v="24"/>
    <x v="6"/>
    <m/>
    <n v="433624"/>
    <m/>
    <n v="433624"/>
    <m/>
  </r>
  <r>
    <x v="145"/>
    <x v="32"/>
    <x v="6"/>
    <m/>
    <m/>
    <n v="44879"/>
    <n v="-44879"/>
    <s v="materail returned"/>
  </r>
  <r>
    <x v="193"/>
    <x v="27"/>
    <x v="6"/>
    <m/>
    <n v="32908"/>
    <m/>
    <n v="32908"/>
    <m/>
  </r>
  <r>
    <x v="141"/>
    <x v="33"/>
    <x v="6"/>
    <m/>
    <n v="3445"/>
    <m/>
    <n v="3445"/>
    <m/>
  </r>
  <r>
    <x v="194"/>
    <x v="33"/>
    <x v="6"/>
    <m/>
    <n v="36929"/>
    <m/>
    <n v="36929"/>
    <m/>
  </r>
  <r>
    <x v="195"/>
    <x v="32"/>
    <x v="6"/>
    <m/>
    <n v="55873"/>
    <m/>
    <n v="55873"/>
    <m/>
  </r>
  <r>
    <x v="196"/>
    <x v="20"/>
    <x v="6"/>
    <m/>
    <m/>
    <n v="3000"/>
    <n v="-3000"/>
    <s v="paid thru MCB CHq # 1626390890"/>
  </r>
  <r>
    <x v="196"/>
    <x v="24"/>
    <x v="6"/>
    <m/>
    <m/>
    <n v="433634"/>
    <n v="-433634"/>
    <m/>
  </r>
  <r>
    <x v="196"/>
    <x v="27"/>
    <x v="6"/>
    <m/>
    <m/>
    <n v="32908"/>
    <n v="-32908"/>
    <m/>
  </r>
  <r>
    <x v="196"/>
    <x v="33"/>
    <x v="6"/>
    <m/>
    <m/>
    <n v="30468"/>
    <n v="-30468"/>
    <m/>
  </r>
  <r>
    <x v="169"/>
    <x v="33"/>
    <x v="6"/>
    <m/>
    <n v="10916"/>
    <m/>
    <n v="10916"/>
    <m/>
  </r>
  <r>
    <x v="172"/>
    <x v="20"/>
    <x v="6"/>
    <m/>
    <n v="9717"/>
    <m/>
    <n v="9717"/>
    <m/>
  </r>
  <r>
    <x v="197"/>
    <x v="32"/>
    <x v="6"/>
    <m/>
    <n v="13612"/>
    <m/>
    <n v="13612"/>
    <m/>
  </r>
  <r>
    <x v="156"/>
    <x v="33"/>
    <x v="6"/>
    <m/>
    <n v="43165"/>
    <m/>
    <n v="43165"/>
    <m/>
  </r>
  <r>
    <x v="198"/>
    <x v="33"/>
    <x v="6"/>
    <m/>
    <n v="6306"/>
    <m/>
    <n v="6306"/>
    <m/>
  </r>
  <r>
    <x v="198"/>
    <x v="20"/>
    <x v="6"/>
    <m/>
    <n v="33200"/>
    <m/>
    <n v="33200"/>
    <m/>
  </r>
  <r>
    <x v="198"/>
    <x v="20"/>
    <x v="6"/>
    <m/>
    <m/>
    <n v="44665"/>
    <n v="-44665"/>
    <m/>
  </r>
  <r>
    <x v="199"/>
    <x v="32"/>
    <x v="6"/>
    <m/>
    <n v="10413"/>
    <m/>
    <n v="10413"/>
    <m/>
  </r>
  <r>
    <x v="200"/>
    <x v="32"/>
    <x v="6"/>
    <m/>
    <n v="89052"/>
    <m/>
    <n v="89052"/>
    <m/>
  </r>
  <r>
    <x v="158"/>
    <x v="32"/>
    <x v="6"/>
    <m/>
    <n v="3348"/>
    <m/>
    <n v="3348"/>
    <m/>
  </r>
  <r>
    <x v="196"/>
    <x v="33"/>
    <x v="6"/>
    <m/>
    <n v="95472"/>
    <m/>
    <n v="95472"/>
    <m/>
  </r>
  <r>
    <x v="201"/>
    <x v="24"/>
    <x v="6"/>
    <m/>
    <n v="1567"/>
    <m/>
    <n v="1567"/>
    <m/>
  </r>
  <r>
    <x v="183"/>
    <x v="24"/>
    <x v="6"/>
    <m/>
    <n v="27850"/>
    <m/>
    <n v="27850"/>
    <m/>
  </r>
  <r>
    <x v="178"/>
    <x v="32"/>
    <x v="6"/>
    <m/>
    <n v="46586"/>
    <m/>
    <n v="46586"/>
    <m/>
  </r>
  <r>
    <x v="202"/>
    <x v="32"/>
    <x v="6"/>
    <m/>
    <m/>
    <n v="100000"/>
    <n v="-100000"/>
    <s v="paid thru chq # 01475977"/>
  </r>
  <r>
    <x v="202"/>
    <x v="20"/>
    <x v="6"/>
    <m/>
    <m/>
    <n v="100000"/>
    <n v="-100000"/>
    <m/>
  </r>
  <r>
    <x v="202"/>
    <x v="33"/>
    <x v="6"/>
    <m/>
    <m/>
    <n v="100000"/>
    <n v="-100000"/>
    <m/>
  </r>
  <r>
    <x v="203"/>
    <x v="29"/>
    <x v="1"/>
    <m/>
    <n v="1600"/>
    <m/>
    <n v="1600"/>
    <m/>
  </r>
  <r>
    <x v="186"/>
    <x v="33"/>
    <x v="6"/>
    <m/>
    <n v="15593"/>
    <m/>
    <n v="15593"/>
    <m/>
  </r>
  <r>
    <x v="176"/>
    <x v="33"/>
    <x v="6"/>
    <m/>
    <n v="5693"/>
    <m/>
    <n v="5693"/>
    <m/>
  </r>
  <r>
    <x v="204"/>
    <x v="24"/>
    <x v="6"/>
    <m/>
    <n v="83845"/>
    <m/>
    <n v="83845"/>
    <m/>
  </r>
  <r>
    <x v="183"/>
    <x v="33"/>
    <x v="6"/>
    <m/>
    <n v="1367"/>
    <m/>
    <n v="1367"/>
    <m/>
  </r>
  <r>
    <x v="205"/>
    <x v="33"/>
    <x v="6"/>
    <m/>
    <n v="1700"/>
    <m/>
    <n v="1700"/>
    <m/>
  </r>
  <r>
    <x v="203"/>
    <x v="20"/>
    <x v="6"/>
    <m/>
    <n v="67418"/>
    <m/>
    <n v="67418"/>
    <m/>
  </r>
  <r>
    <x v="206"/>
    <x v="20"/>
    <x v="6"/>
    <m/>
    <n v="39396"/>
    <m/>
    <n v="39396"/>
    <m/>
  </r>
  <r>
    <x v="207"/>
    <x v="25"/>
    <x v="4"/>
    <m/>
    <n v="9600"/>
    <m/>
    <n v="9600"/>
    <m/>
  </r>
  <r>
    <x v="184"/>
    <x v="27"/>
    <x v="4"/>
    <m/>
    <n v="3276"/>
    <m/>
    <n v="3276"/>
    <m/>
  </r>
  <r>
    <x v="208"/>
    <x v="29"/>
    <x v="4"/>
    <m/>
    <n v="5434"/>
    <m/>
    <n v="5434"/>
    <m/>
  </r>
  <r>
    <x v="209"/>
    <x v="31"/>
    <x v="4"/>
    <m/>
    <n v="14700"/>
    <m/>
    <n v="14700"/>
    <m/>
  </r>
  <r>
    <x v="210"/>
    <x v="24"/>
    <x v="5"/>
    <n v="358"/>
    <n v="13194"/>
    <m/>
    <n v="13194"/>
    <m/>
  </r>
  <r>
    <x v="210"/>
    <x v="24"/>
    <x v="5"/>
    <n v="363"/>
    <n v="5580"/>
    <m/>
    <n v="5580"/>
    <m/>
  </r>
  <r>
    <x v="211"/>
    <x v="24"/>
    <x v="5"/>
    <n v="375"/>
    <n v="5313"/>
    <m/>
    <n v="5313"/>
    <m/>
  </r>
  <r>
    <x v="210"/>
    <x v="29"/>
    <x v="1"/>
    <m/>
    <n v="4844"/>
    <m/>
    <n v="4844"/>
    <m/>
  </r>
  <r>
    <x v="212"/>
    <x v="26"/>
    <x v="1"/>
    <m/>
    <m/>
    <n v="4800"/>
    <n v="-4800"/>
    <m/>
  </r>
  <r>
    <x v="212"/>
    <x v="22"/>
    <x v="1"/>
    <m/>
    <m/>
    <n v="13000"/>
    <n v="-13000"/>
    <m/>
  </r>
  <r>
    <x v="212"/>
    <x v="14"/>
    <x v="1"/>
    <m/>
    <m/>
    <n v="8652"/>
    <n v="-8652"/>
    <m/>
  </r>
  <r>
    <x v="212"/>
    <x v="23"/>
    <x v="1"/>
    <m/>
    <m/>
    <n v="9600"/>
    <n v="-9600"/>
    <s v="paid thru chq # 01476001 chq amount 50,000"/>
  </r>
  <r>
    <x v="212"/>
    <x v="21"/>
    <x v="1"/>
    <m/>
    <m/>
    <n v="5000"/>
    <n v="-5000"/>
    <m/>
  </r>
  <r>
    <x v="212"/>
    <x v="20"/>
    <x v="1"/>
    <m/>
    <m/>
    <n v="6820"/>
    <n v="-6820"/>
    <m/>
  </r>
  <r>
    <x v="212"/>
    <x v="0"/>
    <x v="1"/>
    <m/>
    <m/>
    <n v="2128"/>
    <n v="-2128"/>
    <m/>
  </r>
  <r>
    <x v="213"/>
    <x v="31"/>
    <x v="4"/>
    <m/>
    <n v="4012"/>
    <m/>
    <n v="4012"/>
    <m/>
  </r>
  <r>
    <x v="214"/>
    <x v="0"/>
    <x v="3"/>
    <m/>
    <m/>
    <n v="19598"/>
    <n v="-19598"/>
    <m/>
  </r>
  <r>
    <x v="214"/>
    <x v="29"/>
    <x v="3"/>
    <m/>
    <m/>
    <n v="3305"/>
    <n v="-3305"/>
    <m/>
  </r>
  <r>
    <x v="214"/>
    <x v="25"/>
    <x v="3"/>
    <m/>
    <m/>
    <n v="68397"/>
    <n v="-68397"/>
    <s v="paid thru chq # 01476016 chq amount 100,000"/>
  </r>
  <r>
    <x v="214"/>
    <x v="20"/>
    <x v="3"/>
    <m/>
    <m/>
    <n v="8700"/>
    <n v="-8700"/>
    <m/>
  </r>
  <r>
    <x v="215"/>
    <x v="20"/>
    <x v="0"/>
    <m/>
    <n v="29600"/>
    <m/>
    <n v="29600"/>
    <m/>
  </r>
  <r>
    <x v="215"/>
    <x v="20"/>
    <x v="0"/>
    <m/>
    <n v="25560"/>
    <m/>
    <n v="25560"/>
    <m/>
  </r>
  <r>
    <x v="180"/>
    <x v="20"/>
    <x v="0"/>
    <m/>
    <n v="74880"/>
    <m/>
    <n v="74880"/>
    <m/>
  </r>
  <r>
    <x v="215"/>
    <x v="30"/>
    <x v="0"/>
    <m/>
    <n v="52480"/>
    <m/>
    <n v="52480"/>
    <m/>
  </r>
  <r>
    <x v="187"/>
    <x v="20"/>
    <x v="0"/>
    <m/>
    <n v="16000"/>
    <m/>
    <n v="16000"/>
    <m/>
  </r>
  <r>
    <x v="216"/>
    <x v="30"/>
    <x v="0"/>
    <m/>
    <n v="41400"/>
    <m/>
    <n v="41400"/>
    <m/>
  </r>
  <r>
    <x v="216"/>
    <x v="30"/>
    <x v="0"/>
    <m/>
    <n v="19260"/>
    <m/>
    <n v="19260"/>
    <m/>
  </r>
  <r>
    <x v="217"/>
    <x v="31"/>
    <x v="0"/>
    <m/>
    <n v="54420"/>
    <m/>
    <n v="54420"/>
    <m/>
  </r>
  <r>
    <x v="217"/>
    <x v="20"/>
    <x v="0"/>
    <m/>
    <n v="99320"/>
    <m/>
    <n v="99320"/>
    <m/>
  </r>
  <r>
    <x v="201"/>
    <x v="27"/>
    <x v="0"/>
    <m/>
    <n v="11640"/>
    <m/>
    <n v="11640"/>
    <m/>
  </r>
  <r>
    <x v="201"/>
    <x v="20"/>
    <x v="0"/>
    <m/>
    <n v="22300"/>
    <m/>
    <n v="22300"/>
    <m/>
  </r>
  <r>
    <x v="201"/>
    <x v="30"/>
    <x v="0"/>
    <m/>
    <m/>
    <n v="72800"/>
    <n v="-72800"/>
    <s v="material returned"/>
  </r>
  <r>
    <x v="216"/>
    <x v="34"/>
    <x v="4"/>
    <n v="9111"/>
    <n v="240000"/>
    <m/>
    <n v="240000"/>
    <s v="buity # 5355"/>
  </r>
  <r>
    <x v="218"/>
    <x v="20"/>
    <x v="3"/>
    <m/>
    <n v="28566"/>
    <m/>
    <n v="28566"/>
    <m/>
  </r>
  <r>
    <x v="219"/>
    <x v="35"/>
    <x v="4"/>
    <m/>
    <n v="24700"/>
    <m/>
    <n v="24700"/>
    <m/>
  </r>
  <r>
    <x v="214"/>
    <x v="35"/>
    <x v="4"/>
    <m/>
    <n v="26100"/>
    <m/>
    <n v="26100"/>
    <m/>
  </r>
  <r>
    <x v="220"/>
    <x v="35"/>
    <x v="4"/>
    <m/>
    <n v="5600"/>
    <m/>
    <n v="5600"/>
    <m/>
  </r>
  <r>
    <x v="213"/>
    <x v="25"/>
    <x v="4"/>
    <m/>
    <n v="3300"/>
    <m/>
    <n v="3300"/>
    <m/>
  </r>
  <r>
    <x v="221"/>
    <x v="29"/>
    <x v="4"/>
    <m/>
    <n v="3186"/>
    <m/>
    <n v="3186"/>
    <m/>
  </r>
  <r>
    <x v="222"/>
    <x v="31"/>
    <x v="1"/>
    <m/>
    <n v="4300"/>
    <m/>
    <n v="4300"/>
    <m/>
  </r>
  <r>
    <x v="218"/>
    <x v="20"/>
    <x v="6"/>
    <m/>
    <n v="26755"/>
    <m/>
    <n v="26755"/>
    <m/>
  </r>
  <r>
    <x v="214"/>
    <x v="24"/>
    <x v="6"/>
    <m/>
    <n v="103641"/>
    <m/>
    <n v="103641"/>
    <m/>
  </r>
  <r>
    <x v="210"/>
    <x v="20"/>
    <x v="6"/>
    <m/>
    <n v="1442"/>
    <m/>
    <n v="1442"/>
    <m/>
  </r>
  <r>
    <x v="223"/>
    <x v="20"/>
    <x v="6"/>
    <m/>
    <m/>
    <n v="28035"/>
    <n v="-28035"/>
    <s v="Sales return"/>
  </r>
  <r>
    <x v="214"/>
    <x v="20"/>
    <x v="6"/>
    <m/>
    <n v="33150"/>
    <m/>
    <n v="33150"/>
    <m/>
  </r>
  <r>
    <x v="224"/>
    <x v="25"/>
    <x v="2"/>
    <m/>
    <m/>
    <n v="1500"/>
    <n v="-1500"/>
    <s v="paid thru 2 chqs "/>
  </r>
  <r>
    <x v="224"/>
    <x v="0"/>
    <x v="2"/>
    <m/>
    <m/>
    <n v="245069"/>
    <n v="-245069"/>
    <s v="1 from PES DIB # 01476034  chq amount 100,000"/>
  </r>
  <r>
    <x v="224"/>
    <x v="20"/>
    <x v="2"/>
    <m/>
    <m/>
    <n v="38431"/>
    <n v="-38431"/>
    <s v="2 from khaadi gulberg lahore receiving chq amount 185,000"/>
  </r>
  <r>
    <x v="224"/>
    <x v="31"/>
    <x v="4"/>
    <m/>
    <n v="15400"/>
    <m/>
    <n v="15400"/>
    <m/>
  </r>
  <r>
    <x v="225"/>
    <x v="24"/>
    <x v="5"/>
    <m/>
    <n v="67883"/>
    <m/>
    <n v="67883"/>
    <m/>
  </r>
  <r>
    <x v="220"/>
    <x v="35"/>
    <x v="0"/>
    <m/>
    <n v="20360"/>
    <m/>
    <n v="20360"/>
    <m/>
  </r>
  <r>
    <x v="226"/>
    <x v="20"/>
    <x v="0"/>
    <m/>
    <n v="16800"/>
    <m/>
    <n v="16800"/>
    <m/>
  </r>
  <r>
    <x v="227"/>
    <x v="34"/>
    <x v="0"/>
    <m/>
    <n v="22000"/>
    <m/>
    <n v="22000"/>
    <m/>
  </r>
  <r>
    <x v="228"/>
    <x v="24"/>
    <x v="0"/>
    <m/>
    <n v="20050"/>
    <m/>
    <n v="20050"/>
    <m/>
  </r>
  <r>
    <x v="229"/>
    <x v="0"/>
    <x v="0"/>
    <m/>
    <m/>
    <n v="135393"/>
    <n v="-135393"/>
    <m/>
  </r>
  <r>
    <x v="229"/>
    <x v="27"/>
    <x v="0"/>
    <m/>
    <m/>
    <n v="41170"/>
    <n v="-41170"/>
    <m/>
  </r>
  <r>
    <x v="229"/>
    <x v="20"/>
    <x v="0"/>
    <m/>
    <m/>
    <n v="62737"/>
    <n v="-62737"/>
    <s v="paid thru chq # 01476039  amount 300,000"/>
  </r>
  <r>
    <x v="229"/>
    <x v="30"/>
    <x v="0"/>
    <m/>
    <m/>
    <n v="40340"/>
    <n v="-40340"/>
    <m/>
  </r>
  <r>
    <x v="229"/>
    <x v="35"/>
    <x v="0"/>
    <m/>
    <m/>
    <n v="20360"/>
    <n v="-20360"/>
    <m/>
  </r>
  <r>
    <x v="230"/>
    <x v="20"/>
    <x v="1"/>
    <m/>
    <n v="10000"/>
    <m/>
    <n v="10000"/>
    <m/>
  </r>
  <r>
    <x v="214"/>
    <x v="20"/>
    <x v="3"/>
    <m/>
    <n v="1407"/>
    <m/>
    <n v="1407"/>
    <m/>
  </r>
  <r>
    <x v="214"/>
    <x v="24"/>
    <x v="3"/>
    <m/>
    <n v="2155"/>
    <m/>
    <n v="2155"/>
    <m/>
  </r>
  <r>
    <x v="231"/>
    <x v="31"/>
    <x v="3"/>
    <m/>
    <n v="4304"/>
    <m/>
    <n v="4304"/>
    <m/>
  </r>
  <r>
    <x v="232"/>
    <x v="24"/>
    <x v="5"/>
    <n v="396"/>
    <n v="124666"/>
    <m/>
    <n v="124666"/>
    <m/>
  </r>
  <r>
    <x v="233"/>
    <x v="31"/>
    <x v="3"/>
    <m/>
    <n v="14633"/>
    <m/>
    <n v="14633"/>
    <m/>
  </r>
  <r>
    <x v="230"/>
    <x v="20"/>
    <x v="2"/>
    <m/>
    <n v="12083"/>
    <m/>
    <n v="12083"/>
    <m/>
  </r>
  <r>
    <x v="234"/>
    <x v="24"/>
    <x v="5"/>
    <m/>
    <n v="152671"/>
    <m/>
    <n v="152671"/>
    <m/>
  </r>
  <r>
    <x v="235"/>
    <x v="36"/>
    <x v="2"/>
    <m/>
    <n v="907"/>
    <m/>
    <n v="907"/>
    <m/>
  </r>
  <r>
    <x v="236"/>
    <x v="24"/>
    <x v="3"/>
    <m/>
    <m/>
    <n v="2155"/>
    <n v="-2155"/>
    <m/>
  </r>
  <r>
    <x v="236"/>
    <x v="31"/>
    <x v="3"/>
    <m/>
    <m/>
    <n v="18937"/>
    <n v="-18937"/>
    <s v="paid thru dic chq # 01476063 amount 100,000"/>
  </r>
  <r>
    <x v="236"/>
    <x v="20"/>
    <x v="3"/>
    <m/>
    <m/>
    <n v="78908"/>
    <n v="-78908"/>
    <m/>
  </r>
  <r>
    <x v="236"/>
    <x v="36"/>
    <x v="2"/>
    <m/>
    <m/>
    <n v="907"/>
    <n v="-907"/>
    <s v="paid thru dib chq # 01476064 amount 100,000"/>
  </r>
  <r>
    <x v="236"/>
    <x v="20"/>
    <x v="2"/>
    <m/>
    <m/>
    <n v="99093"/>
    <n v="-99093"/>
    <m/>
  </r>
  <r>
    <x v="236"/>
    <x v="31"/>
    <x v="1"/>
    <m/>
    <m/>
    <n v="4300"/>
    <n v="-4300"/>
    <m/>
  </r>
  <r>
    <x v="236"/>
    <x v="20"/>
    <x v="1"/>
    <m/>
    <m/>
    <n v="10000"/>
    <n v="-10000"/>
    <s v="paid thru dic chq # 01476065 amount 50,000"/>
  </r>
  <r>
    <x v="236"/>
    <x v="29"/>
    <x v="1"/>
    <m/>
    <m/>
    <n v="28444"/>
    <n v="-28444"/>
    <m/>
  </r>
  <r>
    <x v="236"/>
    <x v="0"/>
    <x v="1"/>
    <m/>
    <m/>
    <n v="7256"/>
    <n v="-7256"/>
    <m/>
  </r>
  <r>
    <x v="236"/>
    <x v="24"/>
    <x v="6"/>
    <m/>
    <m/>
    <n v="100000"/>
    <n v="-100000"/>
    <m/>
  </r>
  <r>
    <x v="236"/>
    <x v="20"/>
    <x v="6"/>
    <m/>
    <m/>
    <n v="100000"/>
    <n v="-100000"/>
    <m/>
  </r>
  <r>
    <x v="236"/>
    <x v="32"/>
    <x v="6"/>
    <m/>
    <m/>
    <n v="50000"/>
    <n v="-50000"/>
    <s v="paid thru dic chq # 01476068 amount 300,000"/>
  </r>
  <r>
    <x v="236"/>
    <x v="33"/>
    <x v="6"/>
    <m/>
    <m/>
    <n v="50000"/>
    <n v="-50000"/>
    <m/>
  </r>
  <r>
    <x v="237"/>
    <x v="24"/>
    <x v="6"/>
    <m/>
    <n v="32711"/>
    <m/>
    <n v="32711"/>
    <m/>
  </r>
  <r>
    <x v="238"/>
    <x v="24"/>
    <x v="6"/>
    <m/>
    <n v="2806"/>
    <m/>
    <n v="2806"/>
    <m/>
  </r>
  <r>
    <x v="239"/>
    <x v="2"/>
    <x v="2"/>
    <m/>
    <n v="2318"/>
    <m/>
    <n v="2318"/>
    <m/>
  </r>
  <r>
    <x v="236"/>
    <x v="37"/>
    <x v="3"/>
    <m/>
    <n v="6104"/>
    <m/>
    <n v="6104"/>
    <m/>
  </r>
  <r>
    <x v="233"/>
    <x v="37"/>
    <x v="3"/>
    <m/>
    <m/>
    <m/>
    <n v="0"/>
    <m/>
  </r>
  <r>
    <x v="237"/>
    <x v="31"/>
    <x v="4"/>
    <m/>
    <n v="37100"/>
    <m/>
    <n v="37100"/>
    <m/>
  </r>
  <r>
    <x v="240"/>
    <x v="35"/>
    <x v="4"/>
    <m/>
    <n v="3264"/>
    <m/>
    <n v="3264"/>
    <m/>
  </r>
  <r>
    <x v="241"/>
    <x v="20"/>
    <x v="3"/>
    <m/>
    <m/>
    <n v="100000"/>
    <n v="-100000"/>
    <s v="paid thru dib chq # 01521303"/>
  </r>
  <r>
    <x v="241"/>
    <x v="32"/>
    <x v="6"/>
    <m/>
    <m/>
    <n v="100000"/>
    <n v="-100000"/>
    <s v="paid thru dib chq # 01521304 Rs 200,000"/>
  </r>
  <r>
    <x v="241"/>
    <x v="33"/>
    <x v="6"/>
    <m/>
    <m/>
    <n v="100000"/>
    <n v="-100000"/>
    <m/>
  </r>
  <r>
    <x v="241"/>
    <x v="34"/>
    <x v="4"/>
    <m/>
    <m/>
    <n v="14455"/>
    <n v="-14455"/>
    <m/>
  </r>
  <r>
    <x v="241"/>
    <x v="31"/>
    <x v="4"/>
    <m/>
    <m/>
    <n v="1085"/>
    <n v="-1085"/>
    <m/>
  </r>
  <r>
    <x v="241"/>
    <x v="27"/>
    <x v="4"/>
    <m/>
    <m/>
    <n v="3276"/>
    <n v="-3276"/>
    <s v="paid thru dib chq # 01521306 Rs 100,000"/>
  </r>
  <r>
    <x v="241"/>
    <x v="25"/>
    <x v="4"/>
    <m/>
    <m/>
    <n v="12900"/>
    <n v="-12900"/>
    <m/>
  </r>
  <r>
    <x v="241"/>
    <x v="29"/>
    <x v="4"/>
    <m/>
    <m/>
    <n v="8620"/>
    <n v="-8620"/>
    <m/>
  </r>
  <r>
    <x v="241"/>
    <x v="35"/>
    <x v="4"/>
    <m/>
    <m/>
    <n v="59664"/>
    <n v="-59664"/>
    <m/>
  </r>
  <r>
    <x v="242"/>
    <x v="37"/>
    <x v="4"/>
    <m/>
    <n v="22700"/>
    <m/>
    <n v="22700"/>
    <m/>
  </r>
  <r>
    <x v="241"/>
    <x v="30"/>
    <x v="4"/>
    <m/>
    <n v="5600"/>
    <m/>
    <n v="5600"/>
    <m/>
  </r>
  <r>
    <x v="243"/>
    <x v="30"/>
    <x v="4"/>
    <m/>
    <n v="40996"/>
    <m/>
    <n v="40996"/>
    <m/>
  </r>
  <r>
    <x v="244"/>
    <x v="24"/>
    <x v="5"/>
    <m/>
    <n v="15210"/>
    <m/>
    <n v="15210"/>
    <m/>
  </r>
  <r>
    <x v="244"/>
    <x v="24"/>
    <x v="5"/>
    <m/>
    <n v="276784"/>
    <m/>
    <n v="276784"/>
    <m/>
  </r>
  <r>
    <x v="245"/>
    <x v="30"/>
    <x v="4"/>
    <m/>
    <n v="9900"/>
    <m/>
    <n v="9900"/>
    <m/>
  </r>
  <r>
    <x v="246"/>
    <x v="27"/>
    <x v="4"/>
    <m/>
    <n v="1400"/>
    <m/>
    <n v="1400"/>
    <m/>
  </r>
  <r>
    <x v="236"/>
    <x v="38"/>
    <x v="2"/>
    <m/>
    <n v="58092"/>
    <m/>
    <n v="58092"/>
    <m/>
  </r>
  <r>
    <x v="247"/>
    <x v="37"/>
    <x v="3"/>
    <m/>
    <n v="585"/>
    <m/>
    <n v="585"/>
    <m/>
  </r>
  <r>
    <x v="248"/>
    <x v="24"/>
    <x v="5"/>
    <n v="453"/>
    <n v="177080"/>
    <m/>
    <n v="177080"/>
    <m/>
  </r>
  <r>
    <x v="226"/>
    <x v="24"/>
    <x v="5"/>
    <n v="390"/>
    <n v="85844"/>
    <m/>
    <n v="85844"/>
    <m/>
  </r>
  <r>
    <x v="249"/>
    <x v="24"/>
    <x v="5"/>
    <m/>
    <m/>
    <n v="1000000"/>
    <n v="-1000000"/>
    <m/>
  </r>
  <r>
    <x v="250"/>
    <x v="37"/>
    <x v="4"/>
    <m/>
    <n v="27600"/>
    <m/>
    <n v="27600"/>
    <m/>
  </r>
  <r>
    <x v="251"/>
    <x v="37"/>
    <x v="4"/>
    <m/>
    <n v="3300"/>
    <m/>
    <n v="3300"/>
    <m/>
  </r>
  <r>
    <x v="249"/>
    <x v="30"/>
    <x v="4"/>
    <m/>
    <n v="2268"/>
    <m/>
    <n v="2268"/>
    <m/>
  </r>
  <r>
    <x v="252"/>
    <x v="37"/>
    <x v="4"/>
    <m/>
    <n v="10368"/>
    <m/>
    <n v="10368"/>
    <m/>
  </r>
  <r>
    <x v="253"/>
    <x v="37"/>
    <x v="4"/>
    <m/>
    <n v="12700"/>
    <m/>
    <n v="12700"/>
    <m/>
  </r>
  <r>
    <x v="254"/>
    <x v="37"/>
    <x v="4"/>
    <m/>
    <n v="35300"/>
    <m/>
    <n v="35300"/>
    <m/>
  </r>
  <r>
    <x v="255"/>
    <x v="37"/>
    <x v="3"/>
    <m/>
    <n v="2283"/>
    <m/>
    <n v="2283"/>
    <m/>
  </r>
  <r>
    <x v="256"/>
    <x v="38"/>
    <x v="2"/>
    <m/>
    <n v="8943"/>
    <m/>
    <n v="8943"/>
    <m/>
  </r>
  <r>
    <x v="257"/>
    <x v="20"/>
    <x v="3"/>
    <m/>
    <n v="2565"/>
    <m/>
    <n v="2565"/>
    <m/>
  </r>
  <r>
    <x v="258"/>
    <x v="24"/>
    <x v="6"/>
    <m/>
    <n v="42497"/>
    <m/>
    <n v="42497"/>
    <m/>
  </r>
  <r>
    <x v="259"/>
    <x v="32"/>
    <x v="6"/>
    <m/>
    <n v="16079"/>
    <m/>
    <n v="16079"/>
    <m/>
  </r>
  <r>
    <x v="259"/>
    <x v="20"/>
    <x v="6"/>
    <m/>
    <n v="31198"/>
    <m/>
    <n v="31198"/>
    <m/>
  </r>
  <r>
    <x v="259"/>
    <x v="20"/>
    <x v="6"/>
    <m/>
    <n v="1264"/>
    <m/>
    <n v="1264"/>
    <m/>
  </r>
  <r>
    <x v="252"/>
    <x v="32"/>
    <x v="6"/>
    <m/>
    <n v="1500"/>
    <m/>
    <n v="1500"/>
    <m/>
  </r>
  <r>
    <x v="249"/>
    <x v="24"/>
    <x v="6"/>
    <m/>
    <n v="6565"/>
    <m/>
    <n v="6565"/>
    <m/>
  </r>
  <r>
    <x v="260"/>
    <x v="24"/>
    <x v="6"/>
    <m/>
    <n v="4005"/>
    <m/>
    <n v="4005"/>
    <m/>
  </r>
  <r>
    <x v="261"/>
    <x v="24"/>
    <x v="6"/>
    <m/>
    <n v="1832"/>
    <m/>
    <n v="1832"/>
    <m/>
  </r>
  <r>
    <x v="248"/>
    <x v="24"/>
    <x v="6"/>
    <m/>
    <n v="31167"/>
    <m/>
    <n v="31167"/>
    <m/>
  </r>
  <r>
    <x v="260"/>
    <x v="37"/>
    <x v="6"/>
    <m/>
    <n v="818"/>
    <m/>
    <n v="818"/>
    <m/>
  </r>
  <r>
    <x v="255"/>
    <x v="24"/>
    <x v="5"/>
    <n v="487"/>
    <n v="7780"/>
    <m/>
    <n v="7780"/>
    <m/>
  </r>
  <r>
    <x v="262"/>
    <x v="24"/>
    <x v="5"/>
    <n v="500"/>
    <n v="678856"/>
    <m/>
    <n v="678856"/>
    <m/>
  </r>
  <r>
    <x v="263"/>
    <x v="37"/>
    <x v="3"/>
    <n v="163"/>
    <n v="151"/>
    <m/>
    <n v="151"/>
    <m/>
  </r>
  <r>
    <x v="264"/>
    <x v="37"/>
    <x v="3"/>
    <n v="119"/>
    <n v="538"/>
    <m/>
    <n v="538"/>
    <m/>
  </r>
  <r>
    <x v="265"/>
    <x v="38"/>
    <x v="1"/>
    <n v="22"/>
    <n v="1155"/>
    <m/>
    <n v="1155"/>
    <m/>
  </r>
  <r>
    <x v="265"/>
    <x v="20"/>
    <x v="3"/>
    <m/>
    <n v="9369"/>
    <m/>
    <n v="9369"/>
    <m/>
  </r>
  <r>
    <x v="263"/>
    <x v="20"/>
    <x v="6"/>
    <m/>
    <n v="21446"/>
    <m/>
    <n v="21446"/>
    <m/>
  </r>
  <r>
    <x v="266"/>
    <x v="32"/>
    <x v="6"/>
    <m/>
    <n v="1248"/>
    <m/>
    <n v="1248"/>
    <m/>
  </r>
  <r>
    <x v="255"/>
    <x v="37"/>
    <x v="6"/>
    <m/>
    <n v="633"/>
    <m/>
    <n v="633"/>
    <m/>
  </r>
  <r>
    <x v="265"/>
    <x v="24"/>
    <x v="6"/>
    <m/>
    <n v="2268"/>
    <m/>
    <n v="2268"/>
    <m/>
  </r>
  <r>
    <x v="267"/>
    <x v="37"/>
    <x v="4"/>
    <m/>
    <n v="1800"/>
    <m/>
    <n v="1800"/>
    <m/>
  </r>
  <r>
    <x v="268"/>
    <x v="20"/>
    <x v="4"/>
    <m/>
    <n v="22800"/>
    <m/>
    <n v="22800"/>
    <m/>
  </r>
  <r>
    <x v="269"/>
    <x v="20"/>
    <x v="4"/>
    <m/>
    <n v="6000"/>
    <m/>
    <n v="6000"/>
    <m/>
  </r>
  <r>
    <x v="270"/>
    <x v="20"/>
    <x v="4"/>
    <m/>
    <n v="12000"/>
    <m/>
    <n v="12000"/>
    <m/>
  </r>
  <r>
    <x v="270"/>
    <x v="20"/>
    <x v="4"/>
    <m/>
    <n v="19500"/>
    <m/>
    <n v="19500"/>
    <m/>
  </r>
  <r>
    <x v="270"/>
    <x v="20"/>
    <x v="3"/>
    <m/>
    <m/>
    <n v="133589"/>
    <n v="-133589"/>
    <m/>
  </r>
  <r>
    <x v="270"/>
    <x v="37"/>
    <x v="3"/>
    <m/>
    <m/>
    <n v="16411"/>
    <n v="-16411"/>
    <m/>
  </r>
  <r>
    <x v="271"/>
    <x v="24"/>
    <x v="5"/>
    <m/>
    <n v="800"/>
    <m/>
    <n v="800"/>
    <m/>
  </r>
  <r>
    <x v="272"/>
    <x v="0"/>
    <x v="0"/>
    <m/>
    <m/>
    <n v="64276"/>
    <n v="-64276"/>
    <m/>
  </r>
  <r>
    <x v="272"/>
    <x v="31"/>
    <x v="0"/>
    <m/>
    <m/>
    <n v="54420"/>
    <n v="-54420"/>
    <m/>
  </r>
  <r>
    <x v="272"/>
    <x v="27"/>
    <x v="0"/>
    <m/>
    <m/>
    <n v="20020"/>
    <n v="-20020"/>
    <m/>
  </r>
  <r>
    <x v="272"/>
    <x v="20"/>
    <x v="0"/>
    <m/>
    <m/>
    <n v="361284"/>
    <n v="-361284"/>
    <m/>
  </r>
  <r>
    <x v="254"/>
    <x v="20"/>
    <x v="2"/>
    <m/>
    <n v="19094"/>
    <m/>
    <n v="19094"/>
    <m/>
  </r>
  <r>
    <x v="255"/>
    <x v="38"/>
    <x v="2"/>
    <m/>
    <n v="3708"/>
    <m/>
    <n v="3708"/>
    <m/>
  </r>
  <r>
    <x v="273"/>
    <x v="35"/>
    <x v="2"/>
    <m/>
    <n v="1299"/>
    <m/>
    <n v="1299"/>
    <m/>
  </r>
  <r>
    <x v="270"/>
    <x v="38"/>
    <x v="2"/>
    <m/>
    <n v="19361"/>
    <m/>
    <n v="19361"/>
    <m/>
  </r>
  <r>
    <x v="274"/>
    <x v="24"/>
    <x v="5"/>
    <m/>
    <n v="7560"/>
    <m/>
    <n v="7560"/>
    <m/>
  </r>
  <r>
    <x v="275"/>
    <x v="37"/>
    <x v="4"/>
    <m/>
    <n v="4600"/>
    <m/>
    <n v="4600"/>
    <m/>
  </r>
  <r>
    <x v="276"/>
    <x v="37"/>
    <x v="4"/>
    <m/>
    <n v="4600"/>
    <m/>
    <n v="4600"/>
    <m/>
  </r>
  <r>
    <x v="276"/>
    <x v="37"/>
    <x v="3"/>
    <m/>
    <n v="6493"/>
    <m/>
    <n v="6493"/>
    <m/>
  </r>
  <r>
    <x v="277"/>
    <x v="37"/>
    <x v="3"/>
    <m/>
    <n v="257"/>
    <m/>
    <n v="257"/>
    <m/>
  </r>
  <r>
    <x v="278"/>
    <x v="34"/>
    <x v="5"/>
    <m/>
    <n v="92500"/>
    <m/>
    <n v="92500"/>
    <m/>
  </r>
  <r>
    <x v="279"/>
    <x v="37"/>
    <x v="1"/>
    <m/>
    <n v="5740"/>
    <m/>
    <n v="5740"/>
    <m/>
  </r>
  <r>
    <x v="280"/>
    <x v="24"/>
    <x v="6"/>
    <m/>
    <n v="3500"/>
    <m/>
    <n v="3500"/>
    <m/>
  </r>
  <r>
    <x v="280"/>
    <x v="32"/>
    <x v="6"/>
    <m/>
    <n v="3667"/>
    <m/>
    <n v="3667"/>
    <m/>
  </r>
  <r>
    <x v="280"/>
    <x v="37"/>
    <x v="6"/>
    <m/>
    <m/>
    <n v="1451"/>
    <n v="-1451"/>
    <m/>
  </r>
  <r>
    <x v="280"/>
    <x v="33"/>
    <x v="6"/>
    <m/>
    <m/>
    <n v="46965"/>
    <n v="-46965"/>
    <m/>
  </r>
  <r>
    <x v="280"/>
    <x v="32"/>
    <x v="6"/>
    <m/>
    <m/>
    <n v="84129"/>
    <n v="-84129"/>
    <s v="paid thru DIB chq # 01548539 chq amount = 250,000/-"/>
  </r>
  <r>
    <x v="280"/>
    <x v="20"/>
    <x v="6"/>
    <m/>
    <m/>
    <n v="86273"/>
    <n v="-86273"/>
    <m/>
  </r>
  <r>
    <x v="280"/>
    <x v="24"/>
    <x v="6"/>
    <m/>
    <m/>
    <n v="31182"/>
    <n v="-31182"/>
    <m/>
  </r>
  <r>
    <x v="272"/>
    <x v="34"/>
    <x v="2"/>
    <m/>
    <n v="26880"/>
    <m/>
    <n v="26880"/>
    <m/>
  </r>
  <r>
    <x v="281"/>
    <x v="37"/>
    <x v="2"/>
    <m/>
    <n v="5468"/>
    <m/>
    <n v="5468"/>
    <m/>
  </r>
  <r>
    <x v="227"/>
    <x v="30"/>
    <x v="4"/>
    <m/>
    <m/>
    <n v="58764"/>
    <n v="-58764"/>
    <m/>
  </r>
  <r>
    <x v="227"/>
    <x v="34"/>
    <x v="4"/>
    <m/>
    <m/>
    <n v="189836"/>
    <n v="-189836"/>
    <s v="paid thru DIB chq # 01548542 amount 250,000/-"/>
  </r>
  <r>
    <x v="227"/>
    <x v="27"/>
    <x v="4"/>
    <m/>
    <m/>
    <n v="1400"/>
    <n v="-1400"/>
    <m/>
  </r>
  <r>
    <x v="282"/>
    <x v="39"/>
    <x v="3"/>
    <m/>
    <n v="76962"/>
    <m/>
    <n v="76962"/>
    <m/>
  </r>
  <r>
    <x v="283"/>
    <x v="20"/>
    <x v="2"/>
    <m/>
    <n v="15900"/>
    <m/>
    <n v="15900"/>
    <m/>
  </r>
  <r>
    <x v="283"/>
    <x v="24"/>
    <x v="5"/>
    <m/>
    <n v="228899"/>
    <m/>
    <n v="228899"/>
    <m/>
  </r>
  <r>
    <x v="283"/>
    <x v="24"/>
    <x v="5"/>
    <m/>
    <n v="93900"/>
    <m/>
    <n v="93900"/>
    <m/>
  </r>
  <r>
    <x v="283"/>
    <x v="24"/>
    <x v="5"/>
    <m/>
    <n v="102712"/>
    <m/>
    <n v="102712"/>
    <m/>
  </r>
  <r>
    <x v="283"/>
    <x v="24"/>
    <x v="5"/>
    <m/>
    <n v="139328"/>
    <m/>
    <n v="139328"/>
    <m/>
  </r>
  <r>
    <x v="283"/>
    <x v="24"/>
    <x v="5"/>
    <m/>
    <n v="166330"/>
    <m/>
    <n v="166330"/>
    <m/>
  </r>
  <r>
    <x v="284"/>
    <x v="39"/>
    <x v="3"/>
    <m/>
    <n v="1585"/>
    <m/>
    <n v="1585"/>
    <m/>
  </r>
  <r>
    <x v="285"/>
    <x v="39"/>
    <x v="3"/>
    <m/>
    <n v="16532"/>
    <m/>
    <n v="16532"/>
    <m/>
  </r>
  <r>
    <x v="284"/>
    <x v="39"/>
    <x v="3"/>
    <m/>
    <n v="1716"/>
    <m/>
    <n v="1716"/>
    <m/>
  </r>
  <r>
    <x v="286"/>
    <x v="39"/>
    <x v="3"/>
    <m/>
    <n v="1027"/>
    <m/>
    <n v="1027"/>
    <m/>
  </r>
  <r>
    <x v="287"/>
    <x v="39"/>
    <x v="3"/>
    <m/>
    <n v="2045"/>
    <m/>
    <n v="2045"/>
    <m/>
  </r>
  <r>
    <x v="288"/>
    <x v="39"/>
    <x v="3"/>
    <m/>
    <n v="2162"/>
    <m/>
    <n v="2162"/>
    <m/>
  </r>
  <r>
    <x v="289"/>
    <x v="39"/>
    <x v="3"/>
    <m/>
    <n v="16883"/>
    <m/>
    <n v="16883"/>
    <m/>
  </r>
  <r>
    <x v="289"/>
    <x v="39"/>
    <x v="3"/>
    <m/>
    <n v="62676"/>
    <m/>
    <n v="62676"/>
    <m/>
  </r>
  <r>
    <x v="290"/>
    <x v="20"/>
    <x v="3"/>
    <m/>
    <m/>
    <n v="150000"/>
    <n v="-150000"/>
    <s v="paid thru Nasir acc chq # 92805511"/>
  </r>
  <r>
    <x v="284"/>
    <x v="39"/>
    <x v="6"/>
    <m/>
    <n v="11328"/>
    <m/>
    <n v="11328"/>
    <m/>
  </r>
  <r>
    <x v="284"/>
    <x v="32"/>
    <x v="6"/>
    <m/>
    <n v="941"/>
    <m/>
    <n v="941"/>
    <m/>
  </r>
  <r>
    <x v="291"/>
    <x v="32"/>
    <x v="6"/>
    <m/>
    <n v="21812"/>
    <m/>
    <n v="21812"/>
    <m/>
  </r>
  <r>
    <x v="287"/>
    <x v="32"/>
    <x v="6"/>
    <m/>
    <n v="9202"/>
    <m/>
    <n v="9202"/>
    <m/>
  </r>
  <r>
    <x v="287"/>
    <x v="32"/>
    <x v="6"/>
    <m/>
    <n v="94299"/>
    <m/>
    <n v="94299"/>
    <m/>
  </r>
  <r>
    <x v="292"/>
    <x v="5"/>
    <x v="3"/>
    <s v="1158-1718"/>
    <n v="3009"/>
    <m/>
    <n v="3009"/>
    <m/>
  </r>
  <r>
    <x v="288"/>
    <x v="24"/>
    <x v="5"/>
    <m/>
    <n v="155864"/>
    <m/>
    <n v="155864"/>
    <m/>
  </r>
  <r>
    <x v="287"/>
    <x v="0"/>
    <x v="4"/>
    <m/>
    <n v="35900"/>
    <m/>
    <n v="35900"/>
    <m/>
  </r>
  <r>
    <x v="293"/>
    <x v="2"/>
    <x v="2"/>
    <m/>
    <n v="13318"/>
    <m/>
    <n v="13318"/>
    <m/>
  </r>
  <r>
    <x v="294"/>
    <x v="0"/>
    <x v="4"/>
    <m/>
    <n v="20000"/>
    <m/>
    <n v="20000"/>
    <m/>
  </r>
  <r>
    <x v="228"/>
    <x v="24"/>
    <x v="3"/>
    <m/>
    <n v="23830"/>
    <m/>
    <n v="23830"/>
    <m/>
  </r>
  <r>
    <x v="295"/>
    <x v="24"/>
    <x v="5"/>
    <n v="610"/>
    <n v="115400"/>
    <m/>
    <n v="115400"/>
    <m/>
  </r>
  <r>
    <x v="296"/>
    <x v="24"/>
    <x v="5"/>
    <n v="614"/>
    <n v="290940"/>
    <m/>
    <n v="290940"/>
    <m/>
  </r>
  <r>
    <x v="297"/>
    <x v="28"/>
    <x v="3"/>
    <n v="1663"/>
    <n v="3492"/>
    <m/>
    <n v="3492"/>
    <m/>
  </r>
  <r>
    <x v="298"/>
    <x v="24"/>
    <x v="5"/>
    <m/>
    <m/>
    <n v="818500"/>
    <n v="-818500"/>
    <m/>
  </r>
  <r>
    <x v="298"/>
    <x v="25"/>
    <x v="5"/>
    <m/>
    <m/>
    <n v="69000"/>
    <n v="-69000"/>
    <s v="this chq received from ZMV mob adv direct paid to danish intl.  HBL chq # 67158679"/>
  </r>
  <r>
    <x v="298"/>
    <x v="34"/>
    <x v="5"/>
    <m/>
    <m/>
    <n v="92500"/>
    <n v="-92500"/>
    <m/>
  </r>
  <r>
    <x v="299"/>
    <x v="34"/>
    <x v="2"/>
    <m/>
    <m/>
    <n v="26880"/>
    <n v="-26880"/>
    <m/>
  </r>
  <r>
    <x v="299"/>
    <x v="2"/>
    <x v="2"/>
    <m/>
    <m/>
    <n v="15636"/>
    <n v="-15636"/>
    <m/>
  </r>
  <r>
    <x v="299"/>
    <x v="38"/>
    <x v="2"/>
    <m/>
    <m/>
    <n v="90104"/>
    <n v="-90104"/>
    <s v="paid thru DIB chq # 01548605"/>
  </r>
  <r>
    <x v="299"/>
    <x v="35"/>
    <x v="2"/>
    <m/>
    <m/>
    <n v="1299"/>
    <n v="-1299"/>
    <m/>
  </r>
  <r>
    <x v="299"/>
    <x v="37"/>
    <x v="2"/>
    <m/>
    <m/>
    <n v="5468"/>
    <n v="-5468"/>
    <m/>
  </r>
  <r>
    <x v="299"/>
    <x v="20"/>
    <x v="2"/>
    <m/>
    <m/>
    <n v="60613"/>
    <n v="-60613"/>
    <m/>
  </r>
  <r>
    <x v="300"/>
    <x v="0"/>
    <x v="4"/>
    <m/>
    <n v="8900"/>
    <m/>
    <n v="8900"/>
    <m/>
  </r>
  <r>
    <x v="301"/>
    <x v="0"/>
    <x v="4"/>
    <m/>
    <n v="5100"/>
    <m/>
    <n v="5100"/>
    <m/>
  </r>
  <r>
    <x v="302"/>
    <x v="24"/>
    <x v="4"/>
    <m/>
    <n v="42000"/>
    <m/>
    <n v="42000"/>
    <m/>
  </r>
  <r>
    <x v="302"/>
    <x v="24"/>
    <x v="5"/>
    <n v="647"/>
    <n v="33100"/>
    <m/>
    <n v="33100"/>
    <m/>
  </r>
  <r>
    <x v="303"/>
    <x v="24"/>
    <x v="5"/>
    <n v="661"/>
    <n v="26300"/>
    <m/>
    <n v="26300"/>
    <m/>
  </r>
  <r>
    <x v="304"/>
    <x v="24"/>
    <x v="5"/>
    <n v="674"/>
    <n v="336272"/>
    <m/>
    <n v="336272"/>
    <m/>
  </r>
  <r>
    <x v="305"/>
    <x v="24"/>
    <x v="4"/>
    <n v="10271"/>
    <n v="42000"/>
    <m/>
    <n v="42000"/>
    <m/>
  </r>
  <r>
    <x v="304"/>
    <x v="37"/>
    <x v="2"/>
    <n v="323"/>
    <n v="6270"/>
    <m/>
    <n v="6270"/>
    <m/>
  </r>
  <r>
    <x v="306"/>
    <x v="24"/>
    <x v="5"/>
    <n v="719"/>
    <n v="52515"/>
    <m/>
    <n v="52515"/>
    <m/>
  </r>
  <r>
    <x v="307"/>
    <x v="0"/>
    <x v="2"/>
    <m/>
    <n v="12236"/>
    <m/>
    <n v="12236"/>
    <m/>
  </r>
  <r>
    <x v="308"/>
    <x v="2"/>
    <x v="2"/>
    <m/>
    <n v="13642"/>
    <m/>
    <n v="13642"/>
    <m/>
  </r>
  <r>
    <x v="309"/>
    <x v="24"/>
    <x v="3"/>
    <n v="2159"/>
    <n v="407306"/>
    <m/>
    <n v="407306"/>
    <m/>
  </r>
  <r>
    <x v="310"/>
    <x v="24"/>
    <x v="3"/>
    <n v="2233"/>
    <n v="11932"/>
    <m/>
    <n v="11932"/>
    <m/>
  </r>
  <r>
    <x v="311"/>
    <x v="24"/>
    <x v="3"/>
    <m/>
    <m/>
    <n v="300000"/>
    <n v="-300000"/>
    <s v="paid thru dib chq # 01596158"/>
  </r>
  <r>
    <x v="306"/>
    <x v="40"/>
    <x v="4"/>
    <n v="10379"/>
    <n v="61200"/>
    <m/>
    <n v="61200"/>
    <m/>
  </r>
  <r>
    <x v="312"/>
    <x v="40"/>
    <x v="4"/>
    <n v="10391"/>
    <n v="61200"/>
    <m/>
    <n v="61200"/>
    <m/>
  </r>
  <r>
    <x v="313"/>
    <x v="24"/>
    <x v="6"/>
    <m/>
    <n v="5121"/>
    <m/>
    <n v="5121"/>
    <m/>
  </r>
  <r>
    <x v="314"/>
    <x v="41"/>
    <x v="6"/>
    <m/>
    <n v="34567"/>
    <m/>
    <n v="34567"/>
    <m/>
  </r>
  <r>
    <x v="315"/>
    <x v="32"/>
    <x v="6"/>
    <m/>
    <n v="380"/>
    <m/>
    <n v="380"/>
    <m/>
  </r>
  <r>
    <x v="316"/>
    <x v="41"/>
    <x v="6"/>
    <m/>
    <n v="5374"/>
    <m/>
    <n v="5374"/>
    <m/>
  </r>
  <r>
    <x v="317"/>
    <x v="42"/>
    <x v="6"/>
    <m/>
    <n v="26797"/>
    <m/>
    <n v="26797"/>
    <m/>
  </r>
  <r>
    <x v="312"/>
    <x v="42"/>
    <x v="6"/>
    <m/>
    <n v="12976"/>
    <m/>
    <n v="12976"/>
    <m/>
  </r>
  <r>
    <x v="318"/>
    <x v="24"/>
    <x v="5"/>
    <m/>
    <m/>
    <n v="700000"/>
    <n v="-700000"/>
    <s v="paid thru dib chq # 01596185"/>
  </r>
  <r>
    <x v="318"/>
    <x v="40"/>
    <x v="7"/>
    <m/>
    <n v="38432"/>
    <m/>
    <n v="38432"/>
    <m/>
  </r>
  <r>
    <x v="319"/>
    <x v="5"/>
    <x v="3"/>
    <m/>
    <n v="845"/>
    <m/>
    <n v="845"/>
    <m/>
  </r>
  <r>
    <x v="319"/>
    <x v="5"/>
    <x v="3"/>
    <m/>
    <n v="586"/>
    <m/>
    <n v="586"/>
    <m/>
  </r>
  <r>
    <x v="320"/>
    <x v="24"/>
    <x v="6"/>
    <m/>
    <m/>
    <n v="82324"/>
    <n v="-82324"/>
    <m/>
  </r>
  <r>
    <x v="320"/>
    <x v="32"/>
    <x v="6"/>
    <m/>
    <m/>
    <n v="126634"/>
    <n v="-126634"/>
    <m/>
  </r>
  <r>
    <x v="320"/>
    <x v="41"/>
    <x v="6"/>
    <m/>
    <m/>
    <n v="39941"/>
    <n v="-39941"/>
    <s v="paid thru dib chq # 01596170"/>
  </r>
  <r>
    <x v="320"/>
    <x v="39"/>
    <x v="6"/>
    <m/>
    <m/>
    <n v="11328"/>
    <n v="-11328"/>
    <m/>
  </r>
  <r>
    <x v="320"/>
    <x v="42"/>
    <x v="6"/>
    <m/>
    <m/>
    <n v="39773"/>
    <n v="-39773"/>
    <m/>
  </r>
  <r>
    <x v="321"/>
    <x v="24"/>
    <x v="3"/>
    <m/>
    <n v="28217"/>
    <m/>
    <n v="28217"/>
    <m/>
  </r>
  <r>
    <x v="321"/>
    <x v="4"/>
    <x v="3"/>
    <m/>
    <n v="81293"/>
    <m/>
    <n v="81293"/>
    <m/>
  </r>
  <r>
    <x v="320"/>
    <x v="4"/>
    <x v="3"/>
    <m/>
    <n v="6318"/>
    <m/>
    <n v="6318"/>
    <m/>
  </r>
  <r>
    <x v="322"/>
    <x v="4"/>
    <x v="3"/>
    <m/>
    <n v="3749"/>
    <m/>
    <n v="3749"/>
    <m/>
  </r>
  <r>
    <x v="322"/>
    <x v="5"/>
    <x v="3"/>
    <m/>
    <n v="12733"/>
    <m/>
    <n v="12733"/>
    <m/>
  </r>
  <r>
    <x v="318"/>
    <x v="4"/>
    <x v="3"/>
    <m/>
    <n v="6783"/>
    <m/>
    <n v="6783"/>
    <m/>
  </r>
  <r>
    <x v="323"/>
    <x v="43"/>
    <x v="3"/>
    <m/>
    <n v="15415"/>
    <m/>
    <n v="15415"/>
    <m/>
  </r>
  <r>
    <x v="324"/>
    <x v="24"/>
    <x v="3"/>
    <m/>
    <n v="6160"/>
    <m/>
    <n v="6160"/>
    <m/>
  </r>
  <r>
    <x v="325"/>
    <x v="24"/>
    <x v="3"/>
    <m/>
    <n v="12457"/>
    <m/>
    <n v="12457"/>
    <m/>
  </r>
  <r>
    <x v="326"/>
    <x v="24"/>
    <x v="5"/>
    <m/>
    <n v="7505"/>
    <m/>
    <n v="7505"/>
    <m/>
  </r>
  <r>
    <x v="327"/>
    <x v="24"/>
    <x v="5"/>
    <m/>
    <n v="444837"/>
    <m/>
    <n v="444837"/>
    <m/>
  </r>
  <r>
    <x v="320"/>
    <x v="24"/>
    <x v="1"/>
    <m/>
    <n v="115900"/>
    <m/>
    <n v="115900"/>
    <m/>
  </r>
  <r>
    <x v="328"/>
    <x v="24"/>
    <x v="1"/>
    <m/>
    <n v="16427"/>
    <m/>
    <n v="16427"/>
    <m/>
  </r>
  <r>
    <x v="328"/>
    <x v="5"/>
    <x v="1"/>
    <m/>
    <n v="3080"/>
    <m/>
    <n v="3080"/>
    <m/>
  </r>
  <r>
    <x v="328"/>
    <x v="5"/>
    <x v="1"/>
    <m/>
    <n v="2328"/>
    <m/>
    <n v="2328"/>
    <m/>
  </r>
  <r>
    <x v="329"/>
    <x v="24"/>
    <x v="1"/>
    <m/>
    <n v="337127"/>
    <m/>
    <n v="337127"/>
    <m/>
  </r>
  <r>
    <x v="330"/>
    <x v="43"/>
    <x v="3"/>
    <m/>
    <n v="1841"/>
    <m/>
    <n v="1841"/>
    <m/>
  </r>
  <r>
    <x v="331"/>
    <x v="4"/>
    <x v="3"/>
    <m/>
    <n v="7321"/>
    <m/>
    <n v="7321"/>
    <m/>
  </r>
  <r>
    <x v="325"/>
    <x v="4"/>
    <x v="3"/>
    <m/>
    <n v="1575"/>
    <m/>
    <n v="1575"/>
    <m/>
  </r>
  <r>
    <x v="332"/>
    <x v="4"/>
    <x v="3"/>
    <m/>
    <n v="5411"/>
    <m/>
    <n v="5411"/>
    <m/>
  </r>
  <r>
    <x v="326"/>
    <x v="32"/>
    <x v="6"/>
    <m/>
    <n v="1208"/>
    <m/>
    <n v="1208"/>
    <m/>
  </r>
  <r>
    <x v="318"/>
    <x v="32"/>
    <x v="6"/>
    <m/>
    <n v="423"/>
    <m/>
    <n v="423"/>
    <m/>
  </r>
  <r>
    <x v="333"/>
    <x v="24"/>
    <x v="6"/>
    <m/>
    <n v="1064"/>
    <m/>
    <n v="1064"/>
    <m/>
  </r>
  <r>
    <x v="328"/>
    <x v="32"/>
    <x v="6"/>
    <m/>
    <n v="1689"/>
    <m/>
    <n v="1689"/>
    <m/>
  </r>
  <r>
    <x v="323"/>
    <x v="24"/>
    <x v="6"/>
    <m/>
    <n v="4800"/>
    <m/>
    <n v="4800"/>
    <m/>
  </r>
  <r>
    <x v="334"/>
    <x v="0"/>
    <x v="3"/>
    <m/>
    <m/>
    <n v="3797"/>
    <n v="-3797"/>
    <m/>
  </r>
  <r>
    <x v="334"/>
    <x v="5"/>
    <x v="3"/>
    <m/>
    <m/>
    <n v="17173"/>
    <n v="-17173"/>
    <m/>
  </r>
  <r>
    <x v="334"/>
    <x v="28"/>
    <x v="3"/>
    <m/>
    <m/>
    <n v="3492"/>
    <n v="-3492"/>
    <m/>
  </r>
  <r>
    <x v="334"/>
    <x v="43"/>
    <x v="3"/>
    <m/>
    <m/>
    <n v="17256"/>
    <n v="-17256"/>
    <s v="Paid thru DIB Chq # 01629740 amount 200,000"/>
  </r>
  <r>
    <x v="334"/>
    <x v="20"/>
    <x v="3"/>
    <m/>
    <m/>
    <n v="37302"/>
    <n v="-37302"/>
    <m/>
  </r>
  <r>
    <x v="334"/>
    <x v="4"/>
    <x v="3"/>
    <m/>
    <m/>
    <n v="112450"/>
    <n v="-112450"/>
    <m/>
  </r>
  <r>
    <x v="334"/>
    <x v="39"/>
    <x v="3"/>
    <m/>
    <m/>
    <n v="8530"/>
    <n v="-8530"/>
    <m/>
  </r>
  <r>
    <x v="335"/>
    <x v="40"/>
    <x v="4"/>
    <m/>
    <n v="61200"/>
    <m/>
    <n v="61200"/>
    <m/>
  </r>
  <r>
    <x v="336"/>
    <x v="20"/>
    <x v="0"/>
    <m/>
    <m/>
    <n v="200000"/>
    <n v="-200000"/>
    <s v="paid thru DIB chq # 01629744 "/>
  </r>
  <r>
    <x v="337"/>
    <x v="24"/>
    <x v="3"/>
    <m/>
    <n v="2902"/>
    <m/>
    <n v="2902"/>
    <m/>
  </r>
  <r>
    <x v="335"/>
    <x v="24"/>
    <x v="3"/>
    <m/>
    <n v="977"/>
    <m/>
    <n v="977"/>
    <m/>
  </r>
  <r>
    <x v="328"/>
    <x v="24"/>
    <x v="5"/>
    <m/>
    <m/>
    <n v="1000000"/>
    <n v="-1000000"/>
    <s v="paid thru two cheques received from total construction as tabba heart final adhoc payment. Rs 500,000 / each cheque"/>
  </r>
  <r>
    <x v="328"/>
    <x v="37"/>
    <x v="4"/>
    <m/>
    <m/>
    <n v="122968"/>
    <n v="-122968"/>
    <s v="this chq recived from total as tabba heart final adhoc payment direct paid to iqbal sons"/>
  </r>
  <r>
    <x v="328"/>
    <x v="40"/>
    <x v="4"/>
    <m/>
    <m/>
    <n v="183600"/>
    <n v="-183600"/>
    <m/>
  </r>
  <r>
    <x v="328"/>
    <x v="0"/>
    <x v="4"/>
    <m/>
    <m/>
    <n v="69900"/>
    <n v="-69900"/>
    <m/>
  </r>
  <r>
    <x v="328"/>
    <x v="24"/>
    <x v="4"/>
    <m/>
    <m/>
    <n v="84000"/>
    <n v="-84000"/>
    <m/>
  </r>
  <r>
    <x v="328"/>
    <x v="34"/>
    <x v="4"/>
    <m/>
    <m/>
    <n v="35709"/>
    <n v="-35709"/>
    <m/>
  </r>
  <r>
    <x v="328"/>
    <x v="20"/>
    <x v="4"/>
    <m/>
    <m/>
    <n v="3823"/>
    <n v="-3823"/>
    <m/>
  </r>
  <r>
    <x v="338"/>
    <x v="0"/>
    <x v="2"/>
    <m/>
    <m/>
    <n v="100000"/>
    <n v="-100000"/>
    <s v="this chq recived from total as tabba heart final adhoc payment direct paid to islamuddin &amp; sons"/>
  </r>
  <r>
    <x v="338"/>
    <x v="24"/>
    <x v="5"/>
    <m/>
    <n v="250690"/>
    <m/>
    <n v="250690"/>
    <m/>
  </r>
  <r>
    <x v="339"/>
    <x v="24"/>
    <x v="3"/>
    <m/>
    <n v="6207"/>
    <m/>
    <n v="6207"/>
    <m/>
  </r>
  <r>
    <x v="340"/>
    <x v="24"/>
    <x v="5"/>
    <m/>
    <n v="141187"/>
    <m/>
    <n v="141187"/>
    <m/>
  </r>
  <r>
    <x v="340"/>
    <x v="37"/>
    <x v="2"/>
    <m/>
    <m/>
    <n v="6270"/>
    <n v="-6270"/>
    <m/>
  </r>
  <r>
    <x v="340"/>
    <x v="20"/>
    <x v="2"/>
    <m/>
    <m/>
    <n v="58308"/>
    <n v="-58308"/>
    <m/>
  </r>
  <r>
    <x v="340"/>
    <x v="2"/>
    <x v="2"/>
    <m/>
    <m/>
    <n v="13642"/>
    <n v="-13642"/>
    <s v="Paid thru DIB Chq # 01629752"/>
  </r>
  <r>
    <x v="340"/>
    <x v="0"/>
    <x v="2"/>
    <m/>
    <m/>
    <n v="14780"/>
    <n v="-14780"/>
    <m/>
  </r>
  <r>
    <x v="341"/>
    <x v="24"/>
    <x v="1"/>
    <m/>
    <m/>
    <n v="300000"/>
    <n v="-300000"/>
    <s v="this chq recived from total as JPMC 2nd bill payment direct paid to kaytess(chq amount 300,000)"/>
  </r>
  <r>
    <x v="341"/>
    <x v="24"/>
    <x v="3"/>
    <m/>
    <n v="6084"/>
    <m/>
    <n v="6084"/>
    <m/>
  </r>
  <r>
    <x v="341"/>
    <x v="24"/>
    <x v="5"/>
    <m/>
    <m/>
    <n v="500000"/>
    <n v="-500000"/>
    <s v="this chq recived from total as JPMC 2nd bill payment direct paid to Danish Intl (chq amount 500,000)"/>
  </r>
  <r>
    <x v="341"/>
    <x v="20"/>
    <x v="4"/>
    <m/>
    <m/>
    <n v="56477"/>
    <n v="-56477"/>
    <s v="this chq recived from total as JPMC 2nd bill payment direct paid to iqbal sons (chq amount 500,000)"/>
  </r>
  <r>
    <x v="341"/>
    <x v="40"/>
    <x v="4"/>
    <m/>
    <m/>
    <n v="443523"/>
    <n v="-443523"/>
    <m/>
  </r>
  <r>
    <x v="341"/>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2"/>
    <x v="3"/>
    <n v="3544"/>
    <n v="1013"/>
    <m/>
    <n v="1013"/>
    <m/>
  </r>
  <r>
    <x v="343"/>
    <x v="32"/>
    <x v="3"/>
    <n v="3566"/>
    <n v="17530"/>
    <m/>
    <n v="17530"/>
    <m/>
  </r>
  <r>
    <x v="344"/>
    <x v="40"/>
    <x v="0"/>
    <m/>
    <m/>
    <n v="33000"/>
    <n v="-33000"/>
    <s v="paid against LCCD purchased from DARAZ"/>
  </r>
  <r>
    <x v="345"/>
    <x v="24"/>
    <x v="6"/>
    <m/>
    <n v="255741"/>
    <m/>
    <n v="255741"/>
    <m/>
  </r>
  <r>
    <x v="346"/>
    <x v="24"/>
    <x v="6"/>
    <m/>
    <n v="28960"/>
    <m/>
    <n v="28960"/>
    <m/>
  </r>
  <r>
    <x v="347"/>
    <x v="40"/>
    <x v="2"/>
    <m/>
    <n v="581334"/>
    <m/>
    <n v="581334"/>
    <m/>
  </r>
  <r>
    <x v="343"/>
    <x v="4"/>
    <x v="3"/>
    <m/>
    <n v="4558"/>
    <m/>
    <n v="4558"/>
    <m/>
  </r>
  <r>
    <x v="344"/>
    <x v="4"/>
    <x v="3"/>
    <m/>
    <n v="7827"/>
    <m/>
    <n v="7827"/>
    <m/>
  </r>
  <r>
    <x v="348"/>
    <x v="24"/>
    <x v="3"/>
    <m/>
    <n v="417"/>
    <m/>
    <n v="417"/>
    <m/>
  </r>
  <r>
    <x v="349"/>
    <x v="32"/>
    <x v="6"/>
    <m/>
    <n v="5931"/>
    <m/>
    <n v="5931"/>
    <m/>
  </r>
  <r>
    <x v="336"/>
    <x v="32"/>
    <x v="6"/>
    <m/>
    <n v="4612"/>
    <m/>
    <n v="4612"/>
    <m/>
  </r>
  <r>
    <x v="350"/>
    <x v="24"/>
    <x v="6"/>
    <m/>
    <n v="5199"/>
    <m/>
    <n v="5199"/>
    <m/>
  </r>
  <r>
    <x v="351"/>
    <x v="24"/>
    <x v="6"/>
    <m/>
    <n v="60700"/>
    <m/>
    <n v="60700"/>
    <m/>
  </r>
  <r>
    <x v="352"/>
    <x v="24"/>
    <x v="6"/>
    <m/>
    <n v="18807"/>
    <m/>
    <n v="18807"/>
    <m/>
  </r>
  <r>
    <x v="335"/>
    <x v="24"/>
    <x v="6"/>
    <m/>
    <n v="112039"/>
    <m/>
    <n v="112039"/>
    <m/>
  </r>
  <r>
    <x v="353"/>
    <x v="40"/>
    <x v="2"/>
    <m/>
    <m/>
    <n v="250000"/>
    <n v="-250000"/>
    <s v="paid thru DIB chq # 01629806"/>
  </r>
  <r>
    <x v="354"/>
    <x v="4"/>
    <x v="3"/>
    <m/>
    <n v="7442"/>
    <m/>
    <n v="7442"/>
    <m/>
  </r>
  <r>
    <x v="355"/>
    <x v="24"/>
    <x v="3"/>
    <m/>
    <n v="4897"/>
    <m/>
    <n v="4897"/>
    <m/>
  </r>
  <r>
    <x v="356"/>
    <x v="24"/>
    <x v="5"/>
    <m/>
    <n v="98664"/>
    <m/>
    <n v="98664"/>
    <m/>
  </r>
  <r>
    <x v="357"/>
    <x v="4"/>
    <x v="3"/>
    <m/>
    <n v="1073"/>
    <m/>
    <n v="1073"/>
    <m/>
  </r>
  <r>
    <x v="335"/>
    <x v="40"/>
    <x v="4"/>
    <m/>
    <n v="70800"/>
    <m/>
    <n v="70800"/>
    <m/>
  </r>
  <r>
    <x v="336"/>
    <x v="40"/>
    <x v="4"/>
    <m/>
    <n v="61200"/>
    <m/>
    <n v="61200"/>
    <m/>
  </r>
  <r>
    <x v="358"/>
    <x v="40"/>
    <x v="4"/>
    <m/>
    <n v="30600"/>
    <m/>
    <n v="30600"/>
    <m/>
  </r>
  <r>
    <x v="359"/>
    <x v="40"/>
    <x v="4"/>
    <m/>
    <n v="19000"/>
    <m/>
    <n v="19000"/>
    <m/>
  </r>
  <r>
    <x v="340"/>
    <x v="40"/>
    <x v="4"/>
    <m/>
    <n v="61200"/>
    <m/>
    <n v="61200"/>
    <m/>
  </r>
  <r>
    <x v="350"/>
    <x v="40"/>
    <x v="4"/>
    <m/>
    <n v="61200"/>
    <m/>
    <n v="61200"/>
    <m/>
  </r>
  <r>
    <x v="341"/>
    <x v="40"/>
    <x v="4"/>
    <m/>
    <n v="88860"/>
    <m/>
    <n v="88860"/>
    <m/>
  </r>
  <r>
    <x v="342"/>
    <x v="40"/>
    <x v="4"/>
    <m/>
    <n v="61200"/>
    <m/>
    <n v="61200"/>
    <m/>
  </r>
  <r>
    <x v="345"/>
    <x v="40"/>
    <x v="4"/>
    <m/>
    <n v="30000"/>
    <m/>
    <n v="30000"/>
    <m/>
  </r>
  <r>
    <x v="346"/>
    <x v="40"/>
    <x v="4"/>
    <m/>
    <n v="30000"/>
    <m/>
    <n v="30000"/>
    <m/>
  </r>
  <r>
    <x v="360"/>
    <x v="40"/>
    <x v="4"/>
    <m/>
    <n v="76500"/>
    <m/>
    <n v="76500"/>
    <m/>
  </r>
  <r>
    <x v="361"/>
    <x v="40"/>
    <x v="4"/>
    <m/>
    <n v="91200"/>
    <m/>
    <n v="91200"/>
    <m/>
  </r>
  <r>
    <x v="361"/>
    <x v="40"/>
    <x v="4"/>
    <m/>
    <n v="6000"/>
    <m/>
    <n v="6000"/>
    <m/>
  </r>
  <r>
    <x v="362"/>
    <x v="40"/>
    <x v="4"/>
    <m/>
    <n v="24000"/>
    <m/>
    <n v="24000"/>
    <m/>
  </r>
  <r>
    <x v="356"/>
    <x v="40"/>
    <x v="4"/>
    <m/>
    <n v="61200"/>
    <m/>
    <n v="61200"/>
    <m/>
  </r>
  <r>
    <x v="357"/>
    <x v="40"/>
    <x v="4"/>
    <m/>
    <n v="94500"/>
    <m/>
    <n v="94500"/>
    <m/>
  </r>
  <r>
    <x v="363"/>
    <x v="40"/>
    <x v="4"/>
    <m/>
    <n v="24000"/>
    <m/>
    <n v="24000"/>
    <m/>
  </r>
  <r>
    <x v="353"/>
    <x v="40"/>
    <x v="4"/>
    <m/>
    <n v="68050"/>
    <m/>
    <n v="68050"/>
    <m/>
  </r>
  <r>
    <x v="364"/>
    <x v="40"/>
    <x v="4"/>
    <m/>
    <n v="12000"/>
    <m/>
    <n v="12000"/>
    <m/>
  </r>
  <r>
    <x v="365"/>
    <x v="40"/>
    <x v="4"/>
    <m/>
    <n v="18000"/>
    <m/>
    <n v="18000"/>
    <m/>
  </r>
  <r>
    <x v="366"/>
    <x v="24"/>
    <x v="5"/>
    <m/>
    <n v="446088"/>
    <m/>
    <n v="446088"/>
    <m/>
  </r>
  <r>
    <x v="367"/>
    <x v="40"/>
    <x v="4"/>
    <m/>
    <n v="12000"/>
    <m/>
    <n v="12000"/>
    <m/>
  </r>
  <r>
    <x v="366"/>
    <x v="40"/>
    <x v="4"/>
    <n v="15525"/>
    <n v="26000"/>
    <m/>
    <n v="26000"/>
    <m/>
  </r>
  <r>
    <x v="368"/>
    <x v="40"/>
    <x v="4"/>
    <n v="15529"/>
    <n v="80700"/>
    <m/>
    <n v="80700"/>
    <m/>
  </r>
  <r>
    <x v="369"/>
    <x v="40"/>
    <x v="4"/>
    <n v="15543"/>
    <n v="80700"/>
    <m/>
    <n v="80700"/>
    <m/>
  </r>
  <r>
    <x v="370"/>
    <x v="40"/>
    <x v="4"/>
    <n v="11110"/>
    <n v="66300"/>
    <m/>
    <n v="66300"/>
    <m/>
  </r>
  <r>
    <x v="365"/>
    <x v="24"/>
    <x v="3"/>
    <m/>
    <n v="8101"/>
    <m/>
    <n v="8101"/>
    <m/>
  </r>
  <r>
    <x v="365"/>
    <x v="40"/>
    <x v="2"/>
    <m/>
    <n v="285024"/>
    <m/>
    <n v="285024"/>
    <m/>
  </r>
  <r>
    <x v="371"/>
    <x v="32"/>
    <x v="6"/>
    <m/>
    <n v="3600"/>
    <m/>
    <n v="3600"/>
    <m/>
  </r>
  <r>
    <x v="371"/>
    <x v="43"/>
    <x v="6"/>
    <m/>
    <n v="25322"/>
    <m/>
    <n v="25322"/>
    <m/>
  </r>
  <r>
    <x v="308"/>
    <x v="41"/>
    <x v="6"/>
    <m/>
    <n v="6600"/>
    <m/>
    <n v="6600"/>
    <m/>
  </r>
  <r>
    <x v="308"/>
    <x v="32"/>
    <x v="6"/>
    <m/>
    <n v="1726"/>
    <m/>
    <n v="1726"/>
    <m/>
  </r>
  <r>
    <x v="301"/>
    <x v="24"/>
    <x v="6"/>
    <m/>
    <n v="4800"/>
    <m/>
    <n v="4800"/>
    <m/>
  </r>
  <r>
    <x v="348"/>
    <x v="32"/>
    <x v="6"/>
    <m/>
    <n v="2070"/>
    <m/>
    <n v="2070"/>
    <m/>
  </r>
  <r>
    <x v="348"/>
    <x v="32"/>
    <x v="6"/>
    <m/>
    <n v="4387"/>
    <m/>
    <n v="4387"/>
    <m/>
  </r>
  <r>
    <x v="372"/>
    <x v="32"/>
    <x v="6"/>
    <m/>
    <n v="365"/>
    <m/>
    <n v="365"/>
    <m/>
  </r>
  <r>
    <x v="355"/>
    <x v="39"/>
    <x v="6"/>
    <m/>
    <n v="1538"/>
    <m/>
    <n v="1538"/>
    <m/>
  </r>
  <r>
    <x v="364"/>
    <x v="24"/>
    <x v="6"/>
    <m/>
    <n v="27507"/>
    <m/>
    <n v="27507"/>
    <m/>
  </r>
  <r>
    <x v="373"/>
    <x v="32"/>
    <x v="6"/>
    <m/>
    <n v="2196"/>
    <m/>
    <n v="2196"/>
    <m/>
  </r>
  <r>
    <x v="373"/>
    <x v="24"/>
    <x v="6"/>
    <m/>
    <n v="64290"/>
    <m/>
    <n v="64290"/>
    <m/>
  </r>
  <r>
    <x v="374"/>
    <x v="40"/>
    <x v="4"/>
    <m/>
    <n v="61200"/>
    <m/>
    <n v="61200"/>
    <m/>
  </r>
  <r>
    <x v="374"/>
    <x v="40"/>
    <x v="4"/>
    <m/>
    <n v="66800"/>
    <m/>
    <n v="66800"/>
    <m/>
  </r>
  <r>
    <x v="374"/>
    <x v="40"/>
    <x v="4"/>
    <m/>
    <n v="26000"/>
    <m/>
    <n v="26000"/>
    <m/>
  </r>
  <r>
    <x v="374"/>
    <x v="40"/>
    <x v="4"/>
    <m/>
    <n v="67700"/>
    <m/>
    <n v="67700"/>
    <m/>
  </r>
  <r>
    <x v="374"/>
    <x v="40"/>
    <x v="4"/>
    <m/>
    <n v="6500"/>
    <m/>
    <n v="6500"/>
    <m/>
  </r>
  <r>
    <x v="374"/>
    <x v="40"/>
    <x v="4"/>
    <m/>
    <n v="61200"/>
    <m/>
    <n v="61200"/>
    <m/>
  </r>
  <r>
    <x v="374"/>
    <x v="24"/>
    <x v="4"/>
    <m/>
    <n v="51000"/>
    <m/>
    <n v="51000"/>
    <m/>
  </r>
  <r>
    <x v="374"/>
    <x v="24"/>
    <x v="4"/>
    <m/>
    <n v="18000"/>
    <m/>
    <n v="18000"/>
    <m/>
  </r>
  <r>
    <x v="374"/>
    <x v="40"/>
    <x v="4"/>
    <m/>
    <n v="13000"/>
    <m/>
    <n v="13000"/>
    <m/>
  </r>
  <r>
    <x v="374"/>
    <x v="40"/>
    <x v="4"/>
    <m/>
    <n v="30400"/>
    <m/>
    <n v="30400"/>
    <m/>
  </r>
  <r>
    <x v="374"/>
    <x v="40"/>
    <x v="4"/>
    <m/>
    <n v="31400"/>
    <m/>
    <n v="31400"/>
    <m/>
  </r>
  <r>
    <x v="374"/>
    <x v="40"/>
    <x v="4"/>
    <m/>
    <n v="35800"/>
    <m/>
    <n v="35800"/>
    <m/>
  </r>
  <r>
    <x v="374"/>
    <x v="40"/>
    <x v="4"/>
    <m/>
    <n v="61200"/>
    <m/>
    <n v="61200"/>
    <m/>
  </r>
  <r>
    <x v="374"/>
    <x v="24"/>
    <x v="4"/>
    <m/>
    <n v="61200"/>
    <m/>
    <n v="61200"/>
    <m/>
  </r>
  <r>
    <x v="374"/>
    <x v="40"/>
    <x v="4"/>
    <m/>
    <n v="61200"/>
    <m/>
    <n v="61200"/>
    <m/>
  </r>
  <r>
    <x v="374"/>
    <x v="40"/>
    <x v="4"/>
    <m/>
    <n v="17690"/>
    <m/>
    <n v="17690"/>
    <m/>
  </r>
  <r>
    <x v="374"/>
    <x v="40"/>
    <x v="4"/>
    <m/>
    <m/>
    <n v="500000"/>
    <n v="-500000"/>
    <s v="DIB chq # 01670742"/>
  </r>
  <r>
    <x v="374"/>
    <x v="40"/>
    <x v="4"/>
    <m/>
    <m/>
    <n v="500000"/>
    <n v="-500000"/>
    <s v="DIB chq # 01670743"/>
  </r>
  <r>
    <x v="375"/>
    <x v="40"/>
    <x v="2"/>
    <m/>
    <n v="79878"/>
    <m/>
    <n v="79878"/>
    <m/>
  </r>
  <r>
    <x v="375"/>
    <x v="40"/>
    <x v="2"/>
    <m/>
    <n v="187041"/>
    <m/>
    <n v="187041"/>
    <m/>
  </r>
  <r>
    <x v="376"/>
    <x v="24"/>
    <x v="3"/>
    <m/>
    <n v="8641"/>
    <m/>
    <n v="8641"/>
    <m/>
  </r>
  <r>
    <x v="377"/>
    <x v="40"/>
    <x v="3"/>
    <m/>
    <n v="27172"/>
    <m/>
    <n v="27172"/>
    <m/>
  </r>
  <r>
    <x v="378"/>
    <x v="39"/>
    <x v="3"/>
    <m/>
    <m/>
    <n v="173058"/>
    <n v="-173058"/>
    <m/>
  </r>
  <r>
    <x v="378"/>
    <x v="4"/>
    <x v="3"/>
    <m/>
    <m/>
    <n v="20900"/>
    <n v="-20900"/>
    <s v="paid thru DIB chq # 01670750"/>
  </r>
  <r>
    <x v="378"/>
    <x v="32"/>
    <x v="3"/>
    <m/>
    <m/>
    <n v="6042"/>
    <n v="-6042"/>
    <m/>
  </r>
  <r>
    <x v="378"/>
    <x v="40"/>
    <x v="2"/>
    <m/>
    <m/>
    <n v="300000"/>
    <n v="-300000"/>
    <s v="paid thru DIB chq # 01670751"/>
  </r>
  <r>
    <x v="379"/>
    <x v="32"/>
    <x v="6"/>
    <m/>
    <n v="193"/>
    <m/>
    <n v="193"/>
    <m/>
  </r>
  <r>
    <x v="380"/>
    <x v="32"/>
    <x v="6"/>
    <m/>
    <n v="11425"/>
    <m/>
    <n v="11425"/>
    <m/>
  </r>
  <r>
    <x v="381"/>
    <x v="32"/>
    <x v="6"/>
    <m/>
    <n v="2880"/>
    <m/>
    <n v="2880"/>
    <m/>
  </r>
  <r>
    <x v="375"/>
    <x v="32"/>
    <x v="6"/>
    <m/>
    <n v="2221"/>
    <m/>
    <n v="2221"/>
    <m/>
  </r>
  <r>
    <x v="382"/>
    <x v="27"/>
    <x v="6"/>
    <m/>
    <n v="24159"/>
    <m/>
    <n v="24159"/>
    <m/>
  </r>
  <r>
    <x v="382"/>
    <x v="24"/>
    <x v="6"/>
    <m/>
    <n v="4800"/>
    <m/>
    <n v="4800"/>
    <m/>
  </r>
  <r>
    <x v="383"/>
    <x v="24"/>
    <x v="6"/>
    <m/>
    <n v="26730"/>
    <m/>
    <n v="26730"/>
    <m/>
  </r>
  <r>
    <x v="383"/>
    <x v="24"/>
    <x v="6"/>
    <m/>
    <n v="56820"/>
    <m/>
    <n v="56820"/>
    <m/>
  </r>
  <r>
    <x v="377"/>
    <x v="40"/>
    <x v="4"/>
    <m/>
    <n v="61200"/>
    <m/>
    <n v="61200"/>
    <m/>
  </r>
  <r>
    <x v="375"/>
    <x v="24"/>
    <x v="5"/>
    <m/>
    <n v="118995"/>
    <m/>
    <n v="118995"/>
    <m/>
  </r>
  <r>
    <x v="377"/>
    <x v="40"/>
    <x v="1"/>
    <m/>
    <n v="9950"/>
    <m/>
    <n v="9950"/>
    <m/>
  </r>
  <r>
    <x v="384"/>
    <x v="24"/>
    <x v="1"/>
    <m/>
    <n v="2630"/>
    <m/>
    <n v="2630"/>
    <m/>
  </r>
  <r>
    <x v="385"/>
    <x v="24"/>
    <x v="5"/>
    <m/>
    <m/>
    <n v="949145"/>
    <n v="-949145"/>
    <s v="this chq received from Total constr direct paid to danish intl. Meezan chq # 10874205"/>
  </r>
  <r>
    <x v="386"/>
    <x v="24"/>
    <x v="1"/>
    <m/>
    <n v="4595"/>
    <m/>
    <n v="4595"/>
    <m/>
  </r>
  <r>
    <x v="387"/>
    <x v="40"/>
    <x v="4"/>
    <m/>
    <n v="18720"/>
    <m/>
    <n v="18720"/>
    <m/>
  </r>
  <r>
    <x v="384"/>
    <x v="40"/>
    <x v="4"/>
    <m/>
    <n v="51000"/>
    <m/>
    <n v="51000"/>
    <m/>
  </r>
  <r>
    <x v="388"/>
    <x v="24"/>
    <x v="4"/>
    <m/>
    <n v="61200"/>
    <m/>
    <n v="61200"/>
    <m/>
  </r>
  <r>
    <x v="389"/>
    <x v="44"/>
    <x v="3"/>
    <m/>
    <n v="3245"/>
    <m/>
    <n v="3245"/>
    <m/>
  </r>
  <r>
    <x v="384"/>
    <x v="40"/>
    <x v="2"/>
    <m/>
    <n v="25575"/>
    <m/>
    <n v="25575"/>
    <m/>
  </r>
  <r>
    <x v="388"/>
    <x v="40"/>
    <x v="4"/>
    <m/>
    <n v="13630"/>
    <m/>
    <n v="13630"/>
    <m/>
  </r>
  <r>
    <x v="389"/>
    <x v="24"/>
    <x v="4"/>
    <m/>
    <n v="61200"/>
    <m/>
    <n v="61200"/>
    <m/>
  </r>
  <r>
    <x v="390"/>
    <x v="40"/>
    <x v="4"/>
    <m/>
    <n v="54700"/>
    <m/>
    <n v="54700"/>
    <m/>
  </r>
  <r>
    <x v="390"/>
    <x v="24"/>
    <x v="4"/>
    <m/>
    <n v="61200"/>
    <m/>
    <n v="61200"/>
    <m/>
  </r>
  <r>
    <x v="390"/>
    <x v="24"/>
    <x v="4"/>
    <m/>
    <n v="89682"/>
    <m/>
    <n v="89682"/>
    <m/>
  </r>
  <r>
    <x v="391"/>
    <x v="24"/>
    <x v="3"/>
    <m/>
    <n v="5107"/>
    <m/>
    <n v="5107"/>
    <m/>
  </r>
  <r>
    <x v="392"/>
    <x v="24"/>
    <x v="1"/>
    <m/>
    <n v="92266"/>
    <m/>
    <n v="92266"/>
    <m/>
  </r>
  <r>
    <x v="393"/>
    <x v="40"/>
    <x v="1"/>
    <m/>
    <n v="9100"/>
    <m/>
    <n v="9100"/>
    <m/>
  </r>
  <r>
    <x v="394"/>
    <x v="24"/>
    <x v="4"/>
    <m/>
    <n v="61200"/>
    <m/>
    <n v="61200"/>
    <m/>
  </r>
  <r>
    <x v="394"/>
    <x v="40"/>
    <x v="4"/>
    <m/>
    <n v="61200"/>
    <m/>
    <n v="61200"/>
    <m/>
  </r>
  <r>
    <x v="395"/>
    <x v="24"/>
    <x v="3"/>
    <m/>
    <n v="8995"/>
    <m/>
    <n v="8995"/>
    <m/>
  </r>
  <r>
    <x v="395"/>
    <x v="27"/>
    <x v="6"/>
    <m/>
    <n v="7950"/>
    <m/>
    <n v="7950"/>
    <m/>
  </r>
  <r>
    <x v="395"/>
    <x v="24"/>
    <x v="6"/>
    <m/>
    <n v="3575"/>
    <m/>
    <n v="3575"/>
    <m/>
  </r>
  <r>
    <x v="395"/>
    <x v="24"/>
    <x v="6"/>
    <m/>
    <n v="2464"/>
    <m/>
    <n v="2464"/>
    <m/>
  </r>
  <r>
    <x v="395"/>
    <x v="24"/>
    <x v="6"/>
    <m/>
    <n v="1800"/>
    <m/>
    <n v="1800"/>
    <m/>
  </r>
  <r>
    <x v="395"/>
    <x v="24"/>
    <x v="6"/>
    <m/>
    <n v="2156"/>
    <m/>
    <n v="2156"/>
    <m/>
  </r>
  <r>
    <x v="396"/>
    <x v="39"/>
    <x v="6"/>
    <m/>
    <m/>
    <n v="1538"/>
    <n v="-1538"/>
    <m/>
  </r>
  <r>
    <x v="396"/>
    <x v="27"/>
    <x v="6"/>
    <m/>
    <m/>
    <n v="32109"/>
    <n v="-32109"/>
    <m/>
  </r>
  <r>
    <x v="396"/>
    <x v="41"/>
    <x v="6"/>
    <m/>
    <m/>
    <n v="6600"/>
    <n v="-6600"/>
    <s v="paid thru DIB chq # 01729993 Rs 150,000 on 05-05-18"/>
  </r>
  <r>
    <x v="396"/>
    <x v="32"/>
    <x v="6"/>
    <m/>
    <m/>
    <n v="44926"/>
    <n v="-44926"/>
    <m/>
  </r>
  <r>
    <x v="396"/>
    <x v="43"/>
    <x v="6"/>
    <m/>
    <m/>
    <n v="25322"/>
    <n v="-25322"/>
    <m/>
  </r>
  <r>
    <x v="396"/>
    <x v="24"/>
    <x v="6"/>
    <m/>
    <m/>
    <n v="39505"/>
    <n v="-39505"/>
    <m/>
  </r>
  <r>
    <x v="396"/>
    <x v="37"/>
    <x v="1"/>
    <m/>
    <m/>
    <n v="5740"/>
    <n v="-5740"/>
    <m/>
  </r>
  <r>
    <x v="396"/>
    <x v="40"/>
    <x v="1"/>
    <m/>
    <m/>
    <n v="19050"/>
    <n v="-19050"/>
    <m/>
  </r>
  <r>
    <x v="396"/>
    <x v="0"/>
    <x v="1"/>
    <m/>
    <m/>
    <n v="13321"/>
    <n v="-13321"/>
    <s v="paid thru DIB chq # 01729991 Rs 150,000 on 05-05-18"/>
  </r>
  <r>
    <x v="396"/>
    <x v="5"/>
    <x v="1"/>
    <m/>
    <m/>
    <n v="5408"/>
    <n v="-5408"/>
    <m/>
  </r>
  <r>
    <x v="396"/>
    <x v="38"/>
    <x v="1"/>
    <m/>
    <m/>
    <n v="1155"/>
    <n v="-1155"/>
    <m/>
  </r>
  <r>
    <x v="396"/>
    <x v="24"/>
    <x v="1"/>
    <m/>
    <m/>
    <n v="105326"/>
    <n v="-105326"/>
    <m/>
  </r>
  <r>
    <x v="396"/>
    <x v="32"/>
    <x v="3"/>
    <m/>
    <m/>
    <n v="12501"/>
    <n v="-12501"/>
    <m/>
  </r>
  <r>
    <x v="396"/>
    <x v="44"/>
    <x v="3"/>
    <m/>
    <m/>
    <n v="3245"/>
    <n v="-3245"/>
    <s v="paid thru DIB chq # 01729992 Rs 150,000 on 05-05-18"/>
  </r>
  <r>
    <x v="396"/>
    <x v="40"/>
    <x v="3"/>
    <m/>
    <m/>
    <n v="27172"/>
    <n v="-27172"/>
    <m/>
  </r>
  <r>
    <x v="396"/>
    <x v="24"/>
    <x v="3"/>
    <m/>
    <m/>
    <n v="107082"/>
    <n v="-107082"/>
    <m/>
  </r>
  <r>
    <x v="396"/>
    <x v="24"/>
    <x v="1"/>
    <m/>
    <n v="83384"/>
    <m/>
    <n v="83384"/>
    <m/>
  </r>
  <r>
    <x v="397"/>
    <x v="40"/>
    <x v="1"/>
    <m/>
    <n v="51595"/>
    <m/>
    <n v="51595"/>
    <m/>
  </r>
  <r>
    <x v="397"/>
    <x v="44"/>
    <x v="3"/>
    <m/>
    <n v="900"/>
    <m/>
    <n v="900"/>
    <m/>
  </r>
  <r>
    <x v="397"/>
    <x v="40"/>
    <x v="4"/>
    <m/>
    <n v="30400"/>
    <m/>
    <n v="30400"/>
    <m/>
  </r>
  <r>
    <x v="398"/>
    <x v="40"/>
    <x v="4"/>
    <m/>
    <n v="8900"/>
    <m/>
    <n v="8900"/>
    <m/>
  </r>
  <r>
    <x v="398"/>
    <x v="40"/>
    <x v="4"/>
    <m/>
    <n v="25400"/>
    <m/>
    <n v="25400"/>
    <m/>
  </r>
  <r>
    <x v="399"/>
    <x v="40"/>
    <x v="4"/>
    <m/>
    <n v="16200"/>
    <m/>
    <n v="16200"/>
    <m/>
  </r>
  <r>
    <x v="399"/>
    <x v="40"/>
    <x v="4"/>
    <m/>
    <n v="43110"/>
    <m/>
    <n v="43110"/>
    <m/>
  </r>
  <r>
    <x v="399"/>
    <x v="40"/>
    <x v="4"/>
    <m/>
    <n v="16146"/>
    <m/>
    <n v="16146"/>
    <m/>
  </r>
  <r>
    <x v="399"/>
    <x v="40"/>
    <x v="4"/>
    <m/>
    <n v="107658"/>
    <m/>
    <n v="107658"/>
    <m/>
  </r>
  <r>
    <x v="400"/>
    <x v="40"/>
    <x v="4"/>
    <m/>
    <m/>
    <n v="500000"/>
    <n v="-500000"/>
    <s v="received against IPC 29 bill (received full payment) this chq direct paid to iqbal sons"/>
  </r>
  <r>
    <x v="400"/>
    <x v="24"/>
    <x v="5"/>
    <m/>
    <m/>
    <n v="500000"/>
    <n v="-500000"/>
    <s v="received against IPC 29 bill (received full payment) this chq direct paid to danish international"/>
  </r>
  <r>
    <x v="401"/>
    <x v="40"/>
    <x v="2"/>
    <m/>
    <n v="48233"/>
    <m/>
    <n v="48233"/>
    <m/>
  </r>
  <r>
    <x v="402"/>
    <x v="40"/>
    <x v="2"/>
    <m/>
    <n v="491814"/>
    <m/>
    <n v="491814"/>
    <m/>
  </r>
  <r>
    <x v="403"/>
    <x v="40"/>
    <x v="4"/>
    <m/>
    <n v="69780"/>
    <m/>
    <n v="69780"/>
    <m/>
  </r>
  <r>
    <x v="404"/>
    <x v="45"/>
    <x v="6"/>
    <m/>
    <n v="4157"/>
    <m/>
    <n v="4157"/>
    <m/>
  </r>
  <r>
    <x v="404"/>
    <x v="45"/>
    <x v="6"/>
    <m/>
    <n v="121725"/>
    <m/>
    <n v="121725"/>
    <m/>
  </r>
  <r>
    <x v="404"/>
    <x v="24"/>
    <x v="6"/>
    <m/>
    <n v="2400"/>
    <m/>
    <n v="2400"/>
    <m/>
  </r>
  <r>
    <x v="404"/>
    <x v="24"/>
    <x v="6"/>
    <m/>
    <n v="604"/>
    <m/>
    <n v="604"/>
    <m/>
  </r>
  <r>
    <x v="404"/>
    <x v="40"/>
    <x v="0"/>
    <m/>
    <n v="53120"/>
    <m/>
    <n v="53120"/>
    <m/>
  </r>
  <r>
    <x v="404"/>
    <x v="40"/>
    <x v="0"/>
    <m/>
    <n v="4800"/>
    <m/>
    <n v="4800"/>
    <m/>
  </r>
  <r>
    <x v="404"/>
    <x v="40"/>
    <x v="0"/>
    <m/>
    <n v="137800"/>
    <m/>
    <n v="137800"/>
    <m/>
  </r>
  <r>
    <x v="405"/>
    <x v="24"/>
    <x v="3"/>
    <m/>
    <m/>
    <n v="100000"/>
    <n v="-100000"/>
    <s v="paid this payment by bilal bhai thru his personal chq"/>
  </r>
  <r>
    <x v="374"/>
    <x v="46"/>
    <x v="8"/>
    <m/>
    <m/>
    <m/>
    <m/>
    <m/>
  </r>
  <r>
    <x v="405"/>
    <x v="24"/>
    <x v="1"/>
    <m/>
    <m/>
    <n v="150000"/>
    <n v="-150000"/>
    <s v="paid thru DIB chq # 01751959"/>
  </r>
  <r>
    <x v="405"/>
    <x v="24"/>
    <x v="6"/>
    <m/>
    <m/>
    <n v="200000"/>
    <n v="-200000"/>
    <s v="paid thru DIB chq # 01751961"/>
  </r>
  <r>
    <x v="405"/>
    <x v="40"/>
    <x v="0"/>
    <m/>
    <n v="73420"/>
    <m/>
    <n v="73420"/>
    <m/>
  </r>
  <r>
    <x v="405"/>
    <x v="47"/>
    <x v="0"/>
    <m/>
    <n v="25920"/>
    <m/>
    <n v="25920"/>
    <m/>
  </r>
  <r>
    <x v="405"/>
    <x v="40"/>
    <x v="0"/>
    <m/>
    <n v="41660"/>
    <m/>
    <n v="41660"/>
    <m/>
  </r>
  <r>
    <x v="405"/>
    <x v="40"/>
    <x v="0"/>
    <m/>
    <n v="43800"/>
    <m/>
    <n v="43800"/>
    <m/>
  </r>
  <r>
    <x v="406"/>
    <x v="40"/>
    <x v="0"/>
    <m/>
    <n v="22830"/>
    <m/>
    <n v="22830"/>
    <m/>
  </r>
  <r>
    <x v="407"/>
    <x v="24"/>
    <x v="5"/>
    <m/>
    <n v="35380"/>
    <m/>
    <n v="35380"/>
    <m/>
  </r>
  <r>
    <x v="408"/>
    <x v="0"/>
    <x v="3"/>
    <m/>
    <n v="1064"/>
    <m/>
    <n v="1064"/>
    <m/>
  </r>
  <r>
    <x v="409"/>
    <x v="40"/>
    <x v="0"/>
    <m/>
    <m/>
    <n v="250000"/>
    <n v="-250000"/>
    <s v="paid thru DIB chq # 01751977"/>
  </r>
  <r>
    <x v="410"/>
    <x v="40"/>
    <x v="1"/>
    <m/>
    <n v="1770"/>
    <m/>
    <n v="1770"/>
    <m/>
  </r>
  <r>
    <x v="410"/>
    <x v="24"/>
    <x v="5"/>
    <m/>
    <n v="321208"/>
    <m/>
    <n v="321208"/>
    <m/>
  </r>
  <r>
    <x v="410"/>
    <x v="24"/>
    <x v="5"/>
    <m/>
    <n v="6808"/>
    <m/>
    <n v="6808"/>
    <m/>
  </r>
  <r>
    <x v="410"/>
    <x v="0"/>
    <x v="3"/>
    <m/>
    <n v="679"/>
    <m/>
    <n v="679"/>
    <m/>
  </r>
  <r>
    <x v="411"/>
    <x v="40"/>
    <x v="2"/>
    <m/>
    <m/>
    <n v="300000"/>
    <n v="-300000"/>
    <s v="this chq received from hardees nueplex direct paid to islamuddin"/>
  </r>
  <r>
    <x v="412"/>
    <x v="40"/>
    <x v="4"/>
    <m/>
    <m/>
    <n v="350000"/>
    <n v="-350000"/>
    <s v="this chq received from total constrcution as jpmc Ipc 30 payment direct paid to iqbalsons chq amount 700,000"/>
  </r>
  <r>
    <x v="412"/>
    <x v="24"/>
    <x v="4"/>
    <m/>
    <m/>
    <n v="350000"/>
    <n v="-350000"/>
    <m/>
  </r>
  <r>
    <x v="413"/>
    <x v="24"/>
    <x v="5"/>
    <m/>
    <n v="395408"/>
    <m/>
    <n v="395408"/>
    <m/>
  </r>
  <r>
    <x v="413"/>
    <x v="45"/>
    <x v="6"/>
    <m/>
    <n v="71751"/>
    <m/>
    <n v="71751"/>
    <m/>
  </r>
  <r>
    <x v="413"/>
    <x v="45"/>
    <x v="6"/>
    <m/>
    <n v="33292"/>
    <m/>
    <n v="33292"/>
    <m/>
  </r>
  <r>
    <x v="413"/>
    <x v="45"/>
    <x v="6"/>
    <m/>
    <n v="592361"/>
    <m/>
    <n v="592361"/>
    <m/>
  </r>
  <r>
    <x v="413"/>
    <x v="24"/>
    <x v="6"/>
    <m/>
    <n v="8095"/>
    <m/>
    <n v="8095"/>
    <m/>
  </r>
  <r>
    <x v="413"/>
    <x v="24"/>
    <x v="6"/>
    <m/>
    <n v="3296"/>
    <m/>
    <n v="3296"/>
    <m/>
  </r>
  <r>
    <x v="413"/>
    <x v="40"/>
    <x v="4"/>
    <m/>
    <n v="8000"/>
    <m/>
    <n v="8000"/>
    <m/>
  </r>
  <r>
    <x v="413"/>
    <x v="40"/>
    <x v="4"/>
    <m/>
    <n v="9100"/>
    <m/>
    <n v="9100"/>
    <m/>
  </r>
  <r>
    <x v="413"/>
    <x v="40"/>
    <x v="4"/>
    <m/>
    <n v="9000"/>
    <m/>
    <n v="9000"/>
    <m/>
  </r>
  <r>
    <x v="413"/>
    <x v="40"/>
    <x v="4"/>
    <m/>
    <n v="4450"/>
    <m/>
    <n v="4450"/>
    <m/>
  </r>
  <r>
    <x v="413"/>
    <x v="24"/>
    <x v="4"/>
    <m/>
    <n v="110000"/>
    <m/>
    <n v="110000"/>
    <m/>
  </r>
  <r>
    <x v="414"/>
    <x v="45"/>
    <x v="6"/>
    <m/>
    <m/>
    <n v="1470000"/>
    <n v="-1470000"/>
    <s v="This chq rec from Total asJPMC IPC 31 balance payment direct paid to taherua sanitry"/>
  </r>
  <r>
    <x v="415"/>
    <x v="45"/>
    <x v="6"/>
    <m/>
    <n v="1665915"/>
    <m/>
    <n v="1665915"/>
    <m/>
  </r>
  <r>
    <x v="416"/>
    <x v="24"/>
    <x v="5"/>
    <m/>
    <n v="705608"/>
    <m/>
    <n v="705608"/>
    <m/>
  </r>
  <r>
    <x v="416"/>
    <x v="40"/>
    <x v="0"/>
    <m/>
    <n v="7400"/>
    <m/>
    <n v="7400"/>
    <m/>
  </r>
  <r>
    <x v="417"/>
    <x v="40"/>
    <x v="0"/>
    <m/>
    <n v="6000"/>
    <m/>
    <n v="6000"/>
    <m/>
  </r>
  <r>
    <x v="418"/>
    <x v="37"/>
    <x v="4"/>
    <m/>
    <n v="8600"/>
    <m/>
    <n v="8600"/>
    <m/>
  </r>
  <r>
    <x v="418"/>
    <x v="40"/>
    <x v="4"/>
    <m/>
    <n v="8600"/>
    <m/>
    <n v="8600"/>
    <m/>
  </r>
  <r>
    <x v="414"/>
    <x v="24"/>
    <x v="5"/>
    <m/>
    <n v="25550"/>
    <m/>
    <n v="25550"/>
    <m/>
  </r>
  <r>
    <x v="419"/>
    <x v="24"/>
    <x v="6"/>
    <m/>
    <n v="1800"/>
    <m/>
    <n v="1800"/>
    <m/>
  </r>
  <r>
    <x v="419"/>
    <x v="45"/>
    <x v="6"/>
    <m/>
    <n v="245053"/>
    <m/>
    <n v="245053"/>
    <m/>
  </r>
  <r>
    <x v="419"/>
    <x v="45"/>
    <x v="6"/>
    <m/>
    <n v="59832"/>
    <m/>
    <n v="59832"/>
    <m/>
  </r>
  <r>
    <x v="419"/>
    <x v="24"/>
    <x v="6"/>
    <m/>
    <n v="15245"/>
    <m/>
    <n v="15245"/>
    <m/>
  </r>
  <r>
    <x v="419"/>
    <x v="24"/>
    <x v="6"/>
    <m/>
    <n v="7042"/>
    <m/>
    <n v="7042"/>
    <m/>
  </r>
  <r>
    <x v="419"/>
    <x v="24"/>
    <x v="6"/>
    <m/>
    <n v="82600"/>
    <m/>
    <n v="82600"/>
    <m/>
  </r>
  <r>
    <x v="419"/>
    <x v="45"/>
    <x v="6"/>
    <m/>
    <n v="17826"/>
    <m/>
    <n v="17826"/>
    <m/>
  </r>
  <r>
    <x v="419"/>
    <x v="24"/>
    <x v="6"/>
    <m/>
    <n v="6680"/>
    <m/>
    <n v="6680"/>
    <m/>
  </r>
  <r>
    <x v="419"/>
    <x v="24"/>
    <x v="6"/>
    <m/>
    <n v="1600"/>
    <m/>
    <n v="1600"/>
    <m/>
  </r>
  <r>
    <x v="417"/>
    <x v="4"/>
    <x v="3"/>
    <m/>
    <n v="5815"/>
    <m/>
    <n v="5815"/>
    <m/>
  </r>
  <r>
    <x v="417"/>
    <x v="48"/>
    <x v="4"/>
    <m/>
    <n v="4300"/>
    <m/>
    <n v="4300"/>
    <m/>
  </r>
  <r>
    <x v="417"/>
    <x v="48"/>
    <x v="4"/>
    <m/>
    <n v="121656"/>
    <m/>
    <n v="121656"/>
    <m/>
  </r>
  <r>
    <x v="417"/>
    <x v="48"/>
    <x v="4"/>
    <m/>
    <n v="4300"/>
    <m/>
    <n v="4300"/>
    <m/>
  </r>
  <r>
    <x v="420"/>
    <x v="48"/>
    <x v="4"/>
    <m/>
    <n v="7660"/>
    <m/>
    <n v="7660"/>
    <m/>
  </r>
  <r>
    <x v="420"/>
    <x v="24"/>
    <x v="4"/>
    <m/>
    <n v="44000"/>
    <m/>
    <n v="44000"/>
    <m/>
  </r>
  <r>
    <x v="420"/>
    <x v="49"/>
    <x v="4"/>
    <m/>
    <n v="59200"/>
    <m/>
    <n v="59200"/>
    <m/>
  </r>
  <r>
    <x v="420"/>
    <x v="49"/>
    <x v="4"/>
    <m/>
    <n v="59200"/>
    <m/>
    <n v="59200"/>
    <m/>
  </r>
  <r>
    <x v="421"/>
    <x v="24"/>
    <x v="4"/>
    <m/>
    <m/>
    <n v="212538"/>
    <n v="-212538"/>
    <m/>
  </r>
  <r>
    <x v="421"/>
    <x v="37"/>
    <x v="4"/>
    <m/>
    <m/>
    <n v="8600"/>
    <n v="-8600"/>
    <s v="This chq rec from allied engg and direct paid to iqbal sons"/>
  </r>
  <r>
    <x v="421"/>
    <x v="40"/>
    <x v="4"/>
    <m/>
    <m/>
    <n v="118971"/>
    <n v="-118971"/>
    <m/>
  </r>
  <r>
    <x v="422"/>
    <x v="24"/>
    <x v="5"/>
    <m/>
    <n v="282988"/>
    <m/>
    <n v="282988"/>
    <m/>
  </r>
  <r>
    <x v="423"/>
    <x v="24"/>
    <x v="4"/>
    <m/>
    <n v="55000"/>
    <m/>
    <n v="55000"/>
    <m/>
  </r>
  <r>
    <x v="424"/>
    <x v="49"/>
    <x v="4"/>
    <m/>
    <n v="37000"/>
    <m/>
    <n v="37000"/>
    <m/>
  </r>
  <r>
    <x v="424"/>
    <x v="48"/>
    <x v="4"/>
    <m/>
    <n v="6900"/>
    <m/>
    <n v="6900"/>
    <m/>
  </r>
  <r>
    <x v="424"/>
    <x v="24"/>
    <x v="4"/>
    <m/>
    <n v="55000"/>
    <m/>
    <n v="55000"/>
    <m/>
  </r>
  <r>
    <x v="424"/>
    <x v="49"/>
    <x v="4"/>
    <m/>
    <n v="59200"/>
    <m/>
    <n v="59200"/>
    <m/>
  </r>
  <r>
    <x v="424"/>
    <x v="24"/>
    <x v="5"/>
    <m/>
    <n v="43293"/>
    <m/>
    <n v="43293"/>
    <m/>
  </r>
  <r>
    <x v="424"/>
    <x v="24"/>
    <x v="5"/>
    <m/>
    <n v="299085"/>
    <m/>
    <n v="299085"/>
    <m/>
  </r>
  <r>
    <x v="425"/>
    <x v="24"/>
    <x v="5"/>
    <m/>
    <m/>
    <n v="500000"/>
    <n v="-500000"/>
    <s v="This chq rec from total as unilever 2nd payment direct paid to danish internation"/>
  </r>
  <r>
    <x v="426"/>
    <x v="45"/>
    <x v="6"/>
    <m/>
    <n v="48818"/>
    <m/>
    <n v="48818"/>
    <m/>
  </r>
  <r>
    <x v="426"/>
    <x v="24"/>
    <x v="6"/>
    <m/>
    <n v="9880"/>
    <m/>
    <n v="9880"/>
    <m/>
  </r>
  <r>
    <x v="426"/>
    <x v="24"/>
    <x v="6"/>
    <m/>
    <n v="2472"/>
    <m/>
    <n v="2472"/>
    <m/>
  </r>
  <r>
    <x v="426"/>
    <x v="24"/>
    <x v="6"/>
    <m/>
    <n v="4320"/>
    <m/>
    <n v="4320"/>
    <m/>
  </r>
  <r>
    <x v="426"/>
    <x v="45"/>
    <x v="6"/>
    <m/>
    <n v="25000"/>
    <m/>
    <n v="25000"/>
    <m/>
  </r>
  <r>
    <x v="427"/>
    <x v="49"/>
    <x v="0"/>
    <m/>
    <n v="578880"/>
    <m/>
    <n v="578880"/>
    <m/>
  </r>
  <r>
    <x v="428"/>
    <x v="50"/>
    <x v="0"/>
    <m/>
    <n v="1331000"/>
    <m/>
    <n v="1331000"/>
    <m/>
  </r>
  <r>
    <x v="427"/>
    <x v="49"/>
    <x v="4"/>
    <m/>
    <n v="59200"/>
    <m/>
    <n v="59200"/>
    <m/>
  </r>
  <r>
    <x v="429"/>
    <x v="24"/>
    <x v="5"/>
    <m/>
    <n v="48186"/>
    <m/>
    <n v="48186"/>
    <m/>
  </r>
  <r>
    <x v="430"/>
    <x v="24"/>
    <x v="0"/>
    <m/>
    <m/>
    <n v="20050"/>
    <n v="-20050"/>
    <m/>
  </r>
  <r>
    <x v="430"/>
    <x v="34"/>
    <x v="0"/>
    <m/>
    <m/>
    <n v="22000"/>
    <n v="-22000"/>
    <m/>
  </r>
  <r>
    <x v="430"/>
    <x v="20"/>
    <x v="0"/>
    <m/>
    <m/>
    <n v="104351"/>
    <n v="-104351"/>
    <m/>
  </r>
  <r>
    <x v="430"/>
    <x v="47"/>
    <x v="0"/>
    <m/>
    <m/>
    <n v="25920"/>
    <n v="-25920"/>
    <s v="received against Tabba heart retention money. Rec from total construction This chq direct paid to Saeed Sons "/>
  </r>
  <r>
    <x v="430"/>
    <x v="40"/>
    <x v="0"/>
    <m/>
    <m/>
    <n v="107830"/>
    <n v="-107830"/>
    <m/>
  </r>
  <r>
    <x v="430"/>
    <x v="49"/>
    <x v="0"/>
    <m/>
    <m/>
    <n v="319659"/>
    <n v="-319659"/>
    <m/>
  </r>
  <r>
    <x v="431"/>
    <x v="24"/>
    <x v="5"/>
    <m/>
    <m/>
    <n v="1000000"/>
    <n v="-1000000"/>
    <s v="received against Unilever Fire Advance payment rec from total construction. This chq direct paid to Danish intl in the name of Build Con rec by Shayan mansoori"/>
  </r>
  <r>
    <x v="432"/>
    <x v="49"/>
    <x v="4"/>
    <m/>
    <n v="59200"/>
    <m/>
    <n v="59200"/>
    <m/>
  </r>
  <r>
    <x v="432"/>
    <x v="49"/>
    <x v="4"/>
    <m/>
    <n v="59200"/>
    <m/>
    <n v="59200"/>
    <m/>
  </r>
  <r>
    <x v="433"/>
    <x v="24"/>
    <x v="4"/>
    <m/>
    <n v="1776981"/>
    <m/>
    <n v="1776981"/>
    <m/>
  </r>
  <r>
    <x v="433"/>
    <x v="49"/>
    <x v="4"/>
    <m/>
    <n v="59200"/>
    <m/>
    <n v="59200"/>
    <m/>
  </r>
  <r>
    <x v="434"/>
    <x v="24"/>
    <x v="4"/>
    <m/>
    <m/>
    <n v="1000000"/>
    <n v="-1000000"/>
    <s v="received partial mobilization advance (this paid to iqbal sons in JPMC insulation deal)"/>
  </r>
  <r>
    <x v="432"/>
    <x v="48"/>
    <x v="0"/>
    <m/>
    <n v="121875"/>
    <m/>
    <n v="121875"/>
    <m/>
  </r>
  <r>
    <x v="435"/>
    <x v="45"/>
    <x v="6"/>
    <m/>
    <n v="271266"/>
    <m/>
    <n v="271266"/>
    <m/>
  </r>
  <r>
    <x v="436"/>
    <x v="45"/>
    <x v="6"/>
    <m/>
    <n v="1881"/>
    <m/>
    <n v="1881"/>
    <m/>
  </r>
  <r>
    <x v="437"/>
    <x v="45"/>
    <x v="6"/>
    <m/>
    <n v="66105"/>
    <m/>
    <n v="66105"/>
    <m/>
  </r>
  <r>
    <x v="437"/>
    <x v="24"/>
    <x v="6"/>
    <m/>
    <n v="11974"/>
    <m/>
    <n v="11974"/>
    <m/>
  </r>
  <r>
    <x v="432"/>
    <x v="24"/>
    <x v="6"/>
    <m/>
    <n v="1798"/>
    <m/>
    <n v="1798"/>
    <m/>
  </r>
  <r>
    <x v="438"/>
    <x v="40"/>
    <x v="1"/>
    <m/>
    <m/>
    <n v="53365"/>
    <n v="-53365"/>
    <m/>
  </r>
  <r>
    <x v="438"/>
    <x v="24"/>
    <x v="1"/>
    <m/>
    <m/>
    <n v="21635"/>
    <n v="-21635"/>
    <s v="paid thru DIB chq # 01813832 amount 75000"/>
  </r>
  <r>
    <x v="439"/>
    <x v="45"/>
    <x v="6"/>
    <m/>
    <m/>
    <n v="784000"/>
    <n v="-784000"/>
    <s v="This chq rec from total as jpmc IPC 34 payment direcr paid to taheruya rec by yousuf"/>
  </r>
  <r>
    <x v="439"/>
    <x v="45"/>
    <x v="6"/>
    <m/>
    <m/>
    <n v="500000"/>
    <n v="-500000"/>
    <s v="DIB chq # 01813842 amount 500,000"/>
  </r>
  <r>
    <x v="439"/>
    <x v="24"/>
    <x v="4"/>
    <m/>
    <m/>
    <n v="600000"/>
    <n v="-600000"/>
    <s v="This chq rec from total as jpmc IPC 34 payment direct paid to iqbal sons"/>
  </r>
  <r>
    <x v="432"/>
    <x v="49"/>
    <x v="4"/>
    <m/>
    <n v="21500"/>
    <m/>
    <n v="21500"/>
    <m/>
  </r>
  <r>
    <x v="432"/>
    <x v="48"/>
    <x v="4"/>
    <m/>
    <n v="21200"/>
    <m/>
    <n v="21200"/>
    <m/>
  </r>
  <r>
    <x v="439"/>
    <x v="49"/>
    <x v="4"/>
    <m/>
    <n v="59200"/>
    <m/>
    <n v="59200"/>
    <m/>
  </r>
  <r>
    <x v="439"/>
    <x v="49"/>
    <x v="4"/>
    <m/>
    <m/>
    <n v="472900"/>
    <n v="-472900"/>
    <m/>
  </r>
  <r>
    <x v="439"/>
    <x v="24"/>
    <x v="4"/>
    <m/>
    <m/>
    <n v="325125"/>
    <n v="-325125"/>
    <s v="This chq rec from Total as Unilever payment direct paid to iqbal sons"/>
  </r>
  <r>
    <x v="439"/>
    <x v="48"/>
    <x v="4"/>
    <m/>
    <m/>
    <n v="7975"/>
    <n v="-7975"/>
    <m/>
  </r>
  <r>
    <x v="440"/>
    <x v="24"/>
    <x v="4"/>
    <m/>
    <n v="98790"/>
    <m/>
    <n v="98790"/>
    <m/>
  </r>
  <r>
    <x v="441"/>
    <x v="48"/>
    <x v="0"/>
    <m/>
    <n v="46840"/>
    <m/>
    <n v="46840"/>
    <m/>
  </r>
  <r>
    <x v="441"/>
    <x v="50"/>
    <x v="0"/>
    <m/>
    <m/>
    <n v="500000"/>
    <n v="-500000"/>
    <s v="paid thru DIB chq # 01813853"/>
  </r>
  <r>
    <x v="441"/>
    <x v="50"/>
    <x v="0"/>
    <m/>
    <m/>
    <n v="500000"/>
    <n v="-500000"/>
    <s v="paid thru DIB chq # 01813854"/>
  </r>
  <r>
    <x v="441"/>
    <x v="45"/>
    <x v="6"/>
    <m/>
    <m/>
    <n v="207927"/>
    <n v="-207927"/>
    <s v="Sales Return"/>
  </r>
  <r>
    <x v="441"/>
    <x v="24"/>
    <x v="6"/>
    <m/>
    <m/>
    <n v="150637"/>
    <n v="-150637"/>
    <s v="Sales Return"/>
  </r>
  <r>
    <x v="442"/>
    <x v="24"/>
    <x v="5"/>
    <m/>
    <n v="128475"/>
    <m/>
    <n v="128475"/>
    <m/>
  </r>
  <r>
    <x v="442"/>
    <x v="24"/>
    <x v="5"/>
    <m/>
    <n v="103000"/>
    <m/>
    <n v="103000"/>
    <m/>
  </r>
  <r>
    <x v="438"/>
    <x v="24"/>
    <x v="3"/>
    <m/>
    <n v="4358"/>
    <m/>
    <n v="4358"/>
    <m/>
  </r>
  <r>
    <x v="438"/>
    <x v="49"/>
    <x v="4"/>
    <m/>
    <n v="59200"/>
    <m/>
    <n v="59200"/>
    <m/>
  </r>
  <r>
    <x v="438"/>
    <x v="48"/>
    <x v="4"/>
    <m/>
    <n v="8800"/>
    <m/>
    <n v="8800"/>
    <m/>
  </r>
  <r>
    <x v="443"/>
    <x v="24"/>
    <x v="5"/>
    <m/>
    <n v="27380"/>
    <m/>
    <n v="27380"/>
    <m/>
  </r>
  <r>
    <x v="443"/>
    <x v="45"/>
    <x v="6"/>
    <m/>
    <n v="7300"/>
    <m/>
    <n v="7300"/>
    <m/>
  </r>
  <r>
    <x v="443"/>
    <x v="24"/>
    <x v="6"/>
    <m/>
    <n v="1798"/>
    <m/>
    <n v="1798"/>
    <m/>
  </r>
  <r>
    <x v="443"/>
    <x v="24"/>
    <x v="6"/>
    <m/>
    <n v="4320"/>
    <m/>
    <n v="4320"/>
    <m/>
  </r>
  <r>
    <x v="443"/>
    <x v="24"/>
    <x v="6"/>
    <m/>
    <n v="680"/>
    <m/>
    <n v="680"/>
    <m/>
  </r>
  <r>
    <x v="443"/>
    <x v="45"/>
    <x v="6"/>
    <m/>
    <n v="15490"/>
    <m/>
    <n v="15490"/>
    <m/>
  </r>
  <r>
    <x v="443"/>
    <x v="24"/>
    <x v="6"/>
    <m/>
    <n v="7440"/>
    <m/>
    <n v="7440"/>
    <m/>
  </r>
  <r>
    <x v="444"/>
    <x v="24"/>
    <x v="5"/>
    <m/>
    <m/>
    <n v="500000"/>
    <n v="-500000"/>
    <s v="received against jpmc IPC 35 payment"/>
  </r>
  <r>
    <x v="444"/>
    <x v="24"/>
    <x v="6"/>
    <m/>
    <m/>
    <n v="142013"/>
    <n v="-142013"/>
    <m/>
  </r>
  <r>
    <x v="444"/>
    <x v="45"/>
    <x v="6"/>
    <m/>
    <m/>
    <n v="285845"/>
    <n v="-285845"/>
    <s v="received against jpmc IPC 35 payment"/>
  </r>
  <r>
    <x v="444"/>
    <x v="45"/>
    <x v="6"/>
    <m/>
    <m/>
    <n v="258142"/>
    <n v="-258142"/>
    <m/>
  </r>
  <r>
    <x v="444"/>
    <x v="24"/>
    <x v="4"/>
    <m/>
    <m/>
    <n v="152489"/>
    <n v="-152489"/>
    <m/>
  </r>
  <r>
    <x v="444"/>
    <x v="40"/>
    <x v="4"/>
    <m/>
    <m/>
    <n v="44094"/>
    <n v="-44094"/>
    <m/>
  </r>
  <r>
    <x v="444"/>
    <x v="48"/>
    <x v="4"/>
    <m/>
    <m/>
    <n v="194441"/>
    <n v="-194441"/>
    <m/>
  </r>
  <r>
    <x v="444"/>
    <x v="45"/>
    <x v="4"/>
    <m/>
    <m/>
    <n v="40100"/>
    <n v="-40100"/>
    <s v="received against jpmc IPC 35 payment"/>
  </r>
  <r>
    <x v="444"/>
    <x v="49"/>
    <x v="4"/>
    <m/>
    <m/>
    <n v="153600"/>
    <n v="-153600"/>
    <m/>
  </r>
  <r>
    <x v="444"/>
    <x v="24"/>
    <x v="4"/>
    <m/>
    <m/>
    <n v="25276"/>
    <n v="-25276"/>
    <m/>
  </r>
  <r>
    <x v="444"/>
    <x v="50"/>
    <x v="4"/>
    <m/>
    <m/>
    <n v="90000"/>
    <n v="-90000"/>
    <m/>
  </r>
  <r>
    <x v="445"/>
    <x v="50"/>
    <x v="0"/>
    <m/>
    <n v="2464000"/>
    <m/>
    <n v="2464000"/>
    <m/>
  </r>
  <r>
    <x v="445"/>
    <x v="48"/>
    <x v="2"/>
    <m/>
    <n v="35376"/>
    <m/>
    <n v="35376"/>
    <m/>
  </r>
  <r>
    <x v="445"/>
    <x v="40"/>
    <x v="7"/>
    <m/>
    <m/>
    <n v="38432"/>
    <n v="-38432"/>
    <m/>
  </r>
  <r>
    <x v="445"/>
    <x v="50"/>
    <x v="7"/>
    <m/>
    <m/>
    <n v="11568"/>
    <n v="-11568"/>
    <s v="padi thru DIB chq 01813888"/>
  </r>
  <r>
    <x v="446"/>
    <x v="50"/>
    <x v="0"/>
    <m/>
    <m/>
    <n v="1000000"/>
    <n v="-1000000"/>
    <s v="padi thru DIB chq 01813906"/>
  </r>
  <r>
    <x v="446"/>
    <x v="24"/>
    <x v="5"/>
    <m/>
    <n v="135880"/>
    <m/>
    <n v="135880"/>
    <m/>
  </r>
  <r>
    <x v="446"/>
    <x v="24"/>
    <x v="5"/>
    <m/>
    <n v="15332"/>
    <m/>
    <n v="15332"/>
    <m/>
  </r>
  <r>
    <x v="446"/>
    <x v="24"/>
    <x v="5"/>
    <m/>
    <n v="41120"/>
    <m/>
    <n v="41120"/>
    <m/>
  </r>
  <r>
    <x v="446"/>
    <x v="24"/>
    <x v="5"/>
    <m/>
    <n v="173696"/>
    <m/>
    <n v="173696"/>
    <m/>
  </r>
  <r>
    <x v="446"/>
    <x v="50"/>
    <x v="7"/>
    <m/>
    <n v="218805"/>
    <m/>
    <n v="218805"/>
    <m/>
  </r>
  <r>
    <x v="447"/>
    <x v="45"/>
    <x v="6"/>
    <m/>
    <n v="29089"/>
    <m/>
    <n v="29089"/>
    <m/>
  </r>
  <r>
    <x v="447"/>
    <x v="48"/>
    <x v="6"/>
    <m/>
    <n v="2039"/>
    <m/>
    <n v="2039"/>
    <m/>
  </r>
  <r>
    <x v="447"/>
    <x v="50"/>
    <x v="6"/>
    <m/>
    <n v="113159"/>
    <m/>
    <n v="113159"/>
    <m/>
  </r>
  <r>
    <x v="447"/>
    <x v="24"/>
    <x v="6"/>
    <m/>
    <n v="4179"/>
    <m/>
    <n v="4179"/>
    <m/>
  </r>
  <r>
    <x v="447"/>
    <x v="50"/>
    <x v="6"/>
    <m/>
    <n v="28884"/>
    <m/>
    <n v="28884"/>
    <m/>
  </r>
  <r>
    <x v="447"/>
    <x v="45"/>
    <x v="6"/>
    <m/>
    <n v="9985"/>
    <m/>
    <n v="9985"/>
    <m/>
  </r>
  <r>
    <x v="447"/>
    <x v="24"/>
    <x v="6"/>
    <m/>
    <n v="38080"/>
    <m/>
    <n v="38080"/>
    <m/>
  </r>
  <r>
    <x v="447"/>
    <x v="45"/>
    <x v="6"/>
    <m/>
    <n v="2376"/>
    <m/>
    <n v="2376"/>
    <m/>
  </r>
  <r>
    <x v="447"/>
    <x v="24"/>
    <x v="6"/>
    <m/>
    <n v="9053"/>
    <m/>
    <n v="9053"/>
    <m/>
  </r>
  <r>
    <x v="447"/>
    <x v="45"/>
    <x v="6"/>
    <m/>
    <n v="37796"/>
    <m/>
    <n v="37796"/>
    <m/>
  </r>
  <r>
    <x v="447"/>
    <x v="24"/>
    <x v="6"/>
    <m/>
    <n v="19052"/>
    <m/>
    <n v="19052"/>
    <m/>
  </r>
  <r>
    <x v="447"/>
    <x v="24"/>
    <x v="3"/>
    <m/>
    <n v="34736"/>
    <m/>
    <n v="34736"/>
    <m/>
  </r>
  <r>
    <x v="447"/>
    <x v="24"/>
    <x v="4"/>
    <m/>
    <n v="40000"/>
    <m/>
    <n v="40000"/>
    <s v="treated in cyberknife"/>
  </r>
  <r>
    <x v="447"/>
    <x v="24"/>
    <x v="4"/>
    <m/>
    <n v="12216"/>
    <m/>
    <n v="12216"/>
    <m/>
  </r>
  <r>
    <x v="448"/>
    <x v="49"/>
    <x v="4"/>
    <m/>
    <n v="22200"/>
    <m/>
    <n v="22200"/>
    <m/>
  </r>
  <r>
    <x v="449"/>
    <x v="50"/>
    <x v="7"/>
    <m/>
    <m/>
    <n v="207000"/>
    <n v="-207000"/>
    <s v="paid thru DIB chq # 01813922"/>
  </r>
  <r>
    <x v="449"/>
    <x v="50"/>
    <x v="7"/>
    <m/>
    <m/>
    <n v="237"/>
    <n v="-237"/>
    <m/>
  </r>
  <r>
    <x v="449"/>
    <x v="24"/>
    <x v="3"/>
    <m/>
    <n v="1221"/>
    <m/>
    <n v="1221"/>
    <m/>
  </r>
  <r>
    <x v="450"/>
    <x v="49"/>
    <x v="4"/>
    <m/>
    <n v="13000"/>
    <m/>
    <n v="13000"/>
    <m/>
  </r>
  <r>
    <x v="450"/>
    <x v="45"/>
    <x v="6"/>
    <m/>
    <n v="12145"/>
    <m/>
    <n v="12145"/>
    <m/>
  </r>
  <r>
    <x v="450"/>
    <x v="24"/>
    <x v="6"/>
    <m/>
    <n v="3300"/>
    <m/>
    <n v="3300"/>
    <m/>
  </r>
  <r>
    <x v="450"/>
    <x v="50"/>
    <x v="6"/>
    <m/>
    <n v="9450"/>
    <m/>
    <n v="9450"/>
    <m/>
  </r>
  <r>
    <x v="450"/>
    <x v="45"/>
    <x v="6"/>
    <m/>
    <n v="2988"/>
    <m/>
    <n v="2988"/>
    <m/>
  </r>
  <r>
    <x v="450"/>
    <x v="24"/>
    <x v="6"/>
    <m/>
    <n v="2250"/>
    <m/>
    <n v="2250"/>
    <m/>
  </r>
  <r>
    <x v="450"/>
    <x v="24"/>
    <x v="6"/>
    <m/>
    <n v="12526"/>
    <m/>
    <n v="12526"/>
    <m/>
  </r>
  <r>
    <x v="450"/>
    <x v="24"/>
    <x v="6"/>
    <m/>
    <n v="4560"/>
    <m/>
    <n v="4560"/>
    <m/>
  </r>
  <r>
    <x v="450"/>
    <x v="45"/>
    <x v="6"/>
    <m/>
    <n v="87188"/>
    <m/>
    <n v="87188"/>
    <m/>
  </r>
  <r>
    <x v="450"/>
    <x v="24"/>
    <x v="6"/>
    <m/>
    <n v="16560"/>
    <m/>
    <n v="16560"/>
    <m/>
  </r>
  <r>
    <x v="450"/>
    <x v="50"/>
    <x v="7"/>
    <m/>
    <n v="42500"/>
    <m/>
    <n v="42500"/>
    <m/>
  </r>
  <r>
    <x v="450"/>
    <x v="40"/>
    <x v="7"/>
    <m/>
    <n v="42500"/>
    <m/>
    <n v="42500"/>
    <m/>
  </r>
  <r>
    <x v="450"/>
    <x v="48"/>
    <x v="7"/>
    <m/>
    <n v="75000"/>
    <m/>
    <n v="75000"/>
    <m/>
  </r>
  <r>
    <x v="450"/>
    <x v="45"/>
    <x v="7"/>
    <m/>
    <n v="30000"/>
    <m/>
    <n v="30000"/>
    <m/>
  </r>
  <r>
    <x v="451"/>
    <x v="24"/>
    <x v="4"/>
    <m/>
    <n v="14308"/>
    <m/>
    <n v="14308"/>
    <m/>
  </r>
  <r>
    <x v="451"/>
    <x v="45"/>
    <x v="6"/>
    <m/>
    <n v="9381"/>
    <m/>
    <n v="9381"/>
    <m/>
  </r>
  <r>
    <x v="451"/>
    <x v="45"/>
    <x v="6"/>
    <m/>
    <n v="77473"/>
    <m/>
    <n v="77473"/>
    <m/>
  </r>
  <r>
    <x v="451"/>
    <x v="45"/>
    <x v="6"/>
    <m/>
    <n v="138695"/>
    <m/>
    <n v="138695"/>
    <m/>
  </r>
  <r>
    <x v="451"/>
    <x v="45"/>
    <x v="6"/>
    <m/>
    <n v="31694"/>
    <m/>
    <n v="31694"/>
    <m/>
  </r>
  <r>
    <x v="451"/>
    <x v="45"/>
    <x v="6"/>
    <m/>
    <n v="34809"/>
    <m/>
    <n v="34809"/>
    <m/>
  </r>
  <r>
    <x v="451"/>
    <x v="45"/>
    <x v="6"/>
    <m/>
    <n v="34809"/>
    <m/>
    <n v="34809"/>
    <m/>
  </r>
  <r>
    <x v="451"/>
    <x v="45"/>
    <x v="6"/>
    <m/>
    <n v="12792"/>
    <m/>
    <n v="12792"/>
    <m/>
  </r>
  <r>
    <x v="452"/>
    <x v="24"/>
    <x v="5"/>
    <m/>
    <n v="99008"/>
    <m/>
    <n v="99008"/>
    <m/>
  </r>
  <r>
    <x v="452"/>
    <x v="40"/>
    <x v="4"/>
    <m/>
    <n v="7878"/>
    <m/>
    <n v="7878"/>
    <m/>
  </r>
  <r>
    <x v="452"/>
    <x v="50"/>
    <x v="4"/>
    <m/>
    <n v="10000"/>
    <m/>
    <n v="10000"/>
    <m/>
  </r>
  <r>
    <x v="453"/>
    <x v="24"/>
    <x v="6"/>
    <m/>
    <n v="5840"/>
    <m/>
    <n v="5840"/>
    <m/>
  </r>
  <r>
    <x v="453"/>
    <x v="24"/>
    <x v="6"/>
    <m/>
    <n v="3148"/>
    <m/>
    <n v="3148"/>
    <m/>
  </r>
  <r>
    <x v="453"/>
    <x v="24"/>
    <x v="6"/>
    <m/>
    <n v="9792"/>
    <m/>
    <n v="9792"/>
    <m/>
  </r>
  <r>
    <x v="453"/>
    <x v="45"/>
    <x v="6"/>
    <m/>
    <n v="41724"/>
    <m/>
    <n v="41724"/>
    <m/>
  </r>
  <r>
    <x v="453"/>
    <x v="24"/>
    <x v="6"/>
    <m/>
    <n v="7814"/>
    <m/>
    <n v="7814"/>
    <m/>
  </r>
  <r>
    <x v="453"/>
    <x v="45"/>
    <x v="6"/>
    <m/>
    <n v="93325"/>
    <m/>
    <n v="93325"/>
    <m/>
  </r>
  <r>
    <x v="453"/>
    <x v="45"/>
    <x v="6"/>
    <m/>
    <n v="2505"/>
    <m/>
    <n v="2505"/>
    <m/>
  </r>
  <r>
    <x v="453"/>
    <x v="45"/>
    <x v="6"/>
    <m/>
    <n v="137108"/>
    <m/>
    <n v="137108"/>
    <m/>
  </r>
  <r>
    <x v="453"/>
    <x v="48"/>
    <x v="7"/>
    <m/>
    <m/>
    <n v="75000"/>
    <n v="-75000"/>
    <m/>
  </r>
  <r>
    <x v="453"/>
    <x v="50"/>
    <x v="7"/>
    <m/>
    <m/>
    <n v="42500"/>
    <n v="-42500"/>
    <s v="paid thru 2 dib chq # 01850984 Rs 80,000 &amp; 01850985 Rs 110,000"/>
  </r>
  <r>
    <x v="453"/>
    <x v="40"/>
    <x v="7"/>
    <m/>
    <m/>
    <n v="42500"/>
    <n v="-42500"/>
    <m/>
  </r>
  <r>
    <x v="453"/>
    <x v="45"/>
    <x v="7"/>
    <m/>
    <m/>
    <n v="30000"/>
    <n v="-30000"/>
    <m/>
  </r>
  <r>
    <x v="454"/>
    <x v="24"/>
    <x v="5"/>
    <m/>
    <m/>
    <n v="400000"/>
    <n v="-400000"/>
    <s v="this chq received from total as jpmc ipc 37 payment"/>
  </r>
  <r>
    <x v="454"/>
    <x v="24"/>
    <x v="4"/>
    <m/>
    <m/>
    <n v="300000"/>
    <n v="-300000"/>
    <s v="this chq received from total as jpmc ipc 37 payment"/>
  </r>
  <r>
    <x v="454"/>
    <x v="45"/>
    <x v="6"/>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4"/>
    <x v="3"/>
    <m/>
    <n v="28596"/>
    <m/>
    <n v="28596"/>
    <m/>
  </r>
  <r>
    <x v="456"/>
    <x v="24"/>
    <x v="3"/>
    <m/>
    <m/>
    <n v="75000"/>
    <n v="-75000"/>
    <s v="paid thru dib chq # 01873444"/>
  </r>
  <r>
    <x v="457"/>
    <x v="45"/>
    <x v="6"/>
    <m/>
    <n v="92310"/>
    <m/>
    <n v="92310"/>
    <m/>
  </r>
  <r>
    <x v="457"/>
    <x v="45"/>
    <x v="6"/>
    <m/>
    <n v="2968"/>
    <m/>
    <n v="2968"/>
    <m/>
  </r>
  <r>
    <x v="458"/>
    <x v="45"/>
    <x v="6"/>
    <m/>
    <m/>
    <n v="2505"/>
    <n v="-2505"/>
    <s v="sales return"/>
  </r>
  <r>
    <x v="455"/>
    <x v="24"/>
    <x v="4"/>
    <m/>
    <n v="80400"/>
    <m/>
    <n v="80400"/>
    <m/>
  </r>
  <r>
    <x v="455"/>
    <x v="40"/>
    <x v="4"/>
    <m/>
    <n v="4800"/>
    <m/>
    <n v="4800"/>
    <m/>
  </r>
  <r>
    <x v="455"/>
    <x v="40"/>
    <x v="4"/>
    <m/>
    <n v="4800"/>
    <m/>
    <n v="4800"/>
    <m/>
  </r>
  <r>
    <x v="455"/>
    <x v="48"/>
    <x v="4"/>
    <m/>
    <n v="27600"/>
    <m/>
    <n v="27600"/>
    <m/>
  </r>
  <r>
    <x v="455"/>
    <x v="40"/>
    <x v="4"/>
    <m/>
    <n v="3816"/>
    <m/>
    <n v="3816"/>
    <m/>
  </r>
  <r>
    <x v="455"/>
    <x v="24"/>
    <x v="4"/>
    <m/>
    <n v="60775"/>
    <m/>
    <n v="60775"/>
    <m/>
  </r>
  <r>
    <x v="455"/>
    <x v="40"/>
    <x v="4"/>
    <m/>
    <n v="22800"/>
    <m/>
    <n v="22800"/>
    <m/>
  </r>
  <r>
    <x v="455"/>
    <x v="24"/>
    <x v="4"/>
    <m/>
    <n v="40000"/>
    <m/>
    <n v="40000"/>
    <m/>
  </r>
  <r>
    <x v="455"/>
    <x v="24"/>
    <x v="4"/>
    <m/>
    <n v="10000"/>
    <m/>
    <n v="10000"/>
    <m/>
  </r>
  <r>
    <x v="459"/>
    <x v="24"/>
    <x v="5"/>
    <m/>
    <n v="218756"/>
    <m/>
    <n v="218756"/>
    <m/>
  </r>
  <r>
    <x v="460"/>
    <x v="50"/>
    <x v="0"/>
    <m/>
    <n v="160000"/>
    <m/>
    <n v="160000"/>
    <m/>
  </r>
  <r>
    <x v="460"/>
    <x v="45"/>
    <x v="7"/>
    <m/>
    <n v="90000"/>
    <m/>
    <n v="90000"/>
    <m/>
  </r>
  <r>
    <x v="460"/>
    <x v="48"/>
    <x v="7"/>
    <m/>
    <n v="135000"/>
    <m/>
    <n v="135000"/>
    <m/>
  </r>
  <r>
    <x v="460"/>
    <x v="50"/>
    <x v="7"/>
    <m/>
    <n v="85000"/>
    <m/>
    <n v="85000"/>
    <m/>
  </r>
  <r>
    <x v="460"/>
    <x v="24"/>
    <x v="3"/>
    <m/>
    <n v="5259"/>
    <m/>
    <n v="5259"/>
    <m/>
  </r>
  <r>
    <x v="460"/>
    <x v="24"/>
    <x v="3"/>
    <m/>
    <n v="74051"/>
    <m/>
    <n v="74051"/>
    <m/>
  </r>
  <r>
    <x v="460"/>
    <x v="24"/>
    <x v="3"/>
    <m/>
    <n v="19773"/>
    <m/>
    <n v="19773"/>
    <m/>
  </r>
  <r>
    <x v="460"/>
    <x v="45"/>
    <x v="7"/>
    <m/>
    <m/>
    <n v="250000"/>
    <n v="-250000"/>
    <m/>
  </r>
  <r>
    <x v="461"/>
    <x v="45"/>
    <x v="6"/>
    <m/>
    <n v="164818"/>
    <m/>
    <n v="164818"/>
    <m/>
  </r>
  <r>
    <x v="461"/>
    <x v="24"/>
    <x v="6"/>
    <m/>
    <n v="4060"/>
    <m/>
    <n v="4060"/>
    <m/>
  </r>
  <r>
    <x v="461"/>
    <x v="45"/>
    <x v="6"/>
    <m/>
    <n v="66065"/>
    <m/>
    <n v="66065"/>
    <m/>
  </r>
  <r>
    <x v="461"/>
    <x v="45"/>
    <x v="6"/>
    <m/>
    <n v="54061"/>
    <m/>
    <n v="54061"/>
    <m/>
  </r>
  <r>
    <x v="461"/>
    <x v="24"/>
    <x v="6"/>
    <m/>
    <n v="8310"/>
    <m/>
    <n v="8310"/>
    <m/>
  </r>
  <r>
    <x v="461"/>
    <x v="50"/>
    <x v="7"/>
    <m/>
    <n v="10000"/>
    <m/>
    <n v="10000"/>
    <m/>
  </r>
  <r>
    <x v="461"/>
    <x v="45"/>
    <x v="7"/>
    <m/>
    <n v="145000"/>
    <m/>
    <n v="145000"/>
    <m/>
  </r>
  <r>
    <x v="461"/>
    <x v="24"/>
    <x v="1"/>
    <m/>
    <n v="2094"/>
    <m/>
    <n v="2094"/>
    <m/>
  </r>
  <r>
    <x v="461"/>
    <x v="24"/>
    <x v="1"/>
    <m/>
    <n v="14538"/>
    <m/>
    <n v="14538"/>
    <m/>
  </r>
  <r>
    <x v="461"/>
    <x v="24"/>
    <x v="1"/>
    <m/>
    <n v="23518"/>
    <m/>
    <n v="23518"/>
    <m/>
  </r>
  <r>
    <x v="461"/>
    <x v="24"/>
    <x v="1"/>
    <m/>
    <n v="2815"/>
    <m/>
    <n v="2815"/>
    <m/>
  </r>
  <r>
    <x v="462"/>
    <x v="45"/>
    <x v="6"/>
    <m/>
    <n v="1474"/>
    <m/>
    <n v="1474"/>
    <m/>
  </r>
  <r>
    <x v="462"/>
    <x v="45"/>
    <x v="6"/>
    <m/>
    <n v="122831"/>
    <m/>
    <n v="122831"/>
    <m/>
  </r>
  <r>
    <x v="462"/>
    <x v="24"/>
    <x v="6"/>
    <m/>
    <n v="2128"/>
    <m/>
    <n v="2128"/>
    <m/>
  </r>
  <r>
    <x v="462"/>
    <x v="24"/>
    <x v="6"/>
    <m/>
    <n v="3010"/>
    <m/>
    <n v="3010"/>
    <m/>
  </r>
  <r>
    <x v="462"/>
    <x v="24"/>
    <x v="4"/>
    <m/>
    <n v="78000"/>
    <m/>
    <n v="78000"/>
    <m/>
  </r>
  <r>
    <x v="462"/>
    <x v="24"/>
    <x v="3"/>
    <m/>
    <n v="5490"/>
    <m/>
    <n v="5490"/>
    <m/>
  </r>
  <r>
    <x v="462"/>
    <x v="24"/>
    <x v="3"/>
    <m/>
    <m/>
    <n v="13520"/>
    <n v="-13520"/>
    <s v="sales return"/>
  </r>
  <r>
    <x v="463"/>
    <x v="50"/>
    <x v="7"/>
    <m/>
    <n v="24000"/>
    <m/>
    <n v="24000"/>
    <m/>
  </r>
  <r>
    <x v="463"/>
    <x v="45"/>
    <x v="7"/>
    <m/>
    <n v="121000"/>
    <m/>
    <n v="121000"/>
    <m/>
  </r>
  <r>
    <x v="463"/>
    <x v="50"/>
    <x v="7"/>
    <m/>
    <n v="15000"/>
    <m/>
    <n v="15000"/>
    <m/>
  </r>
  <r>
    <x v="463"/>
    <x v="40"/>
    <x v="2"/>
    <m/>
    <m/>
    <n v="500000"/>
    <n v="-500000"/>
    <s v="paid thru DIB chq # 01873520 chq  amount 500,000 this chq not entered it is adjusted in nueplex because rs 300,000 che given to islamuddin but it was bounced."/>
  </r>
  <r>
    <x v="463"/>
    <x v="24"/>
    <x v="3"/>
    <m/>
    <m/>
    <n v="100000"/>
    <n v="-100000"/>
    <s v="paid thru DIB chq # 01873522 chq  amount 100,000"/>
  </r>
  <r>
    <x v="463"/>
    <x v="45"/>
    <x v="7"/>
    <m/>
    <m/>
    <n v="65000"/>
    <n v="-65000"/>
    <s v="paid thru DIB chq # 01900176 chq  amount 200,000"/>
  </r>
  <r>
    <x v="463"/>
    <x v="48"/>
    <x v="7"/>
    <m/>
    <m/>
    <n v="135000"/>
    <n v="-135000"/>
    <s v="paid thru DIB chq # 01900176 chq  amount 200,000"/>
  </r>
  <r>
    <x v="464"/>
    <x v="45"/>
    <x v="6"/>
    <m/>
    <n v="51927"/>
    <m/>
    <n v="51927"/>
    <m/>
  </r>
  <r>
    <x v="464"/>
    <x v="45"/>
    <x v="6"/>
    <m/>
    <n v="44869"/>
    <m/>
    <n v="44869"/>
    <m/>
  </r>
  <r>
    <x v="464"/>
    <x v="45"/>
    <x v="6"/>
    <m/>
    <n v="707"/>
    <m/>
    <n v="707"/>
    <m/>
  </r>
  <r>
    <x v="465"/>
    <x v="50"/>
    <x v="0"/>
    <m/>
    <n v="631320"/>
    <m/>
    <n v="631320"/>
    <m/>
  </r>
  <r>
    <x v="466"/>
    <x v="50"/>
    <x v="4"/>
    <m/>
    <n v="35000"/>
    <m/>
    <n v="35000"/>
    <m/>
  </r>
  <r>
    <x v="466"/>
    <x v="45"/>
    <x v="4"/>
    <m/>
    <n v="18400"/>
    <m/>
    <n v="18400"/>
    <m/>
  </r>
  <r>
    <x v="466"/>
    <x v="45"/>
    <x v="4"/>
    <m/>
    <n v="9200"/>
    <m/>
    <n v="9200"/>
    <m/>
  </r>
  <r>
    <x v="466"/>
    <x v="51"/>
    <x v="5"/>
    <m/>
    <n v="199286"/>
    <m/>
    <n v="199286"/>
    <m/>
  </r>
  <r>
    <x v="466"/>
    <x v="50"/>
    <x v="0"/>
    <m/>
    <m/>
    <n v="500000"/>
    <n v="-500000"/>
    <s v="paid thru DIB chq # 01900189"/>
  </r>
  <r>
    <x v="467"/>
    <x v="50"/>
    <x v="4"/>
    <m/>
    <n v="45000"/>
    <m/>
    <n v="45000"/>
    <m/>
  </r>
  <r>
    <x v="467"/>
    <x v="45"/>
    <x v="4"/>
    <m/>
    <n v="12500"/>
    <m/>
    <n v="12500"/>
    <m/>
  </r>
  <r>
    <x v="467"/>
    <x v="24"/>
    <x v="3"/>
    <m/>
    <n v="84648"/>
    <m/>
    <n v="84648"/>
    <m/>
  </r>
  <r>
    <x v="468"/>
    <x v="24"/>
    <x v="1"/>
    <m/>
    <m/>
    <n v="100000"/>
    <n v="-100000"/>
    <s v="paid thru DIB chq # 01900223"/>
  </r>
  <r>
    <x v="468"/>
    <x v="24"/>
    <x v="5"/>
    <m/>
    <m/>
    <n v="300000"/>
    <n v="-300000"/>
    <s v="paid thru DIB chq # 01900224"/>
  </r>
  <r>
    <x v="468"/>
    <x v="50"/>
    <x v="0"/>
    <m/>
    <m/>
    <n v="300000"/>
    <n v="-300000"/>
    <s v="paid thru DIB chq # 01900225"/>
  </r>
  <r>
    <x v="468"/>
    <x v="0"/>
    <x v="3"/>
    <m/>
    <m/>
    <n v="1743"/>
    <n v="-1743"/>
    <m/>
  </r>
  <r>
    <x v="468"/>
    <x v="4"/>
    <x v="3"/>
    <m/>
    <m/>
    <n v="5815"/>
    <n v="-5815"/>
    <m/>
  </r>
  <r>
    <x v="468"/>
    <x v="44"/>
    <x v="3"/>
    <m/>
    <m/>
    <n v="900"/>
    <n v="-900"/>
    <s v="paid thru DIB chq # 01900227"/>
  </r>
  <r>
    <x v="468"/>
    <x v="24"/>
    <x v="3"/>
    <m/>
    <m/>
    <n v="66542"/>
    <n v="-66542"/>
    <m/>
  </r>
  <r>
    <x v="467"/>
    <x v="45"/>
    <x v="7"/>
    <m/>
    <m/>
    <n v="41000"/>
    <n v="-41000"/>
    <m/>
  </r>
  <r>
    <x v="468"/>
    <x v="50"/>
    <x v="7"/>
    <m/>
    <m/>
    <n v="134000"/>
    <n v="-134000"/>
    <m/>
  </r>
  <r>
    <x v="467"/>
    <x v="45"/>
    <x v="7"/>
    <m/>
    <m/>
    <n v="25000"/>
    <n v="-25000"/>
    <m/>
  </r>
  <r>
    <x v="467"/>
    <x v="45"/>
    <x v="7"/>
    <m/>
    <n v="122500"/>
    <m/>
    <n v="122500"/>
    <m/>
  </r>
  <r>
    <x v="469"/>
    <x v="24"/>
    <x v="6"/>
    <m/>
    <n v="3220"/>
    <m/>
    <n v="3220"/>
    <m/>
  </r>
  <r>
    <x v="469"/>
    <x v="45"/>
    <x v="6"/>
    <m/>
    <n v="29777"/>
    <m/>
    <n v="29777"/>
    <m/>
  </r>
  <r>
    <x v="469"/>
    <x v="45"/>
    <x v="6"/>
    <m/>
    <n v="218807"/>
    <m/>
    <n v="218807"/>
    <m/>
  </r>
  <r>
    <x v="469"/>
    <x v="45"/>
    <x v="6"/>
    <m/>
    <n v="35853"/>
    <m/>
    <n v="35853"/>
    <m/>
  </r>
  <r>
    <x v="469"/>
    <x v="45"/>
    <x v="6"/>
    <m/>
    <n v="16052"/>
    <m/>
    <n v="16052"/>
    <m/>
  </r>
  <r>
    <x v="469"/>
    <x v="52"/>
    <x v="6"/>
    <m/>
    <n v="1189"/>
    <m/>
    <n v="1189"/>
    <m/>
  </r>
  <r>
    <x v="469"/>
    <x v="45"/>
    <x v="6"/>
    <m/>
    <n v="18123"/>
    <m/>
    <n v="18123"/>
    <m/>
  </r>
  <r>
    <x v="469"/>
    <x v="24"/>
    <x v="6"/>
    <m/>
    <n v="43480"/>
    <m/>
    <n v="43480"/>
    <m/>
  </r>
  <r>
    <x v="470"/>
    <x v="51"/>
    <x v="4"/>
    <m/>
    <n v="50000"/>
    <m/>
    <n v="50000"/>
    <m/>
  </r>
  <r>
    <x v="470"/>
    <x v="50"/>
    <x v="7"/>
    <m/>
    <n v="157740"/>
    <m/>
    <n v="157740"/>
    <m/>
  </r>
  <r>
    <x v="470"/>
    <x v="45"/>
    <x v="7"/>
    <m/>
    <n v="6800"/>
    <m/>
    <n v="6800"/>
    <m/>
  </r>
  <r>
    <x v="471"/>
    <x v="24"/>
    <x v="6"/>
    <m/>
    <n v="8176"/>
    <m/>
    <n v="8176"/>
    <m/>
  </r>
  <r>
    <x v="471"/>
    <x v="45"/>
    <x v="6"/>
    <m/>
    <n v="24519"/>
    <m/>
    <n v="24519"/>
    <m/>
  </r>
  <r>
    <x v="471"/>
    <x v="45"/>
    <x v="6"/>
    <m/>
    <n v="128523"/>
    <m/>
    <n v="128523"/>
    <m/>
  </r>
  <r>
    <x v="471"/>
    <x v="24"/>
    <x v="6"/>
    <m/>
    <n v="4418"/>
    <m/>
    <n v="4418"/>
    <m/>
  </r>
  <r>
    <x v="471"/>
    <x v="45"/>
    <x v="6"/>
    <m/>
    <n v="11769"/>
    <m/>
    <n v="11769"/>
    <m/>
  </r>
  <r>
    <x v="471"/>
    <x v="45"/>
    <x v="6"/>
    <m/>
    <n v="59626"/>
    <m/>
    <n v="59626"/>
    <m/>
  </r>
  <r>
    <x v="471"/>
    <x v="45"/>
    <x v="6"/>
    <m/>
    <n v="42931"/>
    <m/>
    <n v="42931"/>
    <m/>
  </r>
  <r>
    <x v="471"/>
    <x v="51"/>
    <x v="4"/>
    <m/>
    <n v="53000"/>
    <m/>
    <n v="53000"/>
    <m/>
  </r>
  <r>
    <x v="471"/>
    <x v="50"/>
    <x v="4"/>
    <m/>
    <n v="35000"/>
    <m/>
    <n v="35000"/>
    <m/>
  </r>
  <r>
    <x v="471"/>
    <x v="51"/>
    <x v="4"/>
    <m/>
    <n v="63600"/>
    <m/>
    <n v="63600"/>
    <m/>
  </r>
  <r>
    <x v="471"/>
    <x v="51"/>
    <x v="4"/>
    <m/>
    <n v="31800"/>
    <m/>
    <n v="31800"/>
    <m/>
  </r>
  <r>
    <x v="471"/>
    <x v="48"/>
    <x v="6"/>
    <m/>
    <m/>
    <n v="2039"/>
    <n v="-2039"/>
    <m/>
  </r>
  <r>
    <x v="471"/>
    <x v="50"/>
    <x v="6"/>
    <m/>
    <m/>
    <n v="151493"/>
    <n v="-151493"/>
    <m/>
  </r>
  <r>
    <x v="471"/>
    <x v="52"/>
    <x v="6"/>
    <m/>
    <m/>
    <n v="1189"/>
    <n v="-1189"/>
    <s v="chq amount 500,000 this chq rec from total as unilever payment"/>
  </r>
  <r>
    <x v="471"/>
    <x v="24"/>
    <x v="6"/>
    <m/>
    <m/>
    <n v="212956"/>
    <n v="-212956"/>
    <m/>
  </r>
  <r>
    <x v="471"/>
    <x v="45"/>
    <x v="6"/>
    <m/>
    <m/>
    <n v="132323"/>
    <n v="-132323"/>
    <m/>
  </r>
  <r>
    <x v="471"/>
    <x v="45"/>
    <x v="6"/>
    <m/>
    <m/>
    <n v="477500"/>
    <n v="-477500"/>
    <s v="chq amount 500,000 this chq rec from total as unilever payment"/>
  </r>
  <r>
    <x v="472"/>
    <x v="50"/>
    <x v="4"/>
    <m/>
    <n v="23400"/>
    <m/>
    <n v="23400"/>
    <m/>
  </r>
  <r>
    <x v="472"/>
    <x v="51"/>
    <x v="5"/>
    <m/>
    <n v="9652"/>
    <m/>
    <n v="9652"/>
    <m/>
  </r>
  <r>
    <x v="472"/>
    <x v="51"/>
    <x v="5"/>
    <m/>
    <n v="74142"/>
    <m/>
    <n v="74142"/>
    <m/>
  </r>
  <r>
    <x v="472"/>
    <x v="50"/>
    <x v="7"/>
    <m/>
    <m/>
    <n v="157740"/>
    <n v="-157740"/>
    <m/>
  </r>
  <r>
    <x v="472"/>
    <x v="45"/>
    <x v="7"/>
    <m/>
    <m/>
    <n v="6800"/>
    <n v="-6800"/>
    <s v="dib chq 01727450"/>
  </r>
  <r>
    <x v="472"/>
    <x v="45"/>
    <x v="7"/>
    <m/>
    <m/>
    <n v="-540"/>
    <n v="540"/>
    <m/>
  </r>
  <r>
    <x v="473"/>
    <x v="40"/>
    <x v="2"/>
    <m/>
    <m/>
    <n v="200000"/>
    <n v="-200000"/>
    <s v="paid thru dib Chq 01927453"/>
  </r>
  <r>
    <x v="473"/>
    <x v="50"/>
    <x v="0"/>
    <m/>
    <m/>
    <n v="400000"/>
    <n v="-400000"/>
    <s v="paid thru dib Chq 01927454"/>
  </r>
  <r>
    <x v="473"/>
    <x v="24"/>
    <x v="5"/>
    <m/>
    <m/>
    <n v="300000"/>
    <n v="-300000"/>
    <s v="paid thru dib Chq 01927457"/>
  </r>
  <r>
    <x v="473"/>
    <x v="24"/>
    <x v="3"/>
    <m/>
    <m/>
    <n v="35000"/>
    <n v="-35000"/>
    <s v="paid thru mcb Chq 1722007612"/>
  </r>
  <r>
    <x v="474"/>
    <x v="24"/>
    <x v="6"/>
    <m/>
    <n v="60000"/>
    <m/>
    <n v="60000"/>
    <m/>
  </r>
  <r>
    <x v="474"/>
    <x v="45"/>
    <x v="6"/>
    <m/>
    <n v="19668"/>
    <m/>
    <n v="19668"/>
    <m/>
  </r>
  <r>
    <x v="474"/>
    <x v="45"/>
    <x v="6"/>
    <m/>
    <n v="51207"/>
    <m/>
    <n v="51207"/>
    <m/>
  </r>
  <r>
    <x v="474"/>
    <x v="45"/>
    <x v="6"/>
    <m/>
    <n v="2067"/>
    <m/>
    <n v="2067"/>
    <m/>
  </r>
  <r>
    <x v="474"/>
    <x v="24"/>
    <x v="6"/>
    <m/>
    <n v="1708"/>
    <m/>
    <n v="1708"/>
    <m/>
  </r>
  <r>
    <x v="474"/>
    <x v="45"/>
    <x v="6"/>
    <m/>
    <n v="43272"/>
    <m/>
    <n v="43272"/>
    <m/>
  </r>
  <r>
    <x v="474"/>
    <x v="45"/>
    <x v="6"/>
    <m/>
    <n v="83066"/>
    <m/>
    <n v="83066"/>
    <m/>
  </r>
  <r>
    <x v="474"/>
    <x v="24"/>
    <x v="6"/>
    <m/>
    <n v="2040"/>
    <m/>
    <n v="2040"/>
    <m/>
  </r>
  <r>
    <x v="474"/>
    <x v="45"/>
    <x v="6"/>
    <m/>
    <n v="17118"/>
    <m/>
    <n v="17118"/>
    <m/>
  </r>
  <r>
    <x v="475"/>
    <x v="50"/>
    <x v="4"/>
    <m/>
    <n v="24000"/>
    <m/>
    <n v="24000"/>
    <m/>
  </r>
  <r>
    <x v="475"/>
    <x v="50"/>
    <x v="0"/>
    <m/>
    <n v="66000"/>
    <m/>
    <n v="66000"/>
    <m/>
  </r>
  <r>
    <x v="475"/>
    <x v="24"/>
    <x v="3"/>
    <m/>
    <n v="19095"/>
    <m/>
    <n v="19095"/>
    <m/>
  </r>
  <r>
    <x v="475"/>
    <x v="45"/>
    <x v="7"/>
    <m/>
    <m/>
    <n v="15000"/>
    <n v="-15000"/>
    <s v="donate in masjid"/>
  </r>
  <r>
    <x v="475"/>
    <x v="45"/>
    <x v="7"/>
    <m/>
    <m/>
    <n v="540"/>
    <n v="-540"/>
    <s v="adjust"/>
  </r>
  <r>
    <x v="475"/>
    <x v="45"/>
    <x v="7"/>
    <m/>
    <m/>
    <n v="82500"/>
    <n v="-82500"/>
    <s v="paid thru dib Chq 01927487 "/>
  </r>
  <r>
    <x v="476"/>
    <x v="45"/>
    <x v="6"/>
    <m/>
    <n v="48168"/>
    <m/>
    <n v="48168"/>
    <m/>
  </r>
  <r>
    <x v="476"/>
    <x v="45"/>
    <x v="6"/>
    <m/>
    <n v="5264"/>
    <m/>
    <n v="5264"/>
    <m/>
  </r>
  <r>
    <x v="476"/>
    <x v="45"/>
    <x v="6"/>
    <m/>
    <n v="44503"/>
    <m/>
    <n v="44503"/>
    <m/>
  </r>
  <r>
    <x v="476"/>
    <x v="45"/>
    <x v="6"/>
    <m/>
    <n v="3198"/>
    <m/>
    <n v="3198"/>
    <m/>
  </r>
  <r>
    <x v="476"/>
    <x v="24"/>
    <x v="6"/>
    <m/>
    <n v="2592"/>
    <m/>
    <n v="2592"/>
    <m/>
  </r>
  <r>
    <x v="475"/>
    <x v="50"/>
    <x v="0"/>
    <m/>
    <m/>
    <n v="250000"/>
    <n v="-250000"/>
    <s v="paid thru dib Chq 0192785"/>
  </r>
  <r>
    <x v="477"/>
    <x v="24"/>
    <x v="4"/>
    <m/>
    <n v="50800"/>
    <m/>
    <n v="50800"/>
    <m/>
  </r>
  <r>
    <x v="478"/>
    <x v="53"/>
    <x v="3"/>
    <m/>
    <n v="262657"/>
    <m/>
    <n v="262657"/>
    <m/>
  </r>
  <r>
    <x v="478"/>
    <x v="24"/>
    <x v="3"/>
    <m/>
    <n v="63122"/>
    <m/>
    <n v="63122"/>
    <m/>
  </r>
  <r>
    <x v="478"/>
    <x v="24"/>
    <x v="3"/>
    <m/>
    <n v="23172"/>
    <m/>
    <n v="23172"/>
    <m/>
  </r>
  <r>
    <x v="479"/>
    <x v="50"/>
    <x v="7"/>
    <m/>
    <n v="80000"/>
    <m/>
    <n v="80000"/>
    <m/>
  </r>
  <r>
    <x v="479"/>
    <x v="45"/>
    <x v="7"/>
    <m/>
    <n v="85000"/>
    <m/>
    <n v="85000"/>
    <m/>
  </r>
  <r>
    <x v="480"/>
    <x v="24"/>
    <x v="5"/>
    <m/>
    <n v="97336"/>
    <m/>
    <n v="97336"/>
    <m/>
  </r>
  <r>
    <x v="481"/>
    <x v="24"/>
    <x v="3"/>
    <m/>
    <m/>
    <n v="108607"/>
    <n v="-108607"/>
    <s v="this payment paid thru JPMC adhoc payment Chq amount 300,000"/>
  </r>
  <r>
    <x v="481"/>
    <x v="53"/>
    <x v="3"/>
    <m/>
    <m/>
    <n v="191393"/>
    <n v="-191393"/>
    <s v="which received on 06-4-19"/>
  </r>
  <r>
    <x v="482"/>
    <x v="51"/>
    <x v="4"/>
    <m/>
    <m/>
    <n v="198400"/>
    <n v="-198400"/>
    <m/>
  </r>
  <r>
    <x v="482"/>
    <x v="24"/>
    <x v="4"/>
    <m/>
    <m/>
    <n v="25524"/>
    <n v="-25524"/>
    <s v="This chq received from Total against JPMC IPC 40 amount 500,000"/>
  </r>
  <r>
    <x v="482"/>
    <x v="50"/>
    <x v="4"/>
    <m/>
    <m/>
    <n v="82400"/>
    <n v="-82400"/>
    <m/>
  </r>
  <r>
    <x v="482"/>
    <x v="45"/>
    <x v="4"/>
    <m/>
    <m/>
    <n v="28500"/>
    <n v="-28500"/>
    <m/>
  </r>
  <r>
    <x v="482"/>
    <x v="24"/>
    <x v="4"/>
    <m/>
    <m/>
    <n v="165176"/>
    <n v="-165176"/>
    <m/>
  </r>
  <r>
    <x v="482"/>
    <x v="24"/>
    <x v="5"/>
    <m/>
    <m/>
    <n v="300000"/>
    <n v="-300000"/>
    <s v="This chq received from Total against JPMC IPC 40 amount 300,000"/>
  </r>
  <r>
    <x v="483"/>
    <x v="50"/>
    <x v="7"/>
    <m/>
    <n v="135000"/>
    <m/>
    <n v="135000"/>
    <m/>
  </r>
  <r>
    <x v="484"/>
    <x v="45"/>
    <x v="6"/>
    <m/>
    <n v="240"/>
    <m/>
    <n v="240"/>
    <m/>
  </r>
  <r>
    <x v="484"/>
    <x v="45"/>
    <x v="6"/>
    <m/>
    <n v="3340"/>
    <m/>
    <n v="3340"/>
    <m/>
  </r>
  <r>
    <x v="484"/>
    <x v="45"/>
    <x v="6"/>
    <m/>
    <n v="5002"/>
    <m/>
    <n v="5002"/>
    <m/>
  </r>
  <r>
    <x v="484"/>
    <x v="45"/>
    <x v="6"/>
    <m/>
    <n v="11617"/>
    <m/>
    <n v="11617"/>
    <m/>
  </r>
  <r>
    <x v="484"/>
    <x v="24"/>
    <x v="6"/>
    <m/>
    <n v="15086"/>
    <m/>
    <n v="15086"/>
    <m/>
  </r>
  <r>
    <x v="484"/>
    <x v="24"/>
    <x v="6"/>
    <m/>
    <n v="93219"/>
    <m/>
    <n v="93219"/>
    <m/>
  </r>
  <r>
    <x v="484"/>
    <x v="24"/>
    <x v="6"/>
    <m/>
    <n v="4560"/>
    <m/>
    <n v="4560"/>
    <m/>
  </r>
  <r>
    <x v="484"/>
    <x v="24"/>
    <x v="3"/>
    <m/>
    <n v="1193"/>
    <m/>
    <n v="1193"/>
    <m/>
  </r>
  <r>
    <x v="485"/>
    <x v="45"/>
    <x v="6"/>
    <m/>
    <m/>
    <n v="487500"/>
    <n v="-487500"/>
    <s v="Received against IPC -40 on 11-06-19 this chq given to Taheriya"/>
  </r>
  <r>
    <x v="484"/>
    <x v="45"/>
    <x v="1"/>
    <m/>
    <n v="55080"/>
    <m/>
    <n v="55080"/>
    <m/>
  </r>
  <r>
    <x v="485"/>
    <x v="45"/>
    <x v="1"/>
    <m/>
    <n v="55687"/>
    <m/>
    <n v="55687"/>
    <m/>
  </r>
  <r>
    <x v="485"/>
    <x v="24"/>
    <x v="3"/>
    <m/>
    <n v="34265"/>
    <m/>
    <n v="34265"/>
    <m/>
  </r>
  <r>
    <x v="485"/>
    <x v="24"/>
    <x v="4"/>
    <m/>
    <n v="14600"/>
    <m/>
    <n v="14600"/>
    <m/>
  </r>
  <r>
    <x v="485"/>
    <x v="24"/>
    <x v="4"/>
    <m/>
    <n v="6665"/>
    <m/>
    <n v="6665"/>
    <m/>
  </r>
  <r>
    <x v="485"/>
    <x v="24"/>
    <x v="4"/>
    <m/>
    <n v="52800"/>
    <m/>
    <n v="52800"/>
    <m/>
  </r>
  <r>
    <x v="486"/>
    <x v="48"/>
    <x v="4"/>
    <m/>
    <n v="4300"/>
    <m/>
    <n v="4300"/>
    <m/>
  </r>
  <r>
    <x v="486"/>
    <x v="24"/>
    <x v="4"/>
    <m/>
    <n v="80000"/>
    <m/>
    <n v="80000"/>
    <m/>
  </r>
  <r>
    <x v="486"/>
    <x v="45"/>
    <x v="6"/>
    <m/>
    <m/>
    <n v="50000"/>
    <n v="-50000"/>
    <m/>
  </r>
  <r>
    <x v="487"/>
    <x v="45"/>
    <x v="6"/>
    <m/>
    <n v="3154"/>
    <m/>
    <n v="3154"/>
    <m/>
  </r>
  <r>
    <x v="487"/>
    <x v="45"/>
    <x v="6"/>
    <m/>
    <n v="4846"/>
    <m/>
    <n v="4846"/>
    <m/>
  </r>
  <r>
    <x v="487"/>
    <x v="24"/>
    <x v="6"/>
    <m/>
    <n v="9090"/>
    <m/>
    <n v="9090"/>
    <m/>
  </r>
  <r>
    <x v="487"/>
    <x v="45"/>
    <x v="6"/>
    <m/>
    <n v="11775"/>
    <m/>
    <n v="11775"/>
    <m/>
  </r>
  <r>
    <x v="487"/>
    <x v="24"/>
    <x v="6"/>
    <m/>
    <n v="13142"/>
    <m/>
    <n v="13142"/>
    <m/>
  </r>
  <r>
    <x v="487"/>
    <x v="54"/>
    <x v="4"/>
    <m/>
    <n v="9600"/>
    <m/>
    <n v="9600"/>
    <m/>
  </r>
  <r>
    <x v="487"/>
    <x v="24"/>
    <x v="5"/>
    <m/>
    <n v="2549"/>
    <m/>
    <n v="2549"/>
    <m/>
  </r>
  <r>
    <x v="487"/>
    <x v="24"/>
    <x v="5"/>
    <m/>
    <n v="103104"/>
    <m/>
    <n v="103104"/>
    <m/>
  </r>
  <r>
    <x v="487"/>
    <x v="50"/>
    <x v="7"/>
    <m/>
    <n v="15000"/>
    <m/>
    <n v="15000"/>
    <m/>
  </r>
  <r>
    <x v="487"/>
    <x v="54"/>
    <x v="1"/>
    <m/>
    <n v="32000"/>
    <m/>
    <n v="32000"/>
    <m/>
  </r>
  <r>
    <x v="488"/>
    <x v="54"/>
    <x v="1"/>
    <m/>
    <n v="32000"/>
    <m/>
    <n v="32000"/>
    <m/>
  </r>
  <r>
    <x v="488"/>
    <x v="54"/>
    <x v="1"/>
    <m/>
    <n v="20544"/>
    <m/>
    <n v="20544"/>
    <m/>
  </r>
  <r>
    <x v="489"/>
    <x v="54"/>
    <x v="4"/>
    <m/>
    <n v="26700"/>
    <m/>
    <n v="26700"/>
    <m/>
  </r>
  <r>
    <x v="489"/>
    <x v="53"/>
    <x v="3"/>
    <m/>
    <m/>
    <n v="50000"/>
    <n v="-50000"/>
    <s v="Two cheques amounting rs 25000 each given to Tube traders this payment , rec from total adeel as hyundai advance rec dte 16-7-19"/>
  </r>
  <r>
    <x v="489"/>
    <x v="54"/>
    <x v="1"/>
    <m/>
    <n v="81000"/>
    <m/>
    <n v="81000"/>
    <m/>
  </r>
  <r>
    <x v="489"/>
    <x v="24"/>
    <x v="5"/>
    <m/>
    <n v="113298"/>
    <m/>
    <n v="113298"/>
    <m/>
  </r>
  <r>
    <x v="489"/>
    <x v="54"/>
    <x v="1"/>
    <m/>
    <m/>
    <n v="170644"/>
    <n v="-170644"/>
    <s v="This payment received form total adeel "/>
  </r>
  <r>
    <x v="489"/>
    <x v="24"/>
    <x v="1"/>
    <m/>
    <m/>
    <n v="18333"/>
    <n v="-18333"/>
    <m/>
  </r>
  <r>
    <x v="489"/>
    <x v="45"/>
    <x v="1"/>
    <m/>
    <m/>
    <n v="111023"/>
    <n v="-111023"/>
    <s v="as hyundai advance chq amount 300000"/>
  </r>
  <r>
    <x v="490"/>
    <x v="55"/>
    <x v="2"/>
    <m/>
    <n v="15712"/>
    <m/>
    <n v="15712"/>
    <m/>
  </r>
  <r>
    <x v="491"/>
    <x v="40"/>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5"/>
    <x v="6"/>
    <m/>
    <m/>
    <n v="816250"/>
    <n v="-816250"/>
    <s v="This payment received from total as IPC 5 food court chq received total amount rs 1350,000 "/>
  </r>
  <r>
    <x v="493"/>
    <x v="24"/>
    <x v="4"/>
    <m/>
    <n v="25600"/>
    <m/>
    <n v="25600"/>
    <m/>
  </r>
  <r>
    <x v="493"/>
    <x v="45"/>
    <x v="4"/>
    <m/>
    <n v="28500"/>
    <m/>
    <n v="28500"/>
    <m/>
  </r>
  <r>
    <x v="493"/>
    <x v="54"/>
    <x v="1"/>
    <m/>
    <n v="5100"/>
    <m/>
    <n v="5100"/>
    <m/>
  </r>
  <r>
    <x v="494"/>
    <x v="45"/>
    <x v="7"/>
    <m/>
    <n v="137898"/>
    <m/>
    <n v="137898"/>
    <m/>
  </r>
  <r>
    <x v="495"/>
    <x v="24"/>
    <x v="5"/>
    <m/>
    <n v="198234"/>
    <m/>
    <n v="198234"/>
    <m/>
  </r>
  <r>
    <x v="495"/>
    <x v="24"/>
    <x v="6"/>
    <m/>
    <n v="1344"/>
    <m/>
    <n v="1344"/>
    <m/>
  </r>
  <r>
    <x v="495"/>
    <x v="24"/>
    <x v="6"/>
    <m/>
    <n v="3395"/>
    <m/>
    <n v="3395"/>
    <s v="smc office"/>
  </r>
  <r>
    <x v="495"/>
    <x v="52"/>
    <x v="6"/>
    <m/>
    <n v="755"/>
    <m/>
    <n v="755"/>
    <m/>
  </r>
  <r>
    <x v="495"/>
    <x v="24"/>
    <x v="6"/>
    <m/>
    <n v="1614"/>
    <m/>
    <n v="1614"/>
    <m/>
  </r>
  <r>
    <x v="495"/>
    <x v="39"/>
    <x v="6"/>
    <m/>
    <n v="8402"/>
    <m/>
    <n v="8402"/>
    <m/>
  </r>
  <r>
    <x v="495"/>
    <x v="24"/>
    <x v="6"/>
    <m/>
    <n v="2706"/>
    <m/>
    <n v="2706"/>
    <m/>
  </r>
  <r>
    <x v="495"/>
    <x v="24"/>
    <x v="6"/>
    <m/>
    <n v="4059"/>
    <m/>
    <n v="4059"/>
    <m/>
  </r>
  <r>
    <x v="495"/>
    <x v="45"/>
    <x v="6"/>
    <m/>
    <n v="103903"/>
    <m/>
    <n v="103903"/>
    <m/>
  </r>
  <r>
    <x v="495"/>
    <x v="24"/>
    <x v="6"/>
    <m/>
    <n v="6048"/>
    <m/>
    <n v="6048"/>
    <m/>
  </r>
  <r>
    <x v="495"/>
    <x v="24"/>
    <x v="6"/>
    <m/>
    <n v="204327"/>
    <m/>
    <n v="204327"/>
    <m/>
  </r>
  <r>
    <x v="495"/>
    <x v="24"/>
    <x v="6"/>
    <m/>
    <n v="2707"/>
    <m/>
    <n v="2707"/>
    <m/>
  </r>
  <r>
    <x v="495"/>
    <x v="50"/>
    <x v="7"/>
    <m/>
    <m/>
    <n v="230000"/>
    <n v="-230000"/>
    <m/>
  </r>
  <r>
    <x v="495"/>
    <x v="45"/>
    <x v="7"/>
    <m/>
    <m/>
    <n v="85000"/>
    <n v="-85000"/>
    <s v="dib chq 02009154 rs 315,000 6-8-19"/>
  </r>
  <r>
    <x v="496"/>
    <x v="24"/>
    <x v="5"/>
    <m/>
    <n v="86214"/>
    <m/>
    <n v="86214"/>
    <m/>
  </r>
  <r>
    <x v="497"/>
    <x v="45"/>
    <x v="1"/>
    <m/>
    <n v="58875"/>
    <m/>
    <n v="58875"/>
    <m/>
  </r>
  <r>
    <x v="498"/>
    <x v="24"/>
    <x v="4"/>
    <m/>
    <n v="38400"/>
    <m/>
    <n v="38400"/>
    <m/>
  </r>
  <r>
    <x v="499"/>
    <x v="24"/>
    <x v="5"/>
    <m/>
    <m/>
    <n v="403500"/>
    <n v="-403500"/>
    <s v="This chq received from adeel total as unilever full and final payment chq amount 403500"/>
  </r>
  <r>
    <x v="499"/>
    <x v="45"/>
    <x v="1"/>
    <m/>
    <m/>
    <n v="59345"/>
    <n v="-59345"/>
    <s v="This chq received from adeel total as unilever full and final payment chq amount 59345"/>
  </r>
  <r>
    <x v="499"/>
    <x v="50"/>
    <x v="4"/>
    <m/>
    <n v="18960"/>
    <m/>
    <n v="18960"/>
    <m/>
  </r>
  <r>
    <x v="499"/>
    <x v="48"/>
    <x v="4"/>
    <m/>
    <m/>
    <n v="4300"/>
    <n v="-4300"/>
    <m/>
  </r>
  <r>
    <x v="499"/>
    <x v="24"/>
    <x v="4"/>
    <m/>
    <m/>
    <n v="52889"/>
    <n v="-52889"/>
    <m/>
  </r>
  <r>
    <x v="499"/>
    <x v="54"/>
    <x v="4"/>
    <m/>
    <m/>
    <n v="36300"/>
    <n v="-36300"/>
    <s v="This chq received from adeel total as unilever full and final payment chq amount 100,000"/>
  </r>
  <r>
    <x v="499"/>
    <x v="50"/>
    <x v="4"/>
    <m/>
    <m/>
    <n v="6511"/>
    <n v="-6511"/>
    <m/>
  </r>
  <r>
    <x v="499"/>
    <x v="50"/>
    <x v="4"/>
    <m/>
    <n v="13000"/>
    <m/>
    <n v="13000"/>
    <m/>
  </r>
  <r>
    <x v="499"/>
    <x v="24"/>
    <x v="4"/>
    <m/>
    <n v="3200"/>
    <m/>
    <n v="3200"/>
    <m/>
  </r>
  <r>
    <x v="500"/>
    <x v="56"/>
    <x v="1"/>
    <m/>
    <n v="162425"/>
    <m/>
    <n v="162425"/>
    <m/>
  </r>
  <r>
    <x v="500"/>
    <x v="50"/>
    <x v="7"/>
    <m/>
    <n v="103497"/>
    <m/>
    <n v="103497"/>
    <m/>
  </r>
  <r>
    <x v="500"/>
    <x v="45"/>
    <x v="7"/>
    <m/>
    <n v="7052"/>
    <m/>
    <n v="7052"/>
    <m/>
  </r>
  <r>
    <x v="501"/>
    <x v="56"/>
    <x v="1"/>
    <m/>
    <n v="129340"/>
    <m/>
    <n v="129340"/>
    <m/>
  </r>
  <r>
    <x v="501"/>
    <x v="24"/>
    <x v="6"/>
    <m/>
    <n v="20115"/>
    <m/>
    <n v="20115"/>
    <m/>
  </r>
  <r>
    <x v="501"/>
    <x v="45"/>
    <x v="6"/>
    <m/>
    <n v="1789"/>
    <m/>
    <n v="1789"/>
    <m/>
  </r>
  <r>
    <x v="501"/>
    <x v="45"/>
    <x v="6"/>
    <m/>
    <n v="2174"/>
    <m/>
    <n v="2174"/>
    <m/>
  </r>
  <r>
    <x v="501"/>
    <x v="45"/>
    <x v="6"/>
    <m/>
    <n v="3559"/>
    <m/>
    <n v="3559"/>
    <m/>
  </r>
  <r>
    <x v="501"/>
    <x v="45"/>
    <x v="6"/>
    <m/>
    <n v="19080"/>
    <m/>
    <n v="19080"/>
    <m/>
  </r>
  <r>
    <x v="501"/>
    <x v="24"/>
    <x v="6"/>
    <m/>
    <n v="3408"/>
    <m/>
    <n v="3408"/>
    <m/>
  </r>
  <r>
    <x v="502"/>
    <x v="56"/>
    <x v="1"/>
    <m/>
    <n v="258180"/>
    <m/>
    <n v="258180"/>
    <m/>
  </r>
  <r>
    <x v="502"/>
    <x v="56"/>
    <x v="1"/>
    <m/>
    <n v="65170"/>
    <m/>
    <n v="65170"/>
    <m/>
  </r>
  <r>
    <x v="502"/>
    <x v="56"/>
    <x v="1"/>
    <m/>
    <n v="45027"/>
    <m/>
    <n v="45027"/>
    <m/>
  </r>
  <r>
    <x v="502"/>
    <x v="56"/>
    <x v="1"/>
    <m/>
    <n v="13100"/>
    <m/>
    <n v="13100"/>
    <m/>
  </r>
  <r>
    <x v="502"/>
    <x v="24"/>
    <x v="4"/>
    <m/>
    <n v="27320"/>
    <m/>
    <n v="27320"/>
    <m/>
  </r>
  <r>
    <x v="502"/>
    <x v="45"/>
    <x v="4"/>
    <m/>
    <n v="9600"/>
    <m/>
    <n v="9600"/>
    <m/>
  </r>
  <r>
    <x v="502"/>
    <x v="56"/>
    <x v="7"/>
    <m/>
    <n v="42936"/>
    <m/>
    <n v="42936"/>
    <m/>
  </r>
  <r>
    <x v="502"/>
    <x v="45"/>
    <x v="7"/>
    <m/>
    <n v="54712"/>
    <m/>
    <n v="54712"/>
    <m/>
  </r>
  <r>
    <x v="503"/>
    <x v="45"/>
    <x v="7"/>
    <m/>
    <m/>
    <n v="200000"/>
    <n v="-200000"/>
    <s v="This chq received from my interior shakeel as Khaadi DMTR advane"/>
  </r>
  <r>
    <x v="503"/>
    <x v="50"/>
    <x v="7"/>
    <m/>
    <m/>
    <n v="50000"/>
    <n v="-50000"/>
    <m/>
  </r>
  <r>
    <x v="503"/>
    <x v="50"/>
    <x v="7"/>
    <m/>
    <m/>
    <n v="16000"/>
    <n v="-16000"/>
    <s v="this cash extra paid after SS sheet purchased"/>
  </r>
  <r>
    <x v="504"/>
    <x v="56"/>
    <x v="1"/>
    <m/>
    <n v="10850"/>
    <m/>
    <n v="10850"/>
    <m/>
  </r>
  <r>
    <x v="505"/>
    <x v="56"/>
    <x v="1"/>
    <m/>
    <n v="65170"/>
    <m/>
    <n v="65170"/>
    <m/>
  </r>
  <r>
    <x v="504"/>
    <x v="56"/>
    <x v="1"/>
    <m/>
    <n v="17844"/>
    <m/>
    <n v="17844"/>
    <m/>
  </r>
  <r>
    <x v="500"/>
    <x v="56"/>
    <x v="4"/>
    <m/>
    <n v="6400"/>
    <m/>
    <n v="6400"/>
    <m/>
  </r>
  <r>
    <x v="506"/>
    <x v="24"/>
    <x v="5"/>
    <m/>
    <n v="64879"/>
    <m/>
    <n v="64879"/>
    <m/>
  </r>
  <r>
    <x v="507"/>
    <x v="45"/>
    <x v="6"/>
    <m/>
    <n v="5699"/>
    <m/>
    <n v="5699"/>
    <m/>
  </r>
  <r>
    <x v="507"/>
    <x v="50"/>
    <x v="6"/>
    <m/>
    <n v="22119"/>
    <m/>
    <n v="22119"/>
    <m/>
  </r>
  <r>
    <x v="507"/>
    <x v="24"/>
    <x v="6"/>
    <m/>
    <n v="2259"/>
    <m/>
    <n v="2259"/>
    <m/>
  </r>
  <r>
    <x v="507"/>
    <x v="45"/>
    <x v="6"/>
    <m/>
    <n v="3802"/>
    <m/>
    <n v="3802"/>
    <m/>
  </r>
  <r>
    <x v="507"/>
    <x v="24"/>
    <x v="6"/>
    <m/>
    <n v="7250"/>
    <m/>
    <n v="7250"/>
    <m/>
  </r>
  <r>
    <x v="507"/>
    <x v="57"/>
    <x v="6"/>
    <m/>
    <n v="42521"/>
    <m/>
    <n v="42521"/>
    <m/>
  </r>
  <r>
    <x v="507"/>
    <x v="45"/>
    <x v="6"/>
    <m/>
    <n v="1510"/>
    <m/>
    <n v="1510"/>
    <m/>
  </r>
  <r>
    <x v="507"/>
    <x v="24"/>
    <x v="6"/>
    <m/>
    <n v="1790"/>
    <m/>
    <n v="1790"/>
    <m/>
  </r>
  <r>
    <x v="507"/>
    <x v="24"/>
    <x v="6"/>
    <m/>
    <n v="18596"/>
    <m/>
    <n v="18596"/>
    <m/>
  </r>
  <r>
    <x v="507"/>
    <x v="45"/>
    <x v="6"/>
    <m/>
    <n v="14805"/>
    <m/>
    <n v="14805"/>
    <m/>
  </r>
  <r>
    <x v="507"/>
    <x v="57"/>
    <x v="6"/>
    <m/>
    <n v="10158"/>
    <m/>
    <n v="10158"/>
    <m/>
  </r>
  <r>
    <x v="507"/>
    <x v="52"/>
    <x v="6"/>
    <m/>
    <n v="998"/>
    <m/>
    <n v="998"/>
    <m/>
  </r>
  <r>
    <x v="508"/>
    <x v="56"/>
    <x v="1"/>
    <m/>
    <n v="46332"/>
    <m/>
    <n v="46332"/>
    <m/>
  </r>
  <r>
    <x v="508"/>
    <x v="50"/>
    <x v="1"/>
    <m/>
    <n v="1190"/>
    <m/>
    <n v="1190"/>
    <m/>
  </r>
  <r>
    <x v="508"/>
    <x v="45"/>
    <x v="7"/>
    <m/>
    <n v="7080"/>
    <m/>
    <n v="7080"/>
    <m/>
  </r>
  <r>
    <x v="508"/>
    <x v="50"/>
    <x v="7"/>
    <m/>
    <n v="63900"/>
    <m/>
    <n v="63900"/>
    <m/>
  </r>
  <r>
    <x v="508"/>
    <x v="50"/>
    <x v="7"/>
    <m/>
    <m/>
    <n v="75"/>
    <n v="-75"/>
    <s v="adjust"/>
  </r>
  <r>
    <x v="509"/>
    <x v="45"/>
    <x v="7"/>
    <m/>
    <m/>
    <n v="6742"/>
    <n v="-6742"/>
    <m/>
  </r>
  <r>
    <x v="509"/>
    <x v="50"/>
    <x v="7"/>
    <m/>
    <m/>
    <n v="101322"/>
    <n v="-101322"/>
    <s v="paid thru dib chq 02040734 rs 150,000"/>
  </r>
  <r>
    <x v="509"/>
    <x v="56"/>
    <x v="7"/>
    <m/>
    <m/>
    <n v="42936"/>
    <n v="-42936"/>
    <s v="."/>
  </r>
  <r>
    <x v="510"/>
    <x v="45"/>
    <x v="7"/>
    <m/>
    <n v="16272"/>
    <m/>
    <n v="16272"/>
    <m/>
  </r>
  <r>
    <x v="511"/>
    <x v="24"/>
    <x v="5"/>
    <m/>
    <n v="386932"/>
    <m/>
    <n v="386932"/>
    <m/>
  </r>
  <r>
    <x v="512"/>
    <x v="50"/>
    <x v="4"/>
    <m/>
    <n v="13000"/>
    <m/>
    <n v="13000"/>
    <m/>
  </r>
  <r>
    <x v="512"/>
    <x v="24"/>
    <x v="4"/>
    <m/>
    <n v="10700"/>
    <m/>
    <n v="10700"/>
    <m/>
  </r>
  <r>
    <x v="512"/>
    <x v="24"/>
    <x v="4"/>
    <m/>
    <n v="65221"/>
    <m/>
    <n v="65221"/>
    <m/>
  </r>
  <r>
    <x v="512"/>
    <x v="24"/>
    <x v="4"/>
    <m/>
    <n v="92400"/>
    <m/>
    <n v="92400"/>
    <m/>
  </r>
  <r>
    <x v="512"/>
    <x v="24"/>
    <x v="4"/>
    <m/>
    <n v="61600"/>
    <m/>
    <n v="61600"/>
    <m/>
  </r>
  <r>
    <x v="513"/>
    <x v="45"/>
    <x v="6"/>
    <m/>
    <n v="49612"/>
    <m/>
    <n v="49612"/>
    <s v="This bill is not scrutized"/>
  </r>
  <r>
    <x v="513"/>
    <x v="24"/>
    <x v="6"/>
    <m/>
    <n v="7099"/>
    <m/>
    <n v="7099"/>
    <m/>
  </r>
  <r>
    <x v="513"/>
    <x v="24"/>
    <x v="6"/>
    <m/>
    <n v="17180"/>
    <m/>
    <n v="17180"/>
    <m/>
  </r>
  <r>
    <x v="513"/>
    <x v="45"/>
    <x v="6"/>
    <m/>
    <n v="150448"/>
    <m/>
    <n v="150448"/>
    <m/>
  </r>
  <r>
    <x v="513"/>
    <x v="45"/>
    <x v="6"/>
    <m/>
    <n v="7570"/>
    <m/>
    <n v="7570"/>
    <m/>
  </r>
  <r>
    <x v="513"/>
    <x v="24"/>
    <x v="6"/>
    <m/>
    <n v="7422"/>
    <m/>
    <n v="7422"/>
    <m/>
  </r>
  <r>
    <x v="513"/>
    <x v="45"/>
    <x v="6"/>
    <m/>
    <n v="25000"/>
    <m/>
    <n v="25000"/>
    <m/>
  </r>
  <r>
    <x v="514"/>
    <x v="56"/>
    <x v="1"/>
    <m/>
    <m/>
    <n v="500000"/>
    <n v="-500000"/>
    <s v="received against Eye ward jpmc bill (This chq given to kaytess in khaadi dmtr insulation deal)"/>
  </r>
  <r>
    <x v="514"/>
    <x v="50"/>
    <x v="4"/>
    <m/>
    <m/>
    <n v="38449"/>
    <n v="-38449"/>
    <m/>
  </r>
  <r>
    <x v="514"/>
    <x v="24"/>
    <x v="4"/>
    <m/>
    <m/>
    <n v="245551"/>
    <n v="-245551"/>
    <m/>
  </r>
  <r>
    <x v="514"/>
    <x v="45"/>
    <x v="4"/>
    <m/>
    <m/>
    <n v="9600"/>
    <n v="-9600"/>
    <s v="received against Eye ward jpmc bill (This chq given to iqbal sons)"/>
  </r>
  <r>
    <x v="514"/>
    <x v="56"/>
    <x v="4"/>
    <m/>
    <m/>
    <n v="6400"/>
    <n v="-6400"/>
    <m/>
  </r>
  <r>
    <x v="514"/>
    <x v="50"/>
    <x v="2"/>
    <m/>
    <n v="158880"/>
    <m/>
    <n v="158880"/>
    <m/>
  </r>
  <r>
    <x v="514"/>
    <x v="50"/>
    <x v="2"/>
    <m/>
    <m/>
    <n v="443"/>
    <n v="-443"/>
    <s v="adjust"/>
  </r>
  <r>
    <x v="515"/>
    <x v="58"/>
    <x v="1"/>
    <m/>
    <n v="2500"/>
    <m/>
    <n v="2500"/>
    <m/>
  </r>
  <r>
    <x v="515"/>
    <x v="58"/>
    <x v="1"/>
    <m/>
    <n v="3450"/>
    <m/>
    <n v="3450"/>
    <m/>
  </r>
  <r>
    <x v="515"/>
    <x v="24"/>
    <x v="5"/>
    <m/>
    <n v="154606"/>
    <m/>
    <n v="154606"/>
    <m/>
  </r>
  <r>
    <x v="515"/>
    <x v="24"/>
    <x v="5"/>
    <m/>
    <n v="43839"/>
    <m/>
    <n v="43839"/>
    <m/>
  </r>
  <r>
    <x v="515"/>
    <x v="50"/>
    <x v="7"/>
    <m/>
    <n v="22656"/>
    <m/>
    <n v="22656"/>
    <m/>
  </r>
  <r>
    <x v="515"/>
    <x v="45"/>
    <x v="7"/>
    <m/>
    <n v="71887"/>
    <m/>
    <n v="71887"/>
    <m/>
  </r>
  <r>
    <x v="515"/>
    <x v="45"/>
    <x v="7"/>
    <m/>
    <n v="114000"/>
    <m/>
    <n v="114000"/>
    <m/>
  </r>
  <r>
    <x v="515"/>
    <x v="48"/>
    <x v="7"/>
    <m/>
    <n v="10278"/>
    <m/>
    <n v="10278"/>
    <m/>
  </r>
  <r>
    <x v="515"/>
    <x v="24"/>
    <x v="7"/>
    <m/>
    <n v="14000"/>
    <m/>
    <n v="14000"/>
    <m/>
  </r>
  <r>
    <x v="515"/>
    <x v="45"/>
    <x v="7"/>
    <m/>
    <m/>
    <n v="100000"/>
    <n v="-100000"/>
    <m/>
  </r>
  <r>
    <x v="515"/>
    <x v="50"/>
    <x v="2"/>
    <m/>
    <m/>
    <n v="158880"/>
    <n v="-158880"/>
    <s v="received final payment against ipc 43 chq given to islamuddin"/>
  </r>
  <r>
    <x v="516"/>
    <x v="45"/>
    <x v="6"/>
    <m/>
    <n v="23543"/>
    <m/>
    <n v="23543"/>
    <m/>
  </r>
  <r>
    <x v="517"/>
    <x v="58"/>
    <x v="6"/>
    <m/>
    <n v="41183"/>
    <m/>
    <n v="41183"/>
    <m/>
  </r>
  <r>
    <x v="517"/>
    <x v="58"/>
    <x v="6"/>
    <m/>
    <n v="58230"/>
    <m/>
    <n v="58230"/>
    <m/>
  </r>
  <r>
    <x v="517"/>
    <x v="58"/>
    <x v="6"/>
    <m/>
    <n v="2926"/>
    <m/>
    <n v="2926"/>
    <m/>
  </r>
  <r>
    <x v="517"/>
    <x v="24"/>
    <x v="6"/>
    <m/>
    <n v="17270"/>
    <m/>
    <n v="17270"/>
    <m/>
  </r>
  <r>
    <x v="517"/>
    <x v="45"/>
    <x v="6"/>
    <m/>
    <n v="15882"/>
    <m/>
    <n v="15882"/>
    <m/>
  </r>
  <r>
    <x v="517"/>
    <x v="45"/>
    <x v="6"/>
    <m/>
    <n v="21770"/>
    <m/>
    <n v="21770"/>
    <m/>
  </r>
  <r>
    <x v="517"/>
    <x v="45"/>
    <x v="6"/>
    <m/>
    <n v="3427"/>
    <m/>
    <n v="3427"/>
    <m/>
  </r>
  <r>
    <x v="517"/>
    <x v="24"/>
    <x v="6"/>
    <m/>
    <n v="3296"/>
    <m/>
    <n v="3296"/>
    <m/>
  </r>
  <r>
    <x v="517"/>
    <x v="24"/>
    <x v="6"/>
    <m/>
    <n v="20063"/>
    <m/>
    <n v="20063"/>
    <m/>
  </r>
  <r>
    <x v="517"/>
    <x v="45"/>
    <x v="6"/>
    <m/>
    <n v="60884"/>
    <m/>
    <n v="60884"/>
    <m/>
  </r>
  <r>
    <x v="517"/>
    <x v="24"/>
    <x v="4"/>
    <m/>
    <n v="92400"/>
    <m/>
    <n v="92400"/>
    <m/>
  </r>
  <r>
    <x v="517"/>
    <x v="50"/>
    <x v="1"/>
    <m/>
    <n v="3498"/>
    <m/>
    <n v="3498"/>
    <m/>
  </r>
  <r>
    <x v="517"/>
    <x v="24"/>
    <x v="3"/>
    <m/>
    <n v="31827"/>
    <m/>
    <n v="31827"/>
    <m/>
  </r>
  <r>
    <x v="518"/>
    <x v="45"/>
    <x v="6"/>
    <m/>
    <n v="1900"/>
    <m/>
    <n v="1900"/>
    <m/>
  </r>
  <r>
    <x v="518"/>
    <x v="45"/>
    <x v="6"/>
    <m/>
    <n v="1560"/>
    <m/>
    <n v="1560"/>
    <m/>
  </r>
  <r>
    <x v="518"/>
    <x v="58"/>
    <x v="6"/>
    <m/>
    <n v="8354"/>
    <m/>
    <n v="8354"/>
    <m/>
  </r>
  <r>
    <x v="518"/>
    <x v="45"/>
    <x v="6"/>
    <m/>
    <n v="16142"/>
    <m/>
    <n v="16142"/>
    <m/>
  </r>
  <r>
    <x v="518"/>
    <x v="58"/>
    <x v="6"/>
    <m/>
    <n v="12115"/>
    <m/>
    <n v="12115"/>
    <m/>
  </r>
  <r>
    <x v="518"/>
    <x v="58"/>
    <x v="6"/>
    <m/>
    <n v="18371"/>
    <m/>
    <n v="18371"/>
    <m/>
  </r>
  <r>
    <x v="518"/>
    <x v="58"/>
    <x v="6"/>
    <m/>
    <n v="2706"/>
    <m/>
    <n v="2706"/>
    <m/>
  </r>
  <r>
    <x v="518"/>
    <x v="58"/>
    <x v="6"/>
    <m/>
    <n v="6442"/>
    <m/>
    <n v="6442"/>
    <m/>
  </r>
  <r>
    <x v="519"/>
    <x v="24"/>
    <x v="4"/>
    <m/>
    <m/>
    <n v="230890"/>
    <n v="-230890"/>
    <s v="received from total adeel against Ideas Atrium mall deal rec date 23-12-19"/>
  </r>
  <r>
    <x v="519"/>
    <x v="24"/>
    <x v="4"/>
    <m/>
    <m/>
    <n v="19110"/>
    <n v="-19110"/>
    <s v="received from total adeel against Ideas Atrium mall deal rec date 23-12-19"/>
  </r>
  <r>
    <x v="519"/>
    <x v="24"/>
    <x v="5"/>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7"/>
    <m/>
    <m/>
    <n v="10278"/>
    <n v="-10278"/>
    <s v="adjust"/>
  </r>
  <r>
    <x v="519"/>
    <x v="50"/>
    <x v="7"/>
    <m/>
    <m/>
    <n v="22656"/>
    <n v="-22656"/>
    <s v="adjust"/>
  </r>
  <r>
    <x v="519"/>
    <x v="24"/>
    <x v="7"/>
    <m/>
    <m/>
    <n v="14000"/>
    <n v="-14000"/>
    <s v="adjust"/>
  </r>
  <r>
    <x v="519"/>
    <x v="45"/>
    <x v="7"/>
    <m/>
    <m/>
    <n v="102159"/>
    <n v="-102159"/>
    <s v="adjust"/>
  </r>
  <r>
    <x v="520"/>
    <x v="24"/>
    <x v="6"/>
    <m/>
    <n v="21120"/>
    <m/>
    <n v="21120"/>
    <m/>
  </r>
  <r>
    <x v="521"/>
    <x v="24"/>
    <x v="4"/>
    <m/>
    <n v="31200"/>
    <m/>
    <n v="31200"/>
    <m/>
  </r>
  <r>
    <x v="521"/>
    <x v="24"/>
    <x v="4"/>
    <m/>
    <n v="92400"/>
    <m/>
    <n v="92400"/>
    <m/>
  </r>
  <r>
    <x v="522"/>
    <x v="56"/>
    <x v="1"/>
    <m/>
    <m/>
    <n v="200000"/>
    <n v="-200000"/>
    <s v="received against total construction JPMC ipc 6 and ipc 44 "/>
  </r>
  <r>
    <x v="523"/>
    <x v="24"/>
    <x v="4"/>
    <m/>
    <n v="26000"/>
    <m/>
    <n v="26000"/>
    <m/>
  </r>
  <r>
    <x v="524"/>
    <x v="58"/>
    <x v="6"/>
    <m/>
    <n v="3960"/>
    <m/>
    <n v="3960"/>
    <m/>
  </r>
  <r>
    <x v="524"/>
    <x v="45"/>
    <x v="6"/>
    <m/>
    <n v="11472"/>
    <m/>
    <n v="11472"/>
    <m/>
  </r>
  <r>
    <x v="524"/>
    <x v="45"/>
    <x v="6"/>
    <m/>
    <n v="7192"/>
    <m/>
    <n v="7192"/>
    <m/>
  </r>
  <r>
    <x v="524"/>
    <x v="52"/>
    <x v="6"/>
    <m/>
    <n v="6222"/>
    <m/>
    <n v="6222"/>
    <m/>
  </r>
  <r>
    <x v="524"/>
    <x v="24"/>
    <x v="6"/>
    <m/>
    <n v="501"/>
    <m/>
    <n v="501"/>
    <m/>
  </r>
  <r>
    <x v="524"/>
    <x v="45"/>
    <x v="6"/>
    <m/>
    <n v="10893"/>
    <m/>
    <n v="10893"/>
    <m/>
  </r>
  <r>
    <x v="524"/>
    <x v="58"/>
    <x v="6"/>
    <m/>
    <n v="2510"/>
    <m/>
    <n v="2510"/>
    <m/>
  </r>
  <r>
    <x v="524"/>
    <x v="58"/>
    <x v="6"/>
    <m/>
    <n v="2244"/>
    <m/>
    <n v="2244"/>
    <m/>
  </r>
  <r>
    <x v="524"/>
    <x v="45"/>
    <x v="6"/>
    <m/>
    <n v="57342"/>
    <m/>
    <n v="57342"/>
    <m/>
  </r>
  <r>
    <x v="524"/>
    <x v="24"/>
    <x v="6"/>
    <m/>
    <n v="96824"/>
    <m/>
    <n v="96824"/>
    <m/>
  </r>
  <r>
    <x v="524"/>
    <x v="45"/>
    <x v="6"/>
    <m/>
    <n v="10548"/>
    <m/>
    <n v="10548"/>
    <m/>
  </r>
  <r>
    <x v="524"/>
    <x v="45"/>
    <x v="6"/>
    <m/>
    <n v="106146"/>
    <m/>
    <n v="106146"/>
    <m/>
  </r>
  <r>
    <x v="524"/>
    <x v="24"/>
    <x v="6"/>
    <m/>
    <n v="7356"/>
    <m/>
    <n v="7356"/>
    <m/>
  </r>
  <r>
    <x v="524"/>
    <x v="24"/>
    <x v="6"/>
    <m/>
    <n v="3422"/>
    <m/>
    <n v="3422"/>
    <m/>
  </r>
  <r>
    <x v="525"/>
    <x v="59"/>
    <x v="1"/>
    <m/>
    <n v="2980"/>
    <m/>
    <n v="2980"/>
    <m/>
  </r>
  <r>
    <x v="525"/>
    <x v="24"/>
    <x v="4"/>
    <m/>
    <n v="98175"/>
    <m/>
    <n v="98175"/>
    <m/>
  </r>
  <r>
    <x v="525"/>
    <x v="60"/>
    <x v="1"/>
    <m/>
    <n v="5831"/>
    <m/>
    <n v="5831"/>
    <m/>
  </r>
  <r>
    <x v="525"/>
    <x v="59"/>
    <x v="1"/>
    <m/>
    <n v="1546"/>
    <m/>
    <n v="1546"/>
    <m/>
  </r>
  <r>
    <x v="526"/>
    <x v="45"/>
    <x v="6"/>
    <m/>
    <m/>
    <n v="289763"/>
    <n v="-289763"/>
    <s v="sales return"/>
  </r>
  <r>
    <x v="526"/>
    <x v="60"/>
    <x v="4"/>
    <m/>
    <n v="3200"/>
    <m/>
    <n v="3200"/>
    <m/>
  </r>
  <r>
    <x v="527"/>
    <x v="59"/>
    <x v="4"/>
    <m/>
    <n v="28565"/>
    <m/>
    <n v="28565"/>
    <s v="total bill amount 57130"/>
  </r>
  <r>
    <x v="527"/>
    <x v="60"/>
    <x v="4"/>
    <m/>
    <n v="28565"/>
    <m/>
    <n v="28565"/>
    <s v="total bill amount 57130"/>
  </r>
  <r>
    <x v="528"/>
    <x v="60"/>
    <x v="7"/>
    <m/>
    <n v="79080"/>
    <m/>
    <n v="79080"/>
    <m/>
  </r>
  <r>
    <x v="529"/>
    <x v="59"/>
    <x v="4"/>
    <m/>
    <m/>
    <n v="28565"/>
    <n v="-28565"/>
    <m/>
  </r>
  <r>
    <x v="529"/>
    <x v="60"/>
    <x v="4"/>
    <m/>
    <m/>
    <n v="31765"/>
    <n v="-31765"/>
    <m/>
  </r>
  <r>
    <x v="529"/>
    <x v="24"/>
    <x v="4"/>
    <m/>
    <m/>
    <n v="198070"/>
    <n v="-198070"/>
    <m/>
  </r>
  <r>
    <x v="529"/>
    <x v="59"/>
    <x v="4"/>
    <m/>
    <m/>
    <n v="20800"/>
    <n v="-20800"/>
    <s v="Chq paid to Iqbal sons  this cheuq received from Total jpmc ipc 44 payment received on 11-2-20  chq amount 300,000"/>
  </r>
  <r>
    <x v="529"/>
    <x v="61"/>
    <x v="4"/>
    <m/>
    <m/>
    <n v="20800"/>
    <n v="-20800"/>
    <m/>
  </r>
  <r>
    <x v="530"/>
    <x v="59"/>
    <x v="4"/>
    <m/>
    <n v="20800"/>
    <m/>
    <n v="20800"/>
    <m/>
  </r>
  <r>
    <x v="530"/>
    <x v="61"/>
    <x v="4"/>
    <m/>
    <n v="20800"/>
    <m/>
    <n v="20800"/>
    <m/>
  </r>
  <r>
    <x v="530"/>
    <x v="60"/>
    <x v="7"/>
    <m/>
    <m/>
    <n v="80000"/>
    <n v="-80000"/>
    <s v="cash paid"/>
  </r>
  <r>
    <x v="530"/>
    <x v="24"/>
    <x v="4"/>
    <m/>
    <n v="44000"/>
    <m/>
    <n v="44000"/>
    <m/>
  </r>
  <r>
    <x v="530"/>
    <x v="24"/>
    <x v="4"/>
    <m/>
    <n v="88000"/>
    <m/>
    <n v="88000"/>
    <m/>
  </r>
  <r>
    <x v="530"/>
    <x v="24"/>
    <x v="4"/>
    <m/>
    <n v="74980"/>
    <m/>
    <n v="74980"/>
    <m/>
  </r>
  <r>
    <x v="530"/>
    <x v="24"/>
    <x v="4"/>
    <m/>
    <n v="8640"/>
    <m/>
    <n v="8640"/>
    <m/>
  </r>
  <r>
    <x v="531"/>
    <x v="45"/>
    <x v="6"/>
    <m/>
    <n v="7008"/>
    <m/>
    <n v="7008"/>
    <m/>
  </r>
  <r>
    <x v="531"/>
    <x v="60"/>
    <x v="6"/>
    <m/>
    <n v="16116"/>
    <m/>
    <n v="16116"/>
    <m/>
  </r>
  <r>
    <x v="531"/>
    <x v="45"/>
    <x v="6"/>
    <m/>
    <n v="18171"/>
    <m/>
    <n v="18171"/>
    <m/>
  </r>
  <r>
    <x v="531"/>
    <x v="45"/>
    <x v="6"/>
    <m/>
    <n v="12395"/>
    <m/>
    <n v="12395"/>
    <m/>
  </r>
  <r>
    <x v="531"/>
    <x v="24"/>
    <x v="6"/>
    <m/>
    <n v="1465"/>
    <m/>
    <n v="1465"/>
    <m/>
  </r>
  <r>
    <x v="531"/>
    <x v="45"/>
    <x v="6"/>
    <m/>
    <n v="6605"/>
    <m/>
    <n v="6605"/>
    <m/>
  </r>
  <r>
    <x v="531"/>
    <x v="24"/>
    <x v="6"/>
    <m/>
    <n v="26412"/>
    <m/>
    <n v="26412"/>
    <m/>
  </r>
  <r>
    <x v="531"/>
    <x v="60"/>
    <x v="6"/>
    <m/>
    <n v="7845"/>
    <m/>
    <n v="7845"/>
    <m/>
  </r>
  <r>
    <x v="531"/>
    <x v="45"/>
    <x v="6"/>
    <m/>
    <n v="15733"/>
    <m/>
    <n v="15733"/>
    <m/>
  </r>
  <r>
    <x v="531"/>
    <x v="60"/>
    <x v="6"/>
    <m/>
    <n v="40261"/>
    <m/>
    <n v="40261"/>
    <m/>
  </r>
  <r>
    <x v="531"/>
    <x v="24"/>
    <x v="6"/>
    <m/>
    <n v="3718"/>
    <m/>
    <n v="3718"/>
    <m/>
  </r>
  <r>
    <x v="532"/>
    <x v="24"/>
    <x v="5"/>
    <m/>
    <m/>
    <n v="300000"/>
    <n v="-300000"/>
    <s v="Chq paid to Danish intl  this cheuq received from Total jpmc ipc 44 payment received on 11-2-20   chq amount 300,000"/>
  </r>
  <r>
    <x v="532"/>
    <x v="60"/>
    <x v="7"/>
    <m/>
    <n v="920"/>
    <m/>
    <n v="920"/>
    <s v="adjust"/>
  </r>
  <r>
    <x v="532"/>
    <x v="59"/>
    <x v="7"/>
    <m/>
    <n v="115300"/>
    <m/>
    <n v="115300"/>
    <m/>
  </r>
  <r>
    <x v="532"/>
    <x v="62"/>
    <x v="1"/>
    <m/>
    <n v="103471"/>
    <m/>
    <n v="103471"/>
    <m/>
  </r>
  <r>
    <x v="533"/>
    <x v="62"/>
    <x v="3"/>
    <m/>
    <n v="28689"/>
    <m/>
    <n v="28689"/>
    <m/>
  </r>
  <r>
    <x v="533"/>
    <x v="24"/>
    <x v="6"/>
    <m/>
    <n v="45312"/>
    <m/>
    <n v="45312"/>
    <m/>
  </r>
  <r>
    <x v="533"/>
    <x v="58"/>
    <x v="6"/>
    <m/>
    <n v="10590"/>
    <m/>
    <n v="10590"/>
    <m/>
  </r>
  <r>
    <x v="533"/>
    <x v="58"/>
    <x v="6"/>
    <m/>
    <n v="16657"/>
    <m/>
    <n v="16657"/>
    <m/>
  </r>
  <r>
    <x v="533"/>
    <x v="45"/>
    <x v="6"/>
    <m/>
    <n v="4316"/>
    <m/>
    <n v="4316"/>
    <m/>
  </r>
  <r>
    <x v="533"/>
    <x v="24"/>
    <x v="6"/>
    <m/>
    <n v="16407"/>
    <m/>
    <n v="16407"/>
    <m/>
  </r>
  <r>
    <x v="533"/>
    <x v="45"/>
    <x v="6"/>
    <m/>
    <n v="27472"/>
    <m/>
    <n v="27472"/>
    <m/>
  </r>
  <r>
    <x v="533"/>
    <x v="24"/>
    <x v="6"/>
    <m/>
    <n v="7255"/>
    <m/>
    <n v="7255"/>
    <m/>
  </r>
  <r>
    <x v="533"/>
    <x v="45"/>
    <x v="6"/>
    <m/>
    <n v="52622"/>
    <m/>
    <n v="52622"/>
    <m/>
  </r>
  <r>
    <x v="533"/>
    <x v="45"/>
    <x v="6"/>
    <m/>
    <n v="18053"/>
    <m/>
    <n v="18053"/>
    <m/>
  </r>
  <r>
    <x v="533"/>
    <x v="24"/>
    <x v="6"/>
    <m/>
    <n v="4147"/>
    <m/>
    <n v="4147"/>
    <m/>
  </r>
  <r>
    <x v="533"/>
    <x v="45"/>
    <x v="6"/>
    <m/>
    <n v="137612"/>
    <m/>
    <n v="137612"/>
    <m/>
  </r>
  <r>
    <x v="533"/>
    <x v="24"/>
    <x v="6"/>
    <m/>
    <n v="6912"/>
    <m/>
    <n v="6912"/>
    <m/>
  </r>
  <r>
    <x v="533"/>
    <x v="24"/>
    <x v="6"/>
    <m/>
    <n v="13712"/>
    <m/>
    <n v="13712"/>
    <m/>
  </r>
  <r>
    <x v="533"/>
    <x v="58"/>
    <x v="6"/>
    <m/>
    <n v="1150"/>
    <m/>
    <n v="1150"/>
    <m/>
  </r>
  <r>
    <x v="533"/>
    <x v="45"/>
    <x v="6"/>
    <m/>
    <n v="67832"/>
    <m/>
    <n v="67832"/>
    <m/>
  </r>
  <r>
    <x v="533"/>
    <x v="24"/>
    <x v="4"/>
    <m/>
    <n v="49600"/>
    <m/>
    <n v="49600"/>
    <m/>
  </r>
  <r>
    <x v="534"/>
    <x v="24"/>
    <x v="4"/>
    <m/>
    <n v="102000"/>
    <m/>
    <n v="102000"/>
    <m/>
  </r>
  <r>
    <x v="534"/>
    <x v="24"/>
    <x v="4"/>
    <m/>
    <n v="31200"/>
    <m/>
    <n v="31200"/>
    <m/>
  </r>
  <r>
    <x v="535"/>
    <x v="50"/>
    <x v="0"/>
    <m/>
    <m/>
    <n v="71000"/>
    <n v="-71000"/>
    <s v="cash paid"/>
  </r>
  <r>
    <x v="536"/>
    <x v="60"/>
    <x v="7"/>
    <m/>
    <n v="32240"/>
    <m/>
    <n v="32240"/>
    <m/>
  </r>
  <r>
    <x v="536"/>
    <x v="59"/>
    <x v="7"/>
    <m/>
    <n v="5640"/>
    <m/>
    <n v="5640"/>
    <m/>
  </r>
  <r>
    <x v="536"/>
    <x v="59"/>
    <x v="7"/>
    <m/>
    <m/>
    <n v="50000"/>
    <n v="-50000"/>
    <s v="cash paid"/>
  </r>
  <r>
    <x v="537"/>
    <x v="62"/>
    <x v="1"/>
    <m/>
    <n v="16081"/>
    <m/>
    <n v="16081"/>
    <m/>
  </r>
  <r>
    <x v="538"/>
    <x v="50"/>
    <x v="6"/>
    <m/>
    <m/>
    <n v="22119"/>
    <n v="-22119"/>
    <m/>
  </r>
  <r>
    <x v="538"/>
    <x v="57"/>
    <x v="6"/>
    <m/>
    <m/>
    <n v="52679"/>
    <n v="-52679"/>
    <m/>
  </r>
  <r>
    <x v="538"/>
    <x v="60"/>
    <x v="6"/>
    <m/>
    <m/>
    <n v="64222"/>
    <n v="-64222"/>
    <s v="paid thru MCB chq 1765307165 amount rs 300,000"/>
  </r>
  <r>
    <x v="538"/>
    <x v="52"/>
    <x v="6"/>
    <m/>
    <m/>
    <n v="10000"/>
    <n v="-10000"/>
    <m/>
  </r>
  <r>
    <x v="538"/>
    <x v="45"/>
    <x v="6"/>
    <m/>
    <m/>
    <n v="150980"/>
    <n v="-150980"/>
    <m/>
  </r>
  <r>
    <x v="538"/>
    <x v="58"/>
    <x v="6"/>
    <m/>
    <m/>
    <n v="187438"/>
    <n v="-187438"/>
    <m/>
  </r>
  <r>
    <x v="538"/>
    <x v="39"/>
    <x v="6"/>
    <m/>
    <m/>
    <n v="8402"/>
    <n v="-8402"/>
    <s v="paid thru MCB chq 1765307166 amount 200,000"/>
  </r>
  <r>
    <x v="538"/>
    <x v="24"/>
    <x v="6"/>
    <m/>
    <m/>
    <n v="4160"/>
    <n v="-4160"/>
    <m/>
  </r>
  <r>
    <x v="539"/>
    <x v="24"/>
    <x v="4"/>
    <m/>
    <n v="21000"/>
    <m/>
    <n v="21000"/>
    <m/>
  </r>
  <r>
    <x v="540"/>
    <x v="24"/>
    <x v="4"/>
    <m/>
    <n v="104200"/>
    <m/>
    <n v="104200"/>
    <m/>
  </r>
  <r>
    <x v="541"/>
    <x v="24"/>
    <x v="4"/>
    <m/>
    <n v="58700"/>
    <m/>
    <n v="58700"/>
    <m/>
  </r>
  <r>
    <x v="542"/>
    <x v="24"/>
    <x v="4"/>
    <m/>
    <n v="61600"/>
    <m/>
    <n v="61600"/>
    <m/>
  </r>
  <r>
    <x v="543"/>
    <x v="62"/>
    <x v="4"/>
    <m/>
    <n v="19350"/>
    <m/>
    <n v="19350"/>
    <m/>
  </r>
  <r>
    <x v="543"/>
    <x v="62"/>
    <x v="1"/>
    <m/>
    <n v="4500"/>
    <m/>
    <n v="4500"/>
    <m/>
  </r>
  <r>
    <x v="543"/>
    <x v="24"/>
    <x v="5"/>
    <m/>
    <n v="91193"/>
    <m/>
    <n v="91193"/>
    <m/>
  </r>
  <r>
    <x v="544"/>
    <x v="62"/>
    <x v="1"/>
    <m/>
    <m/>
    <n v="100000"/>
    <n v="-100000"/>
    <m/>
  </r>
  <r>
    <x v="543"/>
    <x v="58"/>
    <x v="1"/>
    <m/>
    <m/>
    <n v="5950"/>
    <n v="-5950"/>
    <s v="This payment received from JPMC food court"/>
  </r>
  <r>
    <x v="543"/>
    <x v="56"/>
    <x v="1"/>
    <m/>
    <m/>
    <n v="44050"/>
    <n v="-44050"/>
    <m/>
  </r>
  <r>
    <x v="543"/>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4"/>
    <x v="4"/>
    <m/>
    <m/>
    <n v="100000"/>
    <n v="-100000"/>
    <s v="This payment received from JPMC food court"/>
  </r>
  <r>
    <x v="544"/>
    <x v="24"/>
    <x v="4"/>
    <m/>
    <n v="55000"/>
    <m/>
    <n v="55000"/>
    <m/>
  </r>
  <r>
    <x v="544"/>
    <x v="24"/>
    <x v="4"/>
    <m/>
    <n v="1100"/>
    <m/>
    <n v="1100"/>
    <m/>
  </r>
  <r>
    <x v="544"/>
    <x v="24"/>
    <x v="4"/>
    <m/>
    <m/>
    <n v="12500"/>
    <n v="-12500"/>
    <s v="sales return"/>
  </r>
  <r>
    <x v="544"/>
    <x v="24"/>
    <x v="7"/>
    <m/>
    <n v="14000"/>
    <m/>
    <n v="14000"/>
    <m/>
  </r>
  <r>
    <x v="544"/>
    <x v="60"/>
    <x v="7"/>
    <m/>
    <n v="13200"/>
    <m/>
    <n v="13200"/>
    <m/>
  </r>
  <r>
    <x v="545"/>
    <x v="24"/>
    <x v="4"/>
    <m/>
    <n v="85200"/>
    <m/>
    <n v="85200"/>
    <m/>
  </r>
  <r>
    <x v="545"/>
    <x v="60"/>
    <x v="9"/>
    <m/>
    <n v="44500"/>
    <m/>
    <n v="44500"/>
    <m/>
  </r>
  <r>
    <x v="545"/>
    <x v="24"/>
    <x v="9"/>
    <m/>
    <n v="144000"/>
    <m/>
    <n v="144000"/>
    <m/>
  </r>
  <r>
    <x v="545"/>
    <x v="45"/>
    <x v="9"/>
    <m/>
    <n v="45000"/>
    <m/>
    <n v="45000"/>
    <m/>
  </r>
  <r>
    <x v="546"/>
    <x v="24"/>
    <x v="9"/>
    <m/>
    <m/>
    <n v="100000"/>
    <n v="-100000"/>
    <s v="cash paid"/>
  </r>
  <r>
    <x v="546"/>
    <x v="62"/>
    <x v="4"/>
    <m/>
    <n v="28500"/>
    <m/>
    <n v="28500"/>
    <m/>
  </r>
  <r>
    <x v="547"/>
    <x v="24"/>
    <x v="3"/>
    <m/>
    <m/>
    <n v="1000"/>
    <n v="-1000"/>
    <s v="Return"/>
  </r>
  <r>
    <x v="548"/>
    <x v="24"/>
    <x v="4"/>
    <m/>
    <m/>
    <n v="400000"/>
    <n v="-400000"/>
    <s v="(this chq received from total - jpmc IPC 46  rec date 18-6-20)"/>
  </r>
  <r>
    <x v="548"/>
    <x v="24"/>
    <x v="5"/>
    <m/>
    <m/>
    <n v="300000"/>
    <n v="-300000"/>
    <s v="(this chq received from total - jpmc IPC 46  rec date 18-6-20)"/>
  </r>
  <r>
    <x v="549"/>
    <x v="62"/>
    <x v="1"/>
    <m/>
    <n v="8500"/>
    <m/>
    <n v="8500"/>
    <m/>
  </r>
  <r>
    <x v="548"/>
    <x v="45"/>
    <x v="1"/>
    <m/>
    <n v="14270"/>
    <m/>
    <n v="14270"/>
    <m/>
  </r>
  <r>
    <x v="548"/>
    <x v="59"/>
    <x v="2"/>
    <m/>
    <n v="14629"/>
    <m/>
    <n v="14629"/>
    <m/>
  </r>
  <r>
    <x v="548"/>
    <x v="50"/>
    <x v="2"/>
    <m/>
    <n v="60480"/>
    <m/>
    <n v="60480"/>
    <m/>
  </r>
  <r>
    <x v="548"/>
    <x v="50"/>
    <x v="2"/>
    <m/>
    <n v="13964"/>
    <m/>
    <n v="13964"/>
    <m/>
  </r>
  <r>
    <x v="550"/>
    <x v="45"/>
    <x v="9"/>
    <m/>
    <n v="77700"/>
    <m/>
    <n v="77700"/>
    <m/>
  </r>
  <r>
    <x v="551"/>
    <x v="24"/>
    <x v="4"/>
    <m/>
    <n v="70400"/>
    <m/>
    <n v="70400"/>
    <m/>
  </r>
  <r>
    <x v="552"/>
    <x v="24"/>
    <x v="9"/>
    <m/>
    <n v="148600"/>
    <m/>
    <n v="148600"/>
    <m/>
  </r>
  <r>
    <x v="553"/>
    <x v="60"/>
    <x v="7"/>
    <m/>
    <m/>
    <n v="45440"/>
    <n v="-45440"/>
    <s v="paid thru dib chq 02086951 one chq amount 100,000"/>
  </r>
  <r>
    <x v="553"/>
    <x v="59"/>
    <x v="7"/>
    <m/>
    <m/>
    <n v="54560"/>
    <n v="-54560"/>
    <m/>
  </r>
  <r>
    <x v="553"/>
    <x v="45"/>
    <x v="9"/>
    <m/>
    <m/>
    <n v="77000"/>
    <n v="-77000"/>
    <s v="paid thru dib chq 02086949"/>
  </r>
  <r>
    <x v="553"/>
    <x v="24"/>
    <x v="9"/>
    <m/>
    <m/>
    <n v="148600"/>
    <n v="-148600"/>
    <s v="paid thru dib chq 02086950"/>
  </r>
  <r>
    <x v="554"/>
    <x v="24"/>
    <x v="3"/>
    <m/>
    <n v="5208"/>
    <m/>
    <n v="5208"/>
    <m/>
  </r>
  <r>
    <x v="554"/>
    <x v="24"/>
    <x v="3"/>
    <m/>
    <n v="3418"/>
    <m/>
    <n v="3418"/>
    <m/>
  </r>
  <r>
    <x v="554"/>
    <x v="24"/>
    <x v="1"/>
    <m/>
    <n v="8500"/>
    <m/>
    <n v="8500"/>
    <m/>
  </r>
  <r>
    <x v="555"/>
    <x v="24"/>
    <x v="4"/>
    <m/>
    <m/>
    <n v="200000"/>
    <n v="-200000"/>
    <s v="Received from jpmc ipc 46"/>
  </r>
  <r>
    <x v="555"/>
    <x v="50"/>
    <x v="2"/>
    <m/>
    <m/>
    <n v="74001"/>
    <n v="-74001"/>
    <m/>
  </r>
  <r>
    <x v="555"/>
    <x v="59"/>
    <x v="2"/>
    <m/>
    <m/>
    <n v="14629"/>
    <n v="-14629"/>
    <s v="Received from jpmc ipc 46"/>
  </r>
  <r>
    <x v="555"/>
    <x v="0"/>
    <x v="2"/>
    <m/>
    <m/>
    <n v="443"/>
    <n v="-443"/>
    <m/>
  </r>
  <r>
    <x v="556"/>
    <x v="24"/>
    <x v="6"/>
    <m/>
    <n v="31234"/>
    <m/>
    <n v="31234"/>
    <m/>
  </r>
  <r>
    <x v="556"/>
    <x v="24"/>
    <x v="6"/>
    <m/>
    <n v="101485"/>
    <m/>
    <n v="101485"/>
    <m/>
  </r>
  <r>
    <x v="556"/>
    <x v="24"/>
    <x v="6"/>
    <m/>
    <n v="13024"/>
    <m/>
    <n v="13024"/>
    <m/>
  </r>
  <r>
    <x v="556"/>
    <x v="24"/>
    <x v="6"/>
    <m/>
    <n v="53697"/>
    <m/>
    <n v="53697"/>
    <m/>
  </r>
  <r>
    <x v="556"/>
    <x v="24"/>
    <x v="6"/>
    <m/>
    <n v="20192"/>
    <m/>
    <n v="20192"/>
    <m/>
  </r>
  <r>
    <x v="556"/>
    <x v="24"/>
    <x v="6"/>
    <m/>
    <n v="30732"/>
    <m/>
    <n v="30732"/>
    <m/>
  </r>
  <r>
    <x v="556"/>
    <x v="24"/>
    <x v="6"/>
    <m/>
    <n v="18233"/>
    <m/>
    <n v="18233"/>
    <m/>
  </r>
  <r>
    <x v="556"/>
    <x v="24"/>
    <x v="6"/>
    <m/>
    <n v="5414"/>
    <m/>
    <n v="5414"/>
    <m/>
  </r>
  <r>
    <x v="556"/>
    <x v="24"/>
    <x v="6"/>
    <m/>
    <n v="69763"/>
    <m/>
    <n v="69763"/>
    <m/>
  </r>
  <r>
    <x v="556"/>
    <x v="24"/>
    <x v="6"/>
    <m/>
    <n v="7107"/>
    <m/>
    <n v="7107"/>
    <m/>
  </r>
  <r>
    <x v="556"/>
    <x v="24"/>
    <x v="6"/>
    <m/>
    <m/>
    <n v="15205"/>
    <n v="-15205"/>
    <s v="Sales return"/>
  </r>
  <r>
    <x v="556"/>
    <x v="45"/>
    <x v="6"/>
    <m/>
    <n v="33160"/>
    <m/>
    <n v="33160"/>
    <m/>
  </r>
  <r>
    <x v="556"/>
    <x v="45"/>
    <x v="6"/>
    <m/>
    <n v="3431"/>
    <m/>
    <n v="3431"/>
    <m/>
  </r>
  <r>
    <x v="556"/>
    <x v="45"/>
    <x v="6"/>
    <m/>
    <n v="15621"/>
    <m/>
    <n v="15621"/>
    <m/>
  </r>
  <r>
    <x v="556"/>
    <x v="45"/>
    <x v="6"/>
    <m/>
    <n v="6790"/>
    <m/>
    <n v="6790"/>
    <m/>
  </r>
  <r>
    <x v="556"/>
    <x v="45"/>
    <x v="6"/>
    <m/>
    <n v="3380"/>
    <m/>
    <n v="3380"/>
    <m/>
  </r>
  <r>
    <x v="556"/>
    <x v="45"/>
    <x v="6"/>
    <m/>
    <n v="490"/>
    <m/>
    <n v="490"/>
    <m/>
  </r>
  <r>
    <x v="556"/>
    <x v="45"/>
    <x v="6"/>
    <m/>
    <n v="1418"/>
    <m/>
    <n v="1418"/>
    <m/>
  </r>
  <r>
    <x v="556"/>
    <x v="45"/>
    <x v="6"/>
    <m/>
    <n v="19641"/>
    <m/>
    <n v="19641"/>
    <m/>
  </r>
  <r>
    <x v="556"/>
    <x v="45"/>
    <x v="6"/>
    <m/>
    <n v="14297"/>
    <m/>
    <n v="14297"/>
    <m/>
  </r>
  <r>
    <x v="556"/>
    <x v="45"/>
    <x v="6"/>
    <m/>
    <n v="24978"/>
    <m/>
    <n v="24978"/>
    <m/>
  </r>
  <r>
    <x v="556"/>
    <x v="45"/>
    <x v="6"/>
    <m/>
    <n v="4540"/>
    <m/>
    <n v="4540"/>
    <m/>
  </r>
  <r>
    <x v="556"/>
    <x v="45"/>
    <x v="6"/>
    <m/>
    <n v="14211"/>
    <m/>
    <n v="14211"/>
    <m/>
  </r>
  <r>
    <x v="556"/>
    <x v="58"/>
    <x v="6"/>
    <m/>
    <n v="2620"/>
    <m/>
    <n v="2620"/>
    <m/>
  </r>
  <r>
    <x v="556"/>
    <x v="58"/>
    <x v="6"/>
    <m/>
    <n v="3890"/>
    <m/>
    <n v="3890"/>
    <m/>
  </r>
  <r>
    <x v="556"/>
    <x v="58"/>
    <x v="6"/>
    <m/>
    <n v="2500"/>
    <m/>
    <n v="2500"/>
    <m/>
  </r>
  <r>
    <x v="556"/>
    <x v="52"/>
    <x v="6"/>
    <m/>
    <n v="57195"/>
    <m/>
    <n v="57195"/>
    <m/>
  </r>
  <r>
    <x v="556"/>
    <x v="52"/>
    <x v="6"/>
    <m/>
    <n v="1717"/>
    <m/>
    <n v="1717"/>
    <m/>
  </r>
  <r>
    <x v="556"/>
    <x v="52"/>
    <x v="6"/>
    <m/>
    <n v="1215"/>
    <m/>
    <n v="1215"/>
    <m/>
  </r>
  <r>
    <x v="556"/>
    <x v="52"/>
    <x v="6"/>
    <m/>
    <n v="710"/>
    <m/>
    <n v="710"/>
    <m/>
  </r>
  <r>
    <x v="556"/>
    <x v="52"/>
    <x v="6"/>
    <m/>
    <n v="650"/>
    <m/>
    <n v="650"/>
    <m/>
  </r>
  <r>
    <x v="556"/>
    <x v="52"/>
    <x v="6"/>
    <m/>
    <n v="1340"/>
    <m/>
    <n v="1340"/>
    <m/>
  </r>
  <r>
    <x v="556"/>
    <x v="45"/>
    <x v="6"/>
    <m/>
    <n v="5455"/>
    <m/>
    <n v="5455"/>
    <s v="Sign issue"/>
  </r>
  <r>
    <x v="556"/>
    <x v="45"/>
    <x v="6"/>
    <m/>
    <n v="4056"/>
    <m/>
    <n v="4056"/>
    <s v="Sign issue"/>
  </r>
  <r>
    <x v="556"/>
    <x v="45"/>
    <x v="6"/>
    <m/>
    <n v="23421"/>
    <m/>
    <n v="23421"/>
    <s v="Sign issue"/>
  </r>
  <r>
    <x v="556"/>
    <x v="45"/>
    <x v="6"/>
    <m/>
    <n v="1887"/>
    <m/>
    <n v="1887"/>
    <s v="Sign issue"/>
  </r>
  <r>
    <x v="556"/>
    <x v="45"/>
    <x v="6"/>
    <m/>
    <n v="10816"/>
    <m/>
    <n v="10816"/>
    <s v="Sign issue"/>
  </r>
  <r>
    <x v="556"/>
    <x v="45"/>
    <x v="6"/>
    <m/>
    <n v="1025"/>
    <m/>
    <n v="1025"/>
    <s v="Without reeiving"/>
  </r>
  <r>
    <x v="556"/>
    <x v="45"/>
    <x v="6"/>
    <m/>
    <n v="1200"/>
    <m/>
    <n v="1200"/>
    <s v="Without reeiving"/>
  </r>
  <r>
    <x v="556"/>
    <x v="45"/>
    <x v="6"/>
    <m/>
    <n v="5960"/>
    <m/>
    <n v="5960"/>
    <s v="Without reeiving"/>
  </r>
  <r>
    <x v="556"/>
    <x v="45"/>
    <x v="6"/>
    <m/>
    <n v="8921"/>
    <m/>
    <n v="8921"/>
    <s v="Without reeiving"/>
  </r>
  <r>
    <x v="556"/>
    <x v="45"/>
    <x v="6"/>
    <m/>
    <n v="3148"/>
    <m/>
    <n v="3148"/>
    <s v="Without reeiving"/>
  </r>
  <r>
    <x v="556"/>
    <x v="45"/>
    <x v="6"/>
    <m/>
    <n v="36277"/>
    <m/>
    <n v="36277"/>
    <s v="Without reeiving"/>
  </r>
  <r>
    <x v="556"/>
    <x v="45"/>
    <x v="6"/>
    <m/>
    <n v="247"/>
    <m/>
    <n v="247"/>
    <s v="Without reeiving"/>
  </r>
  <r>
    <x v="557"/>
    <x v="45"/>
    <x v="4"/>
    <m/>
    <n v="13200"/>
    <m/>
    <n v="13200"/>
    <m/>
  </r>
  <r>
    <x v="557"/>
    <x v="62"/>
    <x v="4"/>
    <m/>
    <n v="8660"/>
    <m/>
    <n v="8660"/>
    <m/>
  </r>
  <r>
    <x v="557"/>
    <x v="24"/>
    <x v="4"/>
    <m/>
    <n v="77000"/>
    <m/>
    <n v="77000"/>
    <m/>
  </r>
  <r>
    <x v="557"/>
    <x v="45"/>
    <x v="1"/>
    <m/>
    <n v="6885"/>
    <m/>
    <n v="6885"/>
    <m/>
  </r>
  <r>
    <x v="558"/>
    <x v="24"/>
    <x v="4"/>
    <m/>
    <m/>
    <n v="127115"/>
    <n v="-127115"/>
    <m/>
  </r>
  <r>
    <x v="558"/>
    <x v="45"/>
    <x v="4"/>
    <m/>
    <m/>
    <n v="13200"/>
    <n v="-13200"/>
    <s v="This payment received from JPMC Food Court IPC 08 for the amount Rs 200,000"/>
  </r>
  <r>
    <x v="558"/>
    <x v="62"/>
    <x v="4"/>
    <m/>
    <m/>
    <n v="56510"/>
    <n v="-56510"/>
    <m/>
  </r>
  <r>
    <x v="558"/>
    <x v="24"/>
    <x v="4"/>
    <m/>
    <m/>
    <n v="3175"/>
    <n v="-3175"/>
    <m/>
  </r>
  <r>
    <x v="558"/>
    <x v="52"/>
    <x v="6"/>
    <m/>
    <m/>
    <n v="60802"/>
    <n v="-60802"/>
    <m/>
  </r>
  <r>
    <x v="558"/>
    <x v="58"/>
    <x v="6"/>
    <m/>
    <m/>
    <n v="9010"/>
    <n v="-9010"/>
    <s v="This payment received from JPMC Food Court IPC 08 for the amount Rs 200,000"/>
  </r>
  <r>
    <x v="558"/>
    <x v="45"/>
    <x v="6"/>
    <m/>
    <m/>
    <n v="130188"/>
    <n v="-130188"/>
    <m/>
  </r>
  <r>
    <x v="558"/>
    <x v="45"/>
    <x v="6"/>
    <m/>
    <m/>
    <n v="300000"/>
    <n v="-300000"/>
    <s v="This payment received from JPMC Food Court IPC 08 for the amount Rs 200,000"/>
  </r>
  <r>
    <x v="559"/>
    <x v="24"/>
    <x v="6"/>
    <m/>
    <n v="76358"/>
    <m/>
    <n v="76358"/>
    <m/>
  </r>
  <r>
    <x v="559"/>
    <x v="24"/>
    <x v="6"/>
    <m/>
    <n v="48926"/>
    <m/>
    <n v="48926"/>
    <m/>
  </r>
  <r>
    <x v="559"/>
    <x v="63"/>
    <x v="6"/>
    <m/>
    <n v="33935"/>
    <m/>
    <n v="33935"/>
    <m/>
  </r>
  <r>
    <x v="559"/>
    <x v="63"/>
    <x v="6"/>
    <m/>
    <n v="92463"/>
    <m/>
    <n v="92463"/>
    <m/>
  </r>
  <r>
    <x v="559"/>
    <x v="45"/>
    <x v="6"/>
    <m/>
    <n v="11804"/>
    <m/>
    <n v="11804"/>
    <m/>
  </r>
  <r>
    <x v="560"/>
    <x v="45"/>
    <x v="9"/>
    <s v="13"/>
    <n v="72400"/>
    <m/>
    <n v="72400"/>
    <m/>
  </r>
  <r>
    <x v="560"/>
    <x v="45"/>
    <x v="1"/>
    <m/>
    <n v="25350"/>
    <m/>
    <n v="25350"/>
    <m/>
  </r>
  <r>
    <x v="560"/>
    <x v="24"/>
    <x v="3"/>
    <m/>
    <m/>
    <n v="50000"/>
    <n v="-50000"/>
    <s v="cash paid"/>
  </r>
  <r>
    <x v="561"/>
    <x v="45"/>
    <x v="1"/>
    <m/>
    <n v="8000"/>
    <m/>
    <n v="8000"/>
    <m/>
  </r>
  <r>
    <x v="562"/>
    <x v="62"/>
    <x v="3"/>
    <m/>
    <n v="7621"/>
    <m/>
    <n v="7621"/>
    <m/>
  </r>
  <r>
    <x v="562"/>
    <x v="45"/>
    <x v="1"/>
    <m/>
    <n v="24251"/>
    <m/>
    <n v="24251"/>
    <m/>
  </r>
  <r>
    <x v="562"/>
    <x v="45"/>
    <x v="9"/>
    <s v="14"/>
    <n v="5800"/>
    <m/>
    <n v="5800"/>
    <m/>
  </r>
  <r>
    <x v="563"/>
    <x v="24"/>
    <x v="3"/>
    <m/>
    <n v="62012"/>
    <m/>
    <n v="62012"/>
    <m/>
  </r>
  <r>
    <x v="564"/>
    <x v="45"/>
    <x v="9"/>
    <m/>
    <m/>
    <n v="55500"/>
    <n v="-55500"/>
    <s v="padi thru dic chq 02086968"/>
  </r>
  <r>
    <x v="564"/>
    <x v="60"/>
    <x v="9"/>
    <m/>
    <m/>
    <n v="44500"/>
    <n v="-44500"/>
    <m/>
  </r>
  <r>
    <x v="564"/>
    <x v="62"/>
    <x v="3"/>
    <m/>
    <n v="22589"/>
    <m/>
    <n v="22589"/>
    <s v="material given by zeehsan ac from tube"/>
  </r>
  <r>
    <x v="564"/>
    <x v="52"/>
    <x v="6"/>
    <m/>
    <n v="26870"/>
    <m/>
    <n v="26870"/>
    <m/>
  </r>
  <r>
    <x v="564"/>
    <x v="24"/>
    <x v="6"/>
    <m/>
    <n v="20391"/>
    <m/>
    <n v="20391"/>
    <m/>
  </r>
  <r>
    <x v="564"/>
    <x v="52"/>
    <x v="6"/>
    <m/>
    <n v="37980"/>
    <m/>
    <n v="37980"/>
    <m/>
  </r>
  <r>
    <x v="564"/>
    <x v="24"/>
    <x v="6"/>
    <m/>
    <n v="27725"/>
    <m/>
    <n v="27725"/>
    <m/>
  </r>
  <r>
    <x v="564"/>
    <x v="52"/>
    <x v="6"/>
    <m/>
    <n v="1580"/>
    <m/>
    <n v="1580"/>
    <m/>
  </r>
  <r>
    <x v="564"/>
    <x v="45"/>
    <x v="6"/>
    <m/>
    <n v="13174"/>
    <m/>
    <n v="13174"/>
    <m/>
  </r>
  <r>
    <x v="564"/>
    <x v="52"/>
    <x v="6"/>
    <m/>
    <n v="4150"/>
    <m/>
    <n v="4150"/>
    <m/>
  </r>
  <r>
    <x v="565"/>
    <x v="24"/>
    <x v="4"/>
    <m/>
    <n v="498936"/>
    <m/>
    <n v="498936"/>
    <m/>
  </r>
  <r>
    <x v="565"/>
    <x v="45"/>
    <x v="9"/>
    <m/>
    <n v="6000"/>
    <m/>
    <n v="6000"/>
    <m/>
  </r>
  <r>
    <x v="566"/>
    <x v="45"/>
    <x v="1"/>
    <m/>
    <n v="181857"/>
    <m/>
    <n v="181857"/>
    <m/>
  </r>
  <r>
    <x v="567"/>
    <x v="45"/>
    <x v="1"/>
    <m/>
    <n v="21013"/>
    <m/>
    <n v="21013"/>
    <m/>
  </r>
  <r>
    <x v="568"/>
    <x v="45"/>
    <x v="1"/>
    <m/>
    <n v="81419"/>
    <m/>
    <n v="81419"/>
    <m/>
  </r>
  <r>
    <x v="569"/>
    <x v="24"/>
    <x v="9"/>
    <s v="17"/>
    <n v="39000"/>
    <m/>
    <n v="39000"/>
    <m/>
  </r>
  <r>
    <x v="570"/>
    <x v="24"/>
    <x v="0"/>
    <m/>
    <n v="206380"/>
    <m/>
    <n v="206380"/>
    <m/>
  </r>
  <r>
    <x v="570"/>
    <x v="24"/>
    <x v="0"/>
    <m/>
    <n v="46360"/>
    <m/>
    <n v="46360"/>
    <m/>
  </r>
  <r>
    <x v="570"/>
    <x v="53"/>
    <x v="3"/>
    <m/>
    <m/>
    <n v="21264"/>
    <n v="-21264"/>
    <m/>
  </r>
  <r>
    <x v="570"/>
    <x v="24"/>
    <x v="3"/>
    <m/>
    <m/>
    <n v="78736"/>
    <n v="-78736"/>
    <s v="paid (this chq received from total as JPMC Food Court IPC 09 (rec date 12-2-10-20)"/>
  </r>
  <r>
    <x v="571"/>
    <x v="24"/>
    <x v="4"/>
    <m/>
    <m/>
    <n v="300000"/>
    <n v="-300000"/>
    <s v="paid (this chq received from total as JPMC IPC 48 adhoc payment 75%  (rec date 14-10-20)"/>
  </r>
  <r>
    <x v="571"/>
    <x v="50"/>
    <x v="1"/>
    <m/>
    <m/>
    <n v="4688"/>
    <n v="-4688"/>
    <m/>
  </r>
  <r>
    <x v="571"/>
    <x v="24"/>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5"/>
    <x v="1"/>
    <m/>
    <m/>
    <n v="24515"/>
    <n v="-24515"/>
    <m/>
  </r>
  <r>
    <x v="571"/>
    <x v="51"/>
    <x v="5"/>
    <m/>
    <m/>
    <n v="150000"/>
    <n v="-150000"/>
    <s v="paid (this chq received from total as JPMC IPC 48 adhoc payment 75%  (rec date 14-10-20)"/>
  </r>
  <r>
    <x v="572"/>
    <x v="24"/>
    <x v="9"/>
    <s v="18"/>
    <n v="3000"/>
    <m/>
    <n v="3000"/>
    <m/>
  </r>
  <r>
    <x v="573"/>
    <x v="24"/>
    <x v="4"/>
    <m/>
    <n v="29610"/>
    <m/>
    <n v="29610"/>
    <m/>
  </r>
  <r>
    <x v="573"/>
    <x v="24"/>
    <x v="4"/>
    <m/>
    <n v="3000"/>
    <m/>
    <n v="3000"/>
    <m/>
  </r>
  <r>
    <x v="573"/>
    <x v="24"/>
    <x v="4"/>
    <m/>
    <n v="2125"/>
    <m/>
    <n v="2125"/>
    <m/>
  </r>
  <r>
    <x v="573"/>
    <x v="50"/>
    <x v="4"/>
    <m/>
    <n v="10320"/>
    <m/>
    <n v="10320"/>
    <m/>
  </r>
  <r>
    <x v="574"/>
    <x v="24"/>
    <x v="4"/>
    <m/>
    <n v="18510"/>
    <m/>
    <n v="18510"/>
    <m/>
  </r>
  <r>
    <x v="574"/>
    <x v="24"/>
    <x v="4"/>
    <m/>
    <n v="107880"/>
    <m/>
    <n v="107880"/>
    <m/>
  </r>
  <r>
    <x v="568"/>
    <x v="24"/>
    <x v="3"/>
    <m/>
    <n v="18478"/>
    <m/>
    <n v="18478"/>
    <m/>
  </r>
  <r>
    <x v="575"/>
    <x v="62"/>
    <x v="3"/>
    <m/>
    <n v="6758"/>
    <m/>
    <n v="6758"/>
    <m/>
  </r>
  <r>
    <x v="576"/>
    <x v="24"/>
    <x v="3"/>
    <m/>
    <n v="2449"/>
    <m/>
    <n v="2449"/>
    <m/>
  </r>
  <r>
    <x v="577"/>
    <x v="52"/>
    <x v="6"/>
    <m/>
    <n v="6189"/>
    <m/>
    <n v="6189"/>
    <m/>
  </r>
  <r>
    <x v="567"/>
    <x v="52"/>
    <x v="6"/>
    <m/>
    <n v="1830"/>
    <m/>
    <n v="1830"/>
    <m/>
  </r>
  <r>
    <x v="578"/>
    <x v="24"/>
    <x v="4"/>
    <m/>
    <n v="21105"/>
    <m/>
    <n v="21105"/>
    <m/>
  </r>
  <r>
    <x v="579"/>
    <x v="64"/>
    <x v="9"/>
    <m/>
    <n v="58000"/>
    <m/>
    <n v="58000"/>
    <m/>
  </r>
  <r>
    <x v="580"/>
    <x v="24"/>
    <x v="9"/>
    <m/>
    <m/>
    <n v="33000"/>
    <n v="-33000"/>
    <m/>
  </r>
  <r>
    <x v="580"/>
    <x v="24"/>
    <x v="9"/>
    <m/>
    <m/>
    <n v="3000"/>
    <n v="-3000"/>
    <s v="This chq returned from Fateh in 19-10-20 deal Rs 100,000"/>
  </r>
  <r>
    <x v="580"/>
    <x v="45"/>
    <x v="9"/>
    <m/>
    <m/>
    <n v="6000"/>
    <n v="-6000"/>
    <m/>
  </r>
  <r>
    <x v="580"/>
    <x v="64"/>
    <x v="9"/>
    <m/>
    <m/>
    <n v="58000"/>
    <n v="-58000"/>
    <m/>
  </r>
  <r>
    <x v="581"/>
    <x v="24"/>
    <x v="3"/>
    <m/>
    <n v="21108"/>
    <m/>
    <n v="21108"/>
    <m/>
  </r>
  <r>
    <x v="581"/>
    <x v="64"/>
    <x v="9"/>
    <s v="20"/>
    <n v="6600"/>
    <m/>
    <n v="6600"/>
    <m/>
  </r>
  <r>
    <x v="582"/>
    <x v="24"/>
    <x v="4"/>
    <m/>
    <n v="13500"/>
    <m/>
    <n v="13500"/>
    <m/>
  </r>
  <r>
    <x v="582"/>
    <x v="24"/>
    <x v="4"/>
    <m/>
    <n v="23215"/>
    <m/>
    <n v="23215"/>
    <m/>
  </r>
  <r>
    <x v="582"/>
    <x v="45"/>
    <x v="4"/>
    <m/>
    <n v="2700"/>
    <m/>
    <n v="2700"/>
    <m/>
  </r>
  <r>
    <x v="583"/>
    <x v="45"/>
    <x v="1"/>
    <m/>
    <n v="178729"/>
    <m/>
    <n v="178729"/>
    <m/>
  </r>
  <r>
    <x v="583"/>
    <x v="45"/>
    <x v="1"/>
    <m/>
    <n v="53406"/>
    <m/>
    <n v="53406"/>
    <m/>
  </r>
  <r>
    <x v="583"/>
    <x v="24"/>
    <x v="3"/>
    <m/>
    <n v="5338"/>
    <m/>
    <n v="5338"/>
    <m/>
  </r>
  <r>
    <x v="583"/>
    <x v="24"/>
    <x v="4"/>
    <m/>
    <n v="6018"/>
    <m/>
    <n v="6018"/>
    <m/>
  </r>
  <r>
    <x v="583"/>
    <x v="24"/>
    <x v="4"/>
    <m/>
    <n v="61600"/>
    <m/>
    <n v="61600"/>
    <m/>
  </r>
  <r>
    <x v="583"/>
    <x v="45"/>
    <x v="1"/>
    <m/>
    <n v="63500"/>
    <m/>
    <n v="63500"/>
    <m/>
  </r>
  <r>
    <x v="584"/>
    <x v="45"/>
    <x v="1"/>
    <m/>
    <n v="128159"/>
    <m/>
    <n v="128159"/>
    <m/>
  </r>
  <r>
    <x v="585"/>
    <x v="45"/>
    <x v="1"/>
    <m/>
    <n v="24467"/>
    <m/>
    <n v="24467"/>
    <m/>
  </r>
  <r>
    <x v="586"/>
    <x v="45"/>
    <x v="1"/>
    <m/>
    <n v="15066"/>
    <m/>
    <n v="15066"/>
    <m/>
  </r>
  <r>
    <x v="587"/>
    <x v="45"/>
    <x v="1"/>
    <m/>
    <n v="73222"/>
    <m/>
    <n v="73222"/>
    <m/>
  </r>
  <r>
    <x v="586"/>
    <x v="45"/>
    <x v="1"/>
    <m/>
    <n v="28525"/>
    <m/>
    <n v="28525"/>
    <m/>
  </r>
  <r>
    <x v="588"/>
    <x v="45"/>
    <x v="1"/>
    <m/>
    <n v="72525"/>
    <m/>
    <n v="72525"/>
    <m/>
  </r>
  <r>
    <x v="589"/>
    <x v="24"/>
    <x v="6"/>
    <m/>
    <m/>
    <n v="130635"/>
    <n v="-130635"/>
    <s v="This chq returned from Fateh in 19-10-20 deal Rs 130,635"/>
  </r>
  <r>
    <x v="589"/>
    <x v="45"/>
    <x v="4"/>
    <m/>
    <n v="4800"/>
    <m/>
    <n v="4800"/>
    <m/>
  </r>
  <r>
    <x v="589"/>
    <x v="45"/>
    <x v="4"/>
    <m/>
    <n v="4800"/>
    <m/>
    <n v="4800"/>
    <m/>
  </r>
  <r>
    <x v="589"/>
    <x v="50"/>
    <x v="4"/>
    <m/>
    <n v="10600"/>
    <m/>
    <n v="10600"/>
    <m/>
  </r>
  <r>
    <x v="589"/>
    <x v="24"/>
    <x v="4"/>
    <m/>
    <m/>
    <n v="210450"/>
    <n v="-210450"/>
    <s v="Purchased Returned"/>
  </r>
  <r>
    <x v="589"/>
    <x v="24"/>
    <x v="0"/>
    <m/>
    <m/>
    <n v="252500"/>
    <n v="-252500"/>
    <s v="Paid thri DIB chq 02086983"/>
  </r>
  <r>
    <x v="589"/>
    <x v="24"/>
    <x v="0"/>
    <m/>
    <m/>
    <n v="240"/>
    <n v="-240"/>
    <s v="adjust"/>
  </r>
  <r>
    <x v="583"/>
    <x v="24"/>
    <x v="3"/>
    <m/>
    <n v="6680"/>
    <m/>
    <n v="6680"/>
    <m/>
  </r>
  <r>
    <x v="590"/>
    <x v="24"/>
    <x v="6"/>
    <m/>
    <m/>
    <n v="100000"/>
    <n v="-100000"/>
    <m/>
  </r>
  <r>
    <x v="590"/>
    <x v="45"/>
    <x v="6"/>
    <m/>
    <m/>
    <n v="100000"/>
    <n v="-100000"/>
    <s v="Paid thri DIB chq 02086984 chq amount rs 300,000"/>
  </r>
  <r>
    <x v="590"/>
    <x v="63"/>
    <x v="6"/>
    <m/>
    <m/>
    <n v="100000"/>
    <n v="-100000"/>
    <m/>
  </r>
  <r>
    <x v="572"/>
    <x v="24"/>
    <x v="6"/>
    <m/>
    <n v="7937"/>
    <m/>
    <n v="7937"/>
    <m/>
  </r>
  <r>
    <x v="582"/>
    <x v="24"/>
    <x v="6"/>
    <m/>
    <n v="11574"/>
    <m/>
    <n v="11574"/>
    <m/>
  </r>
  <r>
    <x v="586"/>
    <x v="24"/>
    <x v="6"/>
    <m/>
    <n v="7257"/>
    <m/>
    <n v="7257"/>
    <m/>
  </r>
  <r>
    <x v="591"/>
    <x v="24"/>
    <x v="6"/>
    <m/>
    <n v="41196"/>
    <m/>
    <n v="41196"/>
    <m/>
  </r>
  <r>
    <x v="591"/>
    <x v="62"/>
    <x v="3"/>
    <m/>
    <m/>
    <n v="65657"/>
    <n v="-65657"/>
    <m/>
  </r>
  <r>
    <x v="591"/>
    <x v="24"/>
    <x v="3"/>
    <m/>
    <m/>
    <n v="4343"/>
    <n v="-4343"/>
    <s v="This chq returned from Fateh rec date 14-10-20"/>
  </r>
  <r>
    <x v="592"/>
    <x v="45"/>
    <x v="1"/>
    <m/>
    <n v="16939"/>
    <m/>
    <n v="16939"/>
    <m/>
  </r>
  <r>
    <x v="592"/>
    <x v="45"/>
    <x v="3"/>
    <m/>
    <n v="813"/>
    <m/>
    <n v="813"/>
    <m/>
  </r>
  <r>
    <x v="593"/>
    <x v="50"/>
    <x v="9"/>
    <s v="21"/>
    <n v="25500"/>
    <m/>
    <n v="25500"/>
    <m/>
  </r>
  <r>
    <x v="594"/>
    <x v="50"/>
    <x v="2"/>
    <m/>
    <n v="21337"/>
    <m/>
    <n v="21337"/>
    <m/>
  </r>
  <r>
    <x v="595"/>
    <x v="24"/>
    <x v="4"/>
    <m/>
    <m/>
    <n v="178692"/>
    <n v="-178692"/>
    <s v="This chq received from total as Ideas atrium final payment rec date 11-12-20"/>
  </r>
  <r>
    <x v="595"/>
    <x v="45"/>
    <x v="0"/>
    <m/>
    <n v="92250"/>
    <m/>
    <n v="92250"/>
    <m/>
  </r>
  <r>
    <x v="595"/>
    <x v="45"/>
    <x v="0"/>
    <m/>
    <n v="36360"/>
    <m/>
    <n v="36360"/>
    <m/>
  </r>
  <r>
    <x v="596"/>
    <x v="45"/>
    <x v="1"/>
    <m/>
    <m/>
    <n v="100000"/>
    <n v="-100000"/>
    <s v="This chq returned from Fateh rec date 19-10-20"/>
  </r>
  <r>
    <x v="595"/>
    <x v="24"/>
    <x v="9"/>
    <s v="22"/>
    <n v="19200"/>
    <m/>
    <n v="19200"/>
    <m/>
  </r>
  <r>
    <x v="597"/>
    <x v="45"/>
    <x v="1"/>
    <m/>
    <n v="36067"/>
    <m/>
    <n v="36067"/>
    <m/>
  </r>
  <r>
    <x v="598"/>
    <x v="50"/>
    <x v="3"/>
    <m/>
    <n v="3932"/>
    <m/>
    <n v="3932"/>
    <m/>
  </r>
  <r>
    <x v="599"/>
    <x v="24"/>
    <x v="3"/>
    <m/>
    <n v="12568"/>
    <m/>
    <n v="12568"/>
    <m/>
  </r>
  <r>
    <x v="600"/>
    <x v="24"/>
    <x v="3"/>
    <m/>
    <n v="3920"/>
    <m/>
    <n v="3920"/>
    <m/>
  </r>
  <r>
    <x v="585"/>
    <x v="24"/>
    <x v="5"/>
    <m/>
    <n v="42435"/>
    <m/>
    <n v="42435"/>
    <m/>
  </r>
  <r>
    <x v="601"/>
    <x v="24"/>
    <x v="5"/>
    <m/>
    <n v="7671"/>
    <m/>
    <n v="7671"/>
    <m/>
  </r>
  <r>
    <x v="601"/>
    <x v="24"/>
    <x v="4"/>
    <m/>
    <n v="3800"/>
    <m/>
    <n v="3800"/>
    <m/>
  </r>
  <r>
    <x v="602"/>
    <x v="65"/>
    <x v="4"/>
    <m/>
    <n v="2190"/>
    <m/>
    <n v="2190"/>
    <m/>
  </r>
  <r>
    <x v="602"/>
    <x v="24"/>
    <x v="4"/>
    <m/>
    <n v="26680"/>
    <m/>
    <n v="26680"/>
    <m/>
  </r>
  <r>
    <x v="603"/>
    <x v="65"/>
    <x v="4"/>
    <m/>
    <n v="16750"/>
    <m/>
    <n v="16750"/>
    <m/>
  </r>
  <r>
    <x v="604"/>
    <x v="65"/>
    <x v="4"/>
    <m/>
    <n v="53000"/>
    <m/>
    <n v="53000"/>
    <m/>
  </r>
  <r>
    <x v="605"/>
    <x v="24"/>
    <x v="4"/>
    <m/>
    <m/>
    <n v="43940"/>
    <n v="-43940"/>
    <m/>
  </r>
  <r>
    <x v="605"/>
    <x v="50"/>
    <x v="4"/>
    <m/>
    <m/>
    <n v="20920"/>
    <n v="-20920"/>
    <m/>
  </r>
  <r>
    <x v="605"/>
    <x v="65"/>
    <x v="4"/>
    <m/>
    <m/>
    <n v="71940"/>
    <n v="-71940"/>
    <s v="paid (this chq received from total as JPMC IPC 48 adhoc payment 75%  (rec date 14-10-20)"/>
  </r>
  <r>
    <x v="605"/>
    <x v="45"/>
    <x v="4"/>
    <m/>
    <m/>
    <n v="13200"/>
    <n v="-13200"/>
    <m/>
  </r>
  <r>
    <x v="606"/>
    <x v="24"/>
    <x v="5"/>
    <m/>
    <m/>
    <n v="147784"/>
    <n v="-147784"/>
    <s v="Material returned"/>
  </r>
  <r>
    <x v="607"/>
    <x v="24"/>
    <x v="6"/>
    <m/>
    <n v="1218"/>
    <m/>
    <n v="1218"/>
    <m/>
  </r>
  <r>
    <x v="607"/>
    <x v="24"/>
    <x v="6"/>
    <m/>
    <n v="33070"/>
    <m/>
    <n v="33070"/>
    <m/>
  </r>
  <r>
    <x v="608"/>
    <x v="24"/>
    <x v="4"/>
    <m/>
    <m/>
    <n v="68424"/>
    <n v="-68424"/>
    <s v="Returned Material from JPMC"/>
  </r>
  <r>
    <x v="608"/>
    <x v="65"/>
    <x v="4"/>
    <m/>
    <n v="26500"/>
    <m/>
    <n v="26500"/>
    <m/>
  </r>
  <r>
    <x v="608"/>
    <x v="66"/>
    <x v="4"/>
    <m/>
    <n v="4575"/>
    <m/>
    <n v="4575"/>
    <m/>
  </r>
  <r>
    <x v="609"/>
    <x v="24"/>
    <x v="6"/>
    <m/>
    <n v="13014"/>
    <m/>
    <n v="13014"/>
    <m/>
  </r>
  <r>
    <x v="610"/>
    <x v="24"/>
    <x v="6"/>
    <m/>
    <n v="78990"/>
    <m/>
    <n v="78990"/>
    <m/>
  </r>
  <r>
    <x v="600"/>
    <x v="24"/>
    <x v="6"/>
    <m/>
    <n v="136670"/>
    <m/>
    <n v="136670"/>
    <m/>
  </r>
  <r>
    <x v="611"/>
    <x v="24"/>
    <x v="6"/>
    <m/>
    <n v="101072"/>
    <m/>
    <n v="101072"/>
    <m/>
  </r>
  <r>
    <x v="612"/>
    <x v="24"/>
    <x v="6"/>
    <m/>
    <n v="23601"/>
    <m/>
    <n v="23601"/>
    <m/>
  </r>
  <r>
    <x v="613"/>
    <x v="24"/>
    <x v="6"/>
    <m/>
    <n v="24170"/>
    <m/>
    <n v="24170"/>
    <m/>
  </r>
  <r>
    <x v="607"/>
    <x v="24"/>
    <x v="6"/>
    <m/>
    <n v="18044"/>
    <m/>
    <n v="18044"/>
    <m/>
  </r>
  <r>
    <x v="608"/>
    <x v="24"/>
    <x v="6"/>
    <m/>
    <n v="14770"/>
    <m/>
    <n v="14770"/>
    <m/>
  </r>
  <r>
    <x v="614"/>
    <x v="24"/>
    <x v="3"/>
    <m/>
    <m/>
    <n v="50000"/>
    <n v="-50000"/>
    <s v="paid thdu dib chq 02234977 "/>
  </r>
  <r>
    <x v="615"/>
    <x v="4"/>
    <x v="3"/>
    <m/>
    <n v="3293"/>
    <m/>
    <n v="3293"/>
    <m/>
  </r>
  <r>
    <x v="615"/>
    <x v="66"/>
    <x v="0"/>
    <m/>
    <n v="21600"/>
    <m/>
    <n v="21600"/>
    <m/>
  </r>
  <r>
    <x v="614"/>
    <x v="24"/>
    <x v="6"/>
    <m/>
    <n v="28239"/>
    <m/>
    <n v="28239"/>
    <m/>
  </r>
  <r>
    <x v="616"/>
    <x v="24"/>
    <x v="6"/>
    <m/>
    <m/>
    <n v="250000"/>
    <n v="-250000"/>
    <s v="paid thdu dib chq 02234994 "/>
  </r>
  <r>
    <x v="616"/>
    <x v="24"/>
    <x v="6"/>
    <m/>
    <m/>
    <n v="250000"/>
    <n v="-250000"/>
    <s v="paid thdu dib chq 02234995"/>
  </r>
  <r>
    <x v="617"/>
    <x v="24"/>
    <x v="9"/>
    <s v="23"/>
    <n v="36600"/>
    <m/>
    <n v="36600"/>
    <m/>
  </r>
  <r>
    <x v="618"/>
    <x v="24"/>
    <x v="4"/>
    <n v="1713"/>
    <n v="5250"/>
    <m/>
    <n v="5250"/>
    <m/>
  </r>
  <r>
    <x v="619"/>
    <x v="65"/>
    <x v="4"/>
    <n v="1731"/>
    <n v="13150"/>
    <m/>
    <n v="13150"/>
    <m/>
  </r>
  <r>
    <x v="620"/>
    <x v="24"/>
    <x v="3"/>
    <m/>
    <n v="41579"/>
    <m/>
    <n v="41579"/>
    <m/>
  </r>
  <r>
    <x v="621"/>
    <x v="67"/>
    <x v="7"/>
    <m/>
    <n v="14000"/>
    <m/>
    <n v="14000"/>
    <m/>
  </r>
  <r>
    <x v="622"/>
    <x v="24"/>
    <x v="3"/>
    <m/>
    <n v="2245"/>
    <m/>
    <n v="2245"/>
    <m/>
  </r>
  <r>
    <x v="622"/>
    <x v="24"/>
    <x v="9"/>
    <s v="24"/>
    <n v="17000"/>
    <m/>
    <n v="17000"/>
    <m/>
  </r>
  <r>
    <x v="622"/>
    <x v="65"/>
    <x v="4"/>
    <m/>
    <m/>
    <n v="150000"/>
    <n v="-150000"/>
    <s v="This chq received from Total as Al Hamd Academy as Mob adv 20% (chq given to Iqbal Sons against sales tax invoice)"/>
  </r>
  <r>
    <x v="622"/>
    <x v="24"/>
    <x v="4"/>
    <m/>
    <m/>
    <n v="50000"/>
    <n v="-50000"/>
    <m/>
  </r>
  <r>
    <x v="623"/>
    <x v="45"/>
    <x v="9"/>
    <m/>
    <m/>
    <n v="5800"/>
    <n v="-5800"/>
    <m/>
  </r>
  <r>
    <x v="623"/>
    <x v="64"/>
    <x v="9"/>
    <m/>
    <m/>
    <n v="6500"/>
    <n v="-6500"/>
    <s v="paid thdu dib chq 02235023 chq amount rs 140,000"/>
  </r>
  <r>
    <x v="623"/>
    <x v="50"/>
    <x v="9"/>
    <m/>
    <m/>
    <n v="25500"/>
    <n v="-25500"/>
    <m/>
  </r>
  <r>
    <x v="623"/>
    <x v="24"/>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6"/>
    <m/>
    <m/>
    <n v="26398"/>
    <n v="-26398"/>
    <m/>
  </r>
  <r>
    <x v="626"/>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5"/>
    <x v="6"/>
    <m/>
    <m/>
    <n v="116065"/>
    <n v="-116065"/>
    <m/>
  </r>
  <r>
    <x v="626"/>
    <x v="24"/>
    <x v="6"/>
    <m/>
    <m/>
    <n v="266438"/>
    <n v="-266438"/>
    <m/>
  </r>
  <r>
    <x v="626"/>
    <x v="24"/>
    <x v="6"/>
    <m/>
    <n v="25566"/>
    <m/>
    <n v="25566"/>
    <m/>
  </r>
  <r>
    <x v="626"/>
    <x v="67"/>
    <x v="6"/>
    <m/>
    <n v="6410"/>
    <m/>
    <n v="6410"/>
    <m/>
  </r>
  <r>
    <x v="626"/>
    <x v="24"/>
    <x v="6"/>
    <m/>
    <n v="14042"/>
    <m/>
    <n v="14042"/>
    <m/>
  </r>
  <r>
    <x v="626"/>
    <x v="69"/>
    <x v="6"/>
    <m/>
    <n v="58990"/>
    <m/>
    <n v="58990"/>
    <m/>
  </r>
  <r>
    <x v="626"/>
    <x v="68"/>
    <x v="6"/>
    <m/>
    <n v="82220"/>
    <m/>
    <n v="82220"/>
    <m/>
  </r>
  <r>
    <x v="626"/>
    <x v="65"/>
    <x v="6"/>
    <m/>
    <n v="67370"/>
    <m/>
    <n v="67370"/>
    <m/>
  </r>
  <r>
    <x v="626"/>
    <x v="69"/>
    <x v="6"/>
    <m/>
    <n v="84612"/>
    <m/>
    <n v="84612"/>
    <m/>
  </r>
  <r>
    <x v="626"/>
    <x v="65"/>
    <x v="6"/>
    <m/>
    <n v="14517"/>
    <m/>
    <n v="14517"/>
    <m/>
  </r>
  <r>
    <x v="623"/>
    <x v="67"/>
    <x v="10"/>
    <m/>
    <n v="73360"/>
    <m/>
    <n v="73360"/>
    <m/>
  </r>
  <r>
    <x v="623"/>
    <x v="65"/>
    <x v="10"/>
    <m/>
    <n v="7970"/>
    <m/>
    <n v="7970"/>
    <m/>
  </r>
  <r>
    <x v="623"/>
    <x v="24"/>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46"/>
    <x v="8"/>
    <m/>
    <m/>
    <m/>
    <n v="0"/>
    <m/>
  </r>
  <r>
    <x v="629"/>
    <x v="65"/>
    <x v="4"/>
    <m/>
    <n v="13975"/>
    <m/>
    <n v="13975"/>
    <m/>
  </r>
  <r>
    <x v="629"/>
    <x v="65"/>
    <x v="4"/>
    <m/>
    <n v="4675"/>
    <m/>
    <n v="4675"/>
    <m/>
  </r>
  <r>
    <x v="629"/>
    <x v="65"/>
    <x v="4"/>
    <m/>
    <n v="18400"/>
    <m/>
    <n v="18400"/>
    <m/>
  </r>
  <r>
    <x v="629"/>
    <x v="24"/>
    <x v="4"/>
    <m/>
    <n v="2120"/>
    <m/>
    <n v="2120"/>
    <m/>
  </r>
  <r>
    <x v="629"/>
    <x v="67"/>
    <x v="4"/>
    <m/>
    <n v="15875"/>
    <m/>
    <n v="15875"/>
    <m/>
  </r>
  <r>
    <x v="629"/>
    <x v="67"/>
    <x v="4"/>
    <m/>
    <n v="2320"/>
    <m/>
    <n v="2320"/>
    <m/>
  </r>
  <r>
    <x v="629"/>
    <x v="65"/>
    <x v="4"/>
    <m/>
    <n v="7800"/>
    <m/>
    <n v="7800"/>
    <m/>
  </r>
  <r>
    <x v="629"/>
    <x v="65"/>
    <x v="4"/>
    <m/>
    <n v="6000"/>
    <m/>
    <n v="6000"/>
    <m/>
  </r>
  <r>
    <x v="629"/>
    <x v="65"/>
    <x v="4"/>
    <m/>
    <n v="2515"/>
    <m/>
    <n v="2515"/>
    <m/>
  </r>
  <r>
    <x v="629"/>
    <x v="65"/>
    <x v="4"/>
    <m/>
    <n v="5300"/>
    <m/>
    <n v="5300"/>
    <m/>
  </r>
  <r>
    <x v="629"/>
    <x v="65"/>
    <x v="4"/>
    <m/>
    <n v="15600"/>
    <m/>
    <n v="15600"/>
    <m/>
  </r>
  <r>
    <x v="629"/>
    <x v="65"/>
    <x v="4"/>
    <m/>
    <n v="5000"/>
    <m/>
    <n v="5000"/>
    <m/>
  </r>
  <r>
    <x v="629"/>
    <x v="65"/>
    <x v="4"/>
    <m/>
    <n v="23400"/>
    <m/>
    <n v="23400"/>
    <m/>
  </r>
  <r>
    <x v="629"/>
    <x v="65"/>
    <x v="4"/>
    <m/>
    <n v="4940"/>
    <m/>
    <n v="4940"/>
    <m/>
  </r>
  <r>
    <x v="630"/>
    <x v="67"/>
    <x v="4"/>
    <m/>
    <n v="9000"/>
    <m/>
    <n v="9000"/>
    <m/>
  </r>
  <r>
    <x v="630"/>
    <x v="24"/>
    <x v="4"/>
    <m/>
    <n v="46200"/>
    <m/>
    <n v="46200"/>
    <m/>
  </r>
  <r>
    <x v="631"/>
    <x v="24"/>
    <x v="9"/>
    <s v="25"/>
    <n v="18600"/>
    <m/>
    <n v="18600"/>
    <m/>
  </r>
  <r>
    <x v="631"/>
    <x v="24"/>
    <x v="9"/>
    <s v="26"/>
    <n v="63200"/>
    <m/>
    <n v="63200"/>
    <m/>
  </r>
  <r>
    <x v="623"/>
    <x v="70"/>
    <x v="6"/>
    <n v="223"/>
    <n v="149055"/>
    <m/>
    <n v="149055"/>
    <m/>
  </r>
  <r>
    <x v="632"/>
    <x v="69"/>
    <x v="6"/>
    <n v="261"/>
    <n v="68784"/>
    <m/>
    <n v="68784"/>
    <m/>
  </r>
  <r>
    <x v="626"/>
    <x v="67"/>
    <x v="6"/>
    <n v="336"/>
    <n v="9691"/>
    <m/>
    <n v="9691"/>
    <m/>
  </r>
  <r>
    <x v="626"/>
    <x v="69"/>
    <x v="6"/>
    <n v="337"/>
    <n v="15953"/>
    <m/>
    <n v="15953"/>
    <m/>
  </r>
  <r>
    <x v="630"/>
    <x v="70"/>
    <x v="6"/>
    <n v="403"/>
    <n v="8000"/>
    <m/>
    <n v="8000"/>
    <m/>
  </r>
  <r>
    <x v="630"/>
    <x v="65"/>
    <x v="6"/>
    <s v="0409"/>
    <n v="21517"/>
    <m/>
    <n v="21517"/>
    <m/>
  </r>
  <r>
    <x v="630"/>
    <x v="69"/>
    <x v="6"/>
    <s v="0408"/>
    <n v="2281"/>
    <m/>
    <n v="2281"/>
    <m/>
  </r>
  <r>
    <x v="633"/>
    <x v="70"/>
    <x v="6"/>
    <n v="451"/>
    <n v="2858"/>
    <m/>
    <n v="2858"/>
    <m/>
  </r>
  <r>
    <x v="631"/>
    <x v="70"/>
    <x v="6"/>
    <n v="495"/>
    <n v="71428"/>
    <m/>
    <n v="71428"/>
    <m/>
  </r>
  <r>
    <x v="631"/>
    <x v="24"/>
    <x v="6"/>
    <n v="494"/>
    <n v="53174"/>
    <m/>
    <n v="53174"/>
    <m/>
  </r>
  <r>
    <x v="631"/>
    <x v="70"/>
    <x v="6"/>
    <n v="43"/>
    <m/>
    <n v="55691"/>
    <n v="-55691"/>
    <s v="Material returned"/>
  </r>
  <r>
    <x v="634"/>
    <x v="24"/>
    <x v="6"/>
    <n v="44"/>
    <m/>
    <n v="20120"/>
    <n v="-20120"/>
    <s v="Material returned"/>
  </r>
  <r>
    <x v="635"/>
    <x v="65"/>
    <x v="7"/>
    <n v="2"/>
    <n v="51450"/>
    <m/>
    <n v="51450"/>
    <m/>
  </r>
  <r>
    <x v="634"/>
    <x v="50"/>
    <x v="11"/>
    <n v="2103"/>
    <n v="61200"/>
    <m/>
    <n v="61200"/>
    <m/>
  </r>
  <r>
    <x v="636"/>
    <x v="65"/>
    <x v="7"/>
    <m/>
    <m/>
    <n v="50000"/>
    <n v="-50000"/>
    <s v="This payment received feom Total as JPMC IPC 49 payment (Direct tranfered in his account)"/>
  </r>
  <r>
    <x v="636"/>
    <x v="24"/>
    <x v="9"/>
    <m/>
    <m/>
    <n v="50000"/>
    <n v="-50000"/>
    <s v="This payment received feom Total as JPMC IPC 49 payment (Direct tranfered in his account)"/>
  </r>
  <r>
    <x v="636"/>
    <x v="24"/>
    <x v="3"/>
    <m/>
    <n v="121998"/>
    <m/>
    <n v="121998"/>
    <m/>
  </r>
  <r>
    <x v="636"/>
    <x v="24"/>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5"/>
    <x v="0"/>
    <m/>
    <m/>
    <n v="98400"/>
    <n v="-98400"/>
    <m/>
  </r>
  <r>
    <x v="637"/>
    <x v="65"/>
    <x v="7"/>
    <m/>
    <n v="29000"/>
    <m/>
    <n v="29000"/>
    <m/>
  </r>
  <r>
    <x v="637"/>
    <x v="67"/>
    <x v="7"/>
    <m/>
    <m/>
    <n v="14000"/>
    <n v="-14000"/>
    <m/>
  </r>
  <r>
    <x v="637"/>
    <x v="65"/>
    <x v="7"/>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4"/>
    <x v="10"/>
    <m/>
    <m/>
    <n v="21500"/>
    <n v="-21500"/>
    <m/>
  </r>
  <r>
    <x v="638"/>
    <x v="65"/>
    <x v="10"/>
    <m/>
    <m/>
    <n v="2900"/>
    <n v="-2900"/>
    <m/>
  </r>
  <r>
    <x v="627"/>
    <x v="24"/>
    <x v="10"/>
    <m/>
    <m/>
    <n v="24225"/>
    <n v="-24225"/>
    <m/>
  </r>
  <r>
    <x v="639"/>
    <x v="65"/>
    <x v="10"/>
    <m/>
    <m/>
    <n v="54720"/>
    <n v="-54720"/>
    <m/>
  </r>
  <r>
    <x v="640"/>
    <x v="67"/>
    <x v="10"/>
    <m/>
    <m/>
    <n v="22415"/>
    <n v="-22415"/>
    <m/>
  </r>
  <r>
    <x v="641"/>
    <x v="24"/>
    <x v="3"/>
    <m/>
    <n v="4494"/>
    <m/>
    <n v="4494"/>
    <m/>
  </r>
  <r>
    <x v="638"/>
    <x v="24"/>
    <x v="3"/>
    <m/>
    <n v="743"/>
    <m/>
    <n v="743"/>
    <m/>
  </r>
  <r>
    <x v="642"/>
    <x v="70"/>
    <x v="6"/>
    <m/>
    <m/>
    <n v="158559"/>
    <n v="-158559"/>
    <s v="This payment received from Total as JPMC IPC 49 payment against GST invoice in the name of Syedna trading)_x000a_chq 500,000_x000a_less   17,500_x000a_total 482,500  chq amount 500,000"/>
  </r>
  <r>
    <x v="642"/>
    <x v="68"/>
    <x v="6"/>
    <m/>
    <m/>
    <n v="82220"/>
    <n v="-82220"/>
    <m/>
  </r>
  <r>
    <x v="642"/>
    <x v="67"/>
    <x v="6"/>
    <m/>
    <m/>
    <n v="41721"/>
    <n v="-41721"/>
    <m/>
  </r>
  <r>
    <x v="642"/>
    <x v="69"/>
    <x v="6"/>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4"/>
    <m/>
    <n v="17100"/>
    <m/>
    <n v="17100"/>
    <m/>
  </r>
  <r>
    <x v="646"/>
    <x v="70"/>
    <x v="0"/>
    <m/>
    <n v="31875"/>
    <m/>
    <n v="31875"/>
    <m/>
  </r>
  <r>
    <x v="647"/>
    <x v="65"/>
    <x v="9"/>
    <s v="28"/>
    <n v="36700"/>
    <m/>
    <n v="36700"/>
    <m/>
  </r>
  <r>
    <x v="647"/>
    <x v="24"/>
    <x v="9"/>
    <s v="29"/>
    <n v="6000"/>
    <m/>
    <n v="6000"/>
    <m/>
  </r>
  <r>
    <x v="648"/>
    <x v="65"/>
    <x v="9"/>
    <m/>
    <m/>
    <n v="100000"/>
    <n v="-100000"/>
    <s v="paid thru dib chq 02235061"/>
  </r>
  <r>
    <x v="634"/>
    <x v="70"/>
    <x v="6"/>
    <m/>
    <n v="4381"/>
    <m/>
    <n v="4381"/>
    <m/>
  </r>
  <r>
    <x v="634"/>
    <x v="24"/>
    <x v="6"/>
    <m/>
    <n v="18880"/>
    <m/>
    <n v="18880"/>
    <m/>
  </r>
  <r>
    <x v="634"/>
    <x v="24"/>
    <x v="6"/>
    <m/>
    <m/>
    <n v="20120"/>
    <n v="-20120"/>
    <s v="sales retrun"/>
  </r>
  <r>
    <x v="635"/>
    <x v="65"/>
    <x v="6"/>
    <m/>
    <n v="18012"/>
    <m/>
    <n v="18012"/>
    <m/>
  </r>
  <r>
    <x v="649"/>
    <x v="65"/>
    <x v="6"/>
    <m/>
    <m/>
    <n v="11028"/>
    <n v="-11028"/>
    <s v="sales retrun"/>
  </r>
  <r>
    <x v="649"/>
    <x v="24"/>
    <x v="6"/>
    <m/>
    <n v="8592"/>
    <m/>
    <n v="8592"/>
    <m/>
  </r>
  <r>
    <x v="649"/>
    <x v="70"/>
    <x v="6"/>
    <m/>
    <n v="3334"/>
    <m/>
    <n v="3334"/>
    <m/>
  </r>
  <r>
    <x v="636"/>
    <x v="65"/>
    <x v="6"/>
    <m/>
    <m/>
    <n v="2656"/>
    <n v="-2656"/>
    <m/>
  </r>
  <r>
    <x v="636"/>
    <x v="65"/>
    <x v="6"/>
    <m/>
    <n v="10724"/>
    <m/>
    <n v="10724"/>
    <m/>
  </r>
  <r>
    <x v="636"/>
    <x v="69"/>
    <x v="6"/>
    <m/>
    <n v="33917"/>
    <m/>
    <n v="33917"/>
    <m/>
  </r>
  <r>
    <x v="642"/>
    <x v="67"/>
    <x v="6"/>
    <m/>
    <n v="13895"/>
    <m/>
    <n v="13895"/>
    <m/>
  </r>
  <r>
    <x v="642"/>
    <x v="69"/>
    <x v="6"/>
    <m/>
    <n v="5105"/>
    <m/>
    <n v="5105"/>
    <m/>
  </r>
  <r>
    <x v="644"/>
    <x v="67"/>
    <x v="6"/>
    <m/>
    <n v="220774"/>
    <m/>
    <n v="220774"/>
    <m/>
  </r>
  <r>
    <x v="644"/>
    <x v="24"/>
    <x v="6"/>
    <m/>
    <n v="68510"/>
    <m/>
    <n v="68510"/>
    <m/>
  </r>
  <r>
    <x v="644"/>
    <x v="69"/>
    <x v="6"/>
    <m/>
    <n v="758"/>
    <m/>
    <n v="758"/>
    <m/>
  </r>
  <r>
    <x v="650"/>
    <x v="67"/>
    <x v="6"/>
    <m/>
    <n v="5675"/>
    <m/>
    <n v="5675"/>
    <m/>
  </r>
  <r>
    <x v="651"/>
    <x v="70"/>
    <x v="6"/>
    <m/>
    <n v="24564"/>
    <m/>
    <n v="24564"/>
    <m/>
  </r>
  <r>
    <x v="641"/>
    <x v="70"/>
    <x v="6"/>
    <m/>
    <n v="860"/>
    <m/>
    <n v="860"/>
    <m/>
  </r>
  <r>
    <x v="652"/>
    <x v="67"/>
    <x v="6"/>
    <m/>
    <n v="2821"/>
    <m/>
    <n v="2821"/>
    <m/>
  </r>
  <r>
    <x v="653"/>
    <x v="65"/>
    <x v="6"/>
    <m/>
    <n v="14409"/>
    <m/>
    <n v="14409"/>
    <m/>
  </r>
  <r>
    <x v="654"/>
    <x v="24"/>
    <x v="9"/>
    <s v="30"/>
    <n v="17200"/>
    <m/>
    <n v="17200"/>
    <m/>
  </r>
  <r>
    <x v="655"/>
    <x v="50"/>
    <x v="3"/>
    <n v="4445"/>
    <n v="6168"/>
    <m/>
    <n v="6168"/>
    <m/>
  </r>
  <r>
    <x v="655"/>
    <x v="24"/>
    <x v="3"/>
    <n v="4453"/>
    <n v="16796"/>
    <m/>
    <n v="16796"/>
    <m/>
  </r>
  <r>
    <x v="656"/>
    <x v="67"/>
    <x v="4"/>
    <m/>
    <n v="97145"/>
    <m/>
    <n v="97145"/>
    <m/>
  </r>
  <r>
    <x v="656"/>
    <x v="71"/>
    <x v="4"/>
    <m/>
    <n v="55800"/>
    <m/>
    <n v="55800"/>
    <m/>
  </r>
  <r>
    <x v="656"/>
    <x v="65"/>
    <x v="4"/>
    <m/>
    <n v="4970"/>
    <m/>
    <n v="4970"/>
    <m/>
  </r>
  <r>
    <x v="657"/>
    <x v="67"/>
    <x v="6"/>
    <m/>
    <n v="5367"/>
    <m/>
    <n v="5367"/>
    <m/>
  </r>
  <r>
    <x v="658"/>
    <x v="70"/>
    <x v="6"/>
    <m/>
    <n v="12568"/>
    <m/>
    <n v="12568"/>
    <m/>
  </r>
  <r>
    <x v="654"/>
    <x v="67"/>
    <x v="6"/>
    <m/>
    <n v="121139"/>
    <m/>
    <n v="121139"/>
    <m/>
  </r>
  <r>
    <x v="659"/>
    <x v="67"/>
    <x v="6"/>
    <m/>
    <n v="13264"/>
    <m/>
    <n v="13264"/>
    <m/>
  </r>
  <r>
    <x v="660"/>
    <x v="67"/>
    <x v="6"/>
    <m/>
    <n v="5670"/>
    <m/>
    <n v="5670"/>
    <m/>
  </r>
  <r>
    <x v="640"/>
    <x v="65"/>
    <x v="4"/>
    <m/>
    <n v="4395"/>
    <m/>
    <n v="4395"/>
    <m/>
  </r>
  <r>
    <x v="659"/>
    <x v="50"/>
    <x v="11"/>
    <m/>
    <m/>
    <n v="25000"/>
    <n v="-25000"/>
    <s v="cash paid"/>
  </r>
  <r>
    <x v="640"/>
    <x v="24"/>
    <x v="3"/>
    <m/>
    <m/>
    <n v="100000"/>
    <n v="-100000"/>
    <s v="paid thru dib # 02235069"/>
  </r>
  <r>
    <x v="640"/>
    <x v="67"/>
    <x v="6"/>
    <m/>
    <m/>
    <n v="300000"/>
    <n v="-300000"/>
    <s v="paid thru dib # 02235072"/>
  </r>
  <r>
    <x v="661"/>
    <x v="24"/>
    <x v="4"/>
    <m/>
    <n v="35600"/>
    <m/>
    <n v="35600"/>
    <m/>
  </r>
  <r>
    <x v="662"/>
    <x v="24"/>
    <x v="4"/>
    <m/>
    <n v="41800"/>
    <m/>
    <n v="41800"/>
    <m/>
  </r>
  <r>
    <x v="640"/>
    <x v="71"/>
    <x v="4"/>
    <m/>
    <n v="55800"/>
    <m/>
    <n v="55800"/>
    <m/>
  </r>
  <r>
    <x v="663"/>
    <x v="67"/>
    <x v="4"/>
    <m/>
    <n v="8330"/>
    <m/>
    <n v="8330"/>
    <m/>
  </r>
  <r>
    <x v="664"/>
    <x v="67"/>
    <x v="4"/>
    <m/>
    <n v="14190"/>
    <m/>
    <n v="14190"/>
    <m/>
  </r>
  <r>
    <x v="661"/>
    <x v="45"/>
    <x v="4"/>
    <m/>
    <n v="900"/>
    <m/>
    <n v="900"/>
    <s v="adjust"/>
  </r>
  <r>
    <x v="663"/>
    <x v="24"/>
    <x v="4"/>
    <m/>
    <m/>
    <n v="92268"/>
    <n v="-92268"/>
    <m/>
  </r>
  <r>
    <x v="663"/>
    <x v="65"/>
    <x v="4"/>
    <m/>
    <m/>
    <n v="23720"/>
    <n v="-23720"/>
    <m/>
  </r>
  <r>
    <x v="663"/>
    <x v="66"/>
    <x v="4"/>
    <m/>
    <m/>
    <n v="4575"/>
    <n v="-4575"/>
    <s v="received from total against Hyundai showroom retention rec date 29-5-21 against GS invoive amount 365090"/>
  </r>
  <r>
    <x v="663"/>
    <x v="67"/>
    <x v="4"/>
    <m/>
    <m/>
    <n v="124340"/>
    <n v="-124340"/>
    <m/>
  </r>
  <r>
    <x v="663"/>
    <x v="71"/>
    <x v="4"/>
    <m/>
    <m/>
    <n v="111600"/>
    <n v="-111600"/>
    <m/>
  </r>
  <r>
    <x v="663"/>
    <x v="67"/>
    <x v="4"/>
    <m/>
    <m/>
    <n v="8587"/>
    <n v="-8587"/>
    <m/>
  </r>
  <r>
    <x v="627"/>
    <x v="24"/>
    <x v="10"/>
    <m/>
    <n v="24225"/>
    <m/>
    <n v="24225"/>
    <m/>
  </r>
  <r>
    <x v="665"/>
    <x v="65"/>
    <x v="10"/>
    <m/>
    <n v="54726"/>
    <m/>
    <n v="54726"/>
    <m/>
  </r>
  <r>
    <x v="666"/>
    <x v="67"/>
    <x v="10"/>
    <m/>
    <n v="153496"/>
    <m/>
    <n v="153496"/>
    <m/>
  </r>
  <r>
    <x v="664"/>
    <x v="67"/>
    <x v="10"/>
    <m/>
    <n v="79600"/>
    <m/>
    <n v="79600"/>
    <m/>
  </r>
  <r>
    <x v="667"/>
    <x v="24"/>
    <x v="4"/>
    <m/>
    <n v="30000"/>
    <m/>
    <n v="30000"/>
    <m/>
  </r>
  <r>
    <x v="667"/>
    <x v="69"/>
    <x v="6"/>
    <m/>
    <m/>
    <n v="60288"/>
    <n v="-60288"/>
    <s v="sales return"/>
  </r>
  <r>
    <x v="668"/>
    <x v="65"/>
    <x v="7"/>
    <m/>
    <n v="28567"/>
    <m/>
    <n v="28567"/>
    <m/>
  </r>
  <r>
    <x v="669"/>
    <x v="24"/>
    <x v="9"/>
    <s v="31"/>
    <n v="4800"/>
    <m/>
    <n v="4800"/>
    <m/>
  </r>
  <r>
    <x v="668"/>
    <x v="67"/>
    <x v="4"/>
    <m/>
    <n v="45420"/>
    <m/>
    <n v="45420"/>
    <m/>
  </r>
  <r>
    <x v="670"/>
    <x v="24"/>
    <x v="10"/>
    <m/>
    <n v="19000"/>
    <m/>
    <n v="19000"/>
    <m/>
  </r>
  <r>
    <x v="671"/>
    <x v="24"/>
    <x v="10"/>
    <m/>
    <n v="22000"/>
    <m/>
    <n v="22000"/>
    <m/>
  </r>
  <r>
    <x v="672"/>
    <x v="24"/>
    <x v="10"/>
    <m/>
    <n v="38000"/>
    <m/>
    <n v="38000"/>
    <m/>
  </r>
  <r>
    <x v="672"/>
    <x v="65"/>
    <x v="10"/>
    <m/>
    <n v="76000"/>
    <m/>
    <n v="76000"/>
    <m/>
  </r>
  <r>
    <x v="672"/>
    <x v="67"/>
    <x v="10"/>
    <m/>
    <n v="36600"/>
    <m/>
    <n v="36600"/>
    <m/>
  </r>
  <r>
    <x v="673"/>
    <x v="71"/>
    <x v="4"/>
    <m/>
    <n v="21600"/>
    <m/>
    <n v="21600"/>
    <m/>
  </r>
  <r>
    <x v="673"/>
    <x v="24"/>
    <x v="4"/>
    <m/>
    <n v="19200"/>
    <m/>
    <n v="19200"/>
    <m/>
  </r>
  <r>
    <x v="674"/>
    <x v="67"/>
    <x v="4"/>
    <m/>
    <n v="2775"/>
    <m/>
    <n v="2775"/>
    <m/>
  </r>
  <r>
    <x v="675"/>
    <x v="67"/>
    <x v="4"/>
    <m/>
    <n v="9130"/>
    <m/>
    <n v="9130"/>
    <m/>
  </r>
  <r>
    <x v="640"/>
    <x v="24"/>
    <x v="6"/>
    <m/>
    <n v="20332"/>
    <m/>
    <n v="20332"/>
    <m/>
  </r>
  <r>
    <x v="663"/>
    <x v="67"/>
    <x v="6"/>
    <m/>
    <n v="33768"/>
    <m/>
    <n v="33768"/>
    <m/>
  </r>
  <r>
    <x v="667"/>
    <x v="67"/>
    <x v="6"/>
    <m/>
    <n v="982"/>
    <m/>
    <n v="982"/>
    <m/>
  </r>
  <r>
    <x v="676"/>
    <x v="65"/>
    <x v="9"/>
    <m/>
    <m/>
    <n v="46300"/>
    <n v="-46300"/>
    <m/>
  </r>
  <r>
    <x v="676"/>
    <x v="24"/>
    <x v="9"/>
    <m/>
    <m/>
    <n v="53700"/>
    <n v="-53700"/>
    <s v="MCB chq 1806422916 amount 100,000"/>
  </r>
  <r>
    <x v="606"/>
    <x v="51"/>
    <x v="5"/>
    <m/>
    <m/>
    <n v="33746"/>
    <n v="-33746"/>
    <m/>
  </r>
  <r>
    <x v="677"/>
    <x v="67"/>
    <x v="7"/>
    <m/>
    <n v="82595"/>
    <m/>
    <n v="82595"/>
    <m/>
  </r>
  <r>
    <x v="677"/>
    <x v="24"/>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4"/>
    <m/>
    <n v="13200"/>
    <m/>
    <n v="13200"/>
    <m/>
  </r>
  <r>
    <x v="677"/>
    <x v="67"/>
    <x v="4"/>
    <m/>
    <n v="13000"/>
    <m/>
    <n v="13000"/>
    <m/>
  </r>
  <r>
    <x v="671"/>
    <x v="67"/>
    <x v="6"/>
    <m/>
    <n v="50037"/>
    <m/>
    <n v="50037"/>
    <m/>
  </r>
  <r>
    <x v="679"/>
    <x v="24"/>
    <x v="6"/>
    <m/>
    <n v="34937"/>
    <m/>
    <n v="34937"/>
    <m/>
  </r>
  <r>
    <x v="680"/>
    <x v="67"/>
    <x v="6"/>
    <m/>
    <n v="7734"/>
    <m/>
    <n v="7734"/>
    <m/>
  </r>
  <r>
    <x v="678"/>
    <x v="67"/>
    <x v="6"/>
    <m/>
    <n v="3019"/>
    <m/>
    <n v="3019"/>
    <m/>
  </r>
  <r>
    <x v="681"/>
    <x v="67"/>
    <x v="4"/>
    <m/>
    <n v="7920"/>
    <m/>
    <n v="7920"/>
    <m/>
  </r>
  <r>
    <x v="678"/>
    <x v="71"/>
    <x v="10"/>
    <m/>
    <n v="21000"/>
    <m/>
    <n v="21000"/>
    <m/>
  </r>
  <r>
    <x v="681"/>
    <x v="72"/>
    <x v="10"/>
    <m/>
    <n v="55300"/>
    <m/>
    <n v="55300"/>
    <m/>
  </r>
  <r>
    <x v="682"/>
    <x v="72"/>
    <x v="10"/>
    <m/>
    <n v="193500"/>
    <m/>
    <n v="193500"/>
    <m/>
  </r>
  <r>
    <x v="683"/>
    <x v="67"/>
    <x v="10"/>
    <m/>
    <n v="230800"/>
    <m/>
    <n v="230800"/>
    <m/>
  </r>
  <r>
    <x v="684"/>
    <x v="24"/>
    <x v="3"/>
    <m/>
    <n v="21211"/>
    <m/>
    <n v="21211"/>
    <m/>
  </r>
  <r>
    <x v="685"/>
    <x v="67"/>
    <x v="7"/>
    <m/>
    <n v="11119"/>
    <m/>
    <n v="11119"/>
    <m/>
  </r>
  <r>
    <x v="686"/>
    <x v="72"/>
    <x v="10"/>
    <m/>
    <n v="4000"/>
    <m/>
    <n v="4000"/>
    <m/>
  </r>
  <r>
    <x v="686"/>
    <x v="73"/>
    <x v="10"/>
    <m/>
    <n v="30000"/>
    <m/>
    <n v="30000"/>
    <m/>
  </r>
  <r>
    <x v="687"/>
    <x v="71"/>
    <x v="10"/>
    <m/>
    <n v="113360"/>
    <m/>
    <n v="113360"/>
    <m/>
  </r>
  <r>
    <x v="687"/>
    <x v="71"/>
    <x v="3"/>
    <m/>
    <n v="17710"/>
    <m/>
    <n v="17710"/>
    <m/>
  </r>
  <r>
    <x v="688"/>
    <x v="67"/>
    <x v="7"/>
    <m/>
    <m/>
    <n v="75000"/>
    <n v="-75000"/>
    <s v="cash paid"/>
  </r>
  <r>
    <x v="689"/>
    <x v="67"/>
    <x v="10"/>
    <m/>
    <n v="2710"/>
    <m/>
    <n v="2710"/>
    <m/>
  </r>
  <r>
    <x v="688"/>
    <x v="67"/>
    <x v="4"/>
    <m/>
    <m/>
    <n v="92178"/>
    <n v="-92178"/>
    <s v="This payment received from Total as JPMC retention money amount direct paid to Iqbal sons against GST invoice."/>
  </r>
  <r>
    <x v="688"/>
    <x v="71"/>
    <x v="4"/>
    <m/>
    <m/>
    <n v="34800"/>
    <n v="-34800"/>
    <m/>
  </r>
  <r>
    <x v="688"/>
    <x v="24"/>
    <x v="4"/>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4"/>
    <x v="10"/>
    <m/>
    <m/>
    <n v="79000"/>
    <n v="-79000"/>
    <m/>
  </r>
  <r>
    <x v="688"/>
    <x v="65"/>
    <x v="10"/>
    <m/>
    <m/>
    <n v="35561"/>
    <n v="-35561"/>
    <m/>
  </r>
  <r>
    <x v="688"/>
    <x v="72"/>
    <x v="10"/>
    <m/>
    <m/>
    <n v="252800"/>
    <n v="-252800"/>
    <m/>
  </r>
  <r>
    <x v="688"/>
    <x v="73"/>
    <x v="10"/>
    <m/>
    <m/>
    <n v="209"/>
    <n v="-209"/>
    <m/>
  </r>
  <r>
    <x v="688"/>
    <x v="67"/>
    <x v="4"/>
    <m/>
    <n v="4760"/>
    <m/>
    <n v="4760"/>
    <m/>
  </r>
  <r>
    <x v="687"/>
    <x v="70"/>
    <x v="0"/>
    <m/>
    <n v="246040"/>
    <m/>
    <n v="246040"/>
    <m/>
  </r>
  <r>
    <x v="690"/>
    <x v="24"/>
    <x v="3"/>
    <m/>
    <n v="10716"/>
    <m/>
    <n v="10716"/>
    <m/>
  </r>
  <r>
    <x v="690"/>
    <x v="50"/>
    <x v="3"/>
    <m/>
    <m/>
    <n v="10100"/>
    <n v="-10100"/>
    <m/>
  </r>
  <r>
    <x v="690"/>
    <x v="4"/>
    <x v="3"/>
    <m/>
    <m/>
    <n v="3293"/>
    <n v="-3293"/>
    <m/>
  </r>
  <r>
    <x v="690"/>
    <x v="45"/>
    <x v="3"/>
    <m/>
    <m/>
    <n v="813"/>
    <n v="-813"/>
    <s v="Paid thru MCb chq 1806422934 "/>
  </r>
  <r>
    <x v="690"/>
    <x v="71"/>
    <x v="3"/>
    <m/>
    <m/>
    <n v="17710"/>
    <n v="-17710"/>
    <m/>
  </r>
  <r>
    <x v="690"/>
    <x v="24"/>
    <x v="3"/>
    <m/>
    <m/>
    <n v="28084"/>
    <n v="-28084"/>
    <m/>
  </r>
  <r>
    <x v="681"/>
    <x v="67"/>
    <x v="6"/>
    <m/>
    <n v="12141"/>
    <m/>
    <n v="12141"/>
    <m/>
  </r>
  <r>
    <x v="682"/>
    <x v="70"/>
    <x v="6"/>
    <m/>
    <n v="87672"/>
    <m/>
    <n v="87672"/>
    <m/>
  </r>
  <r>
    <x v="685"/>
    <x v="70"/>
    <x v="6"/>
    <m/>
    <n v="15308"/>
    <m/>
    <n v="15308"/>
    <m/>
  </r>
  <r>
    <x v="682"/>
    <x v="70"/>
    <x v="6"/>
    <m/>
    <m/>
    <n v="19745"/>
    <n v="-19745"/>
    <s v="Sales return"/>
  </r>
  <r>
    <x v="691"/>
    <x v="71"/>
    <x v="3"/>
    <m/>
    <n v="9655"/>
    <m/>
    <n v="9655"/>
    <m/>
  </r>
  <r>
    <x v="690"/>
    <x v="71"/>
    <x v="10"/>
    <m/>
    <n v="56900"/>
    <m/>
    <n v="56900"/>
    <m/>
  </r>
  <r>
    <x v="692"/>
    <x v="71"/>
    <x v="10"/>
    <m/>
    <n v="22000"/>
    <m/>
    <n v="22000"/>
    <m/>
  </r>
  <r>
    <x v="693"/>
    <x v="24"/>
    <x v="9"/>
    <s v="34"/>
    <n v="3000"/>
    <m/>
    <n v="3000"/>
    <m/>
  </r>
  <r>
    <x v="693"/>
    <x v="65"/>
    <x v="9"/>
    <s v="33"/>
    <n v="9500"/>
    <m/>
    <n v="9500"/>
    <m/>
  </r>
  <r>
    <x v="693"/>
    <x v="65"/>
    <x v="13"/>
    <m/>
    <n v="2404"/>
    <m/>
    <n v="2404"/>
    <m/>
  </r>
  <r>
    <x v="693"/>
    <x v="24"/>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4"/>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4"/>
    <x v="10"/>
    <m/>
    <n v="170800"/>
    <m/>
    <n v="170800"/>
    <m/>
  </r>
  <r>
    <x v="695"/>
    <x v="24"/>
    <x v="6"/>
    <m/>
    <m/>
    <n v="485000"/>
    <n v="-485000"/>
    <s v="received against 4th bill JS bank the forum (this payment direct paid to Tahiri sanitry against GST invoive)"/>
  </r>
  <r>
    <x v="703"/>
    <x v="45"/>
    <x v="0"/>
    <m/>
    <m/>
    <n v="30210"/>
    <n v="-30210"/>
    <s v="waved off (I myself did that)"/>
  </r>
  <r>
    <x v="689"/>
    <x v="71"/>
    <x v="4"/>
    <m/>
    <n v="28800"/>
    <m/>
    <n v="28800"/>
    <m/>
  </r>
  <r>
    <x v="688"/>
    <x v="74"/>
    <x v="4"/>
    <m/>
    <n v="23400"/>
    <m/>
    <n v="23400"/>
    <m/>
  </r>
  <r>
    <x v="704"/>
    <x v="71"/>
    <x v="4"/>
    <m/>
    <n v="21000"/>
    <m/>
    <n v="21000"/>
    <m/>
  </r>
  <r>
    <x v="704"/>
    <x v="24"/>
    <x v="4"/>
    <m/>
    <n v="12780"/>
    <m/>
    <n v="12780"/>
    <m/>
  </r>
  <r>
    <x v="705"/>
    <x v="71"/>
    <x v="4"/>
    <m/>
    <n v="7380"/>
    <m/>
    <n v="7380"/>
    <m/>
  </r>
  <r>
    <x v="690"/>
    <x v="71"/>
    <x v="4"/>
    <m/>
    <n v="6800"/>
    <m/>
    <n v="6800"/>
    <m/>
  </r>
  <r>
    <x v="691"/>
    <x v="71"/>
    <x v="4"/>
    <m/>
    <n v="30725"/>
    <m/>
    <n v="30725"/>
    <m/>
  </r>
  <r>
    <x v="691"/>
    <x v="67"/>
    <x v="4"/>
    <m/>
    <n v="1995"/>
    <m/>
    <n v="1995"/>
    <m/>
  </r>
  <r>
    <x v="694"/>
    <x v="71"/>
    <x v="4"/>
    <m/>
    <n v="13000"/>
    <m/>
    <n v="13000"/>
    <m/>
  </r>
  <r>
    <x v="706"/>
    <x v="71"/>
    <x v="4"/>
    <m/>
    <n v="7800"/>
    <m/>
    <n v="7800"/>
    <m/>
  </r>
  <r>
    <x v="693"/>
    <x v="65"/>
    <x v="4"/>
    <m/>
    <n v="13600"/>
    <m/>
    <n v="13600"/>
    <m/>
  </r>
  <r>
    <x v="707"/>
    <x v="74"/>
    <x v="4"/>
    <m/>
    <n v="23400"/>
    <m/>
    <n v="23400"/>
    <m/>
  </r>
  <r>
    <x v="682"/>
    <x v="73"/>
    <x v="4"/>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4"/>
    <x v="10"/>
    <m/>
    <m/>
    <n v="3014"/>
    <n v="-3014"/>
    <m/>
  </r>
  <r>
    <x v="708"/>
    <x v="68"/>
    <x v="12"/>
    <m/>
    <m/>
    <n v="45000"/>
    <n v="-45000"/>
    <m/>
  </r>
  <r>
    <x v="709"/>
    <x v="24"/>
    <x v="5"/>
    <s v="02038"/>
    <n v="17148"/>
    <m/>
    <n v="17148"/>
    <m/>
  </r>
  <r>
    <x v="688"/>
    <x v="70"/>
    <x v="6"/>
    <m/>
    <n v="1664"/>
    <m/>
    <n v="1664"/>
    <m/>
  </r>
  <r>
    <x v="710"/>
    <x v="65"/>
    <x v="6"/>
    <m/>
    <n v="46108"/>
    <m/>
    <n v="46108"/>
    <m/>
  </r>
  <r>
    <x v="692"/>
    <x v="70"/>
    <x v="6"/>
    <m/>
    <n v="32518"/>
    <m/>
    <n v="32518"/>
    <m/>
  </r>
  <r>
    <x v="711"/>
    <x v="24"/>
    <x v="6"/>
    <m/>
    <n v="16360"/>
    <m/>
    <n v="16360"/>
    <m/>
  </r>
  <r>
    <x v="712"/>
    <x v="65"/>
    <x v="6"/>
    <m/>
    <n v="12103"/>
    <m/>
    <n v="12103"/>
    <m/>
  </r>
  <r>
    <x v="712"/>
    <x v="70"/>
    <x v="6"/>
    <m/>
    <n v="96855"/>
    <m/>
    <n v="96855"/>
    <m/>
  </r>
  <r>
    <x v="707"/>
    <x v="70"/>
    <x v="6"/>
    <m/>
    <n v="1756"/>
    <m/>
    <n v="1756"/>
    <m/>
  </r>
  <r>
    <x v="699"/>
    <x v="70"/>
    <x v="6"/>
    <m/>
    <n v="1343"/>
    <m/>
    <n v="1343"/>
    <m/>
  </r>
  <r>
    <x v="713"/>
    <x v="24"/>
    <x v="6"/>
    <m/>
    <n v="1827"/>
    <m/>
    <n v="1827"/>
    <m/>
  </r>
  <r>
    <x v="714"/>
    <x v="67"/>
    <x v="6"/>
    <m/>
    <m/>
    <n v="33680"/>
    <n v="-33680"/>
    <s v="Material returned"/>
  </r>
  <r>
    <x v="715"/>
    <x v="74"/>
    <x v="4"/>
    <m/>
    <m/>
    <n v="46800"/>
    <n v="-46800"/>
    <s v="This payment received from Total as JS the Forum 4th bill "/>
  </r>
  <r>
    <x v="715"/>
    <x v="71"/>
    <x v="4"/>
    <m/>
    <m/>
    <n v="123680"/>
    <n v="-123680"/>
    <m/>
  </r>
  <r>
    <x v="715"/>
    <x v="65"/>
    <x v="4"/>
    <m/>
    <m/>
    <n v="13600"/>
    <n v="-13600"/>
    <m/>
  </r>
  <r>
    <x v="715"/>
    <x v="67"/>
    <x v="4"/>
    <m/>
    <m/>
    <n v="6755"/>
    <n v="-6755"/>
    <m/>
  </r>
  <r>
    <x v="715"/>
    <x v="24"/>
    <x v="4"/>
    <m/>
    <m/>
    <n v="9165"/>
    <n v="-9165"/>
    <m/>
  </r>
  <r>
    <x v="716"/>
    <x v="73"/>
    <x v="0"/>
    <m/>
    <n v="234864"/>
    <m/>
    <n v="234864"/>
    <m/>
  </r>
  <r>
    <x v="717"/>
    <x v="24"/>
    <x v="5"/>
    <m/>
    <n v="63580"/>
    <m/>
    <n v="63580"/>
    <m/>
  </r>
  <r>
    <x v="718"/>
    <x v="73"/>
    <x v="4"/>
    <m/>
    <n v="13200"/>
    <m/>
    <n v="13200"/>
    <m/>
  </r>
  <r>
    <x v="719"/>
    <x v="24"/>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4"/>
    <n v="2772"/>
    <n v="22365"/>
    <m/>
    <n v="22365"/>
    <m/>
  </r>
  <r>
    <x v="724"/>
    <x v="73"/>
    <x v="4"/>
    <n v="2768"/>
    <n v="13200"/>
    <m/>
    <n v="13200"/>
    <m/>
  </r>
  <r>
    <x v="725"/>
    <x v="73"/>
    <x v="4"/>
    <n v="17495"/>
    <n v="112632"/>
    <m/>
    <n v="112632"/>
    <m/>
  </r>
  <r>
    <x v="726"/>
    <x v="73"/>
    <x v="4"/>
    <n v="17542"/>
    <n v="159144"/>
    <m/>
    <n v="159144"/>
    <m/>
  </r>
  <r>
    <x v="727"/>
    <x v="71"/>
    <x v="4"/>
    <n v="2821"/>
    <n v="1100"/>
    <m/>
    <n v="1100"/>
    <m/>
  </r>
  <r>
    <x v="728"/>
    <x v="73"/>
    <x v="4"/>
    <n v="2844"/>
    <n v="14875"/>
    <m/>
    <n v="14875"/>
    <m/>
  </r>
  <r>
    <x v="729"/>
    <x v="73"/>
    <x v="4"/>
    <n v="2849"/>
    <n v="5100"/>
    <m/>
    <n v="5100"/>
    <m/>
  </r>
  <r>
    <x v="728"/>
    <x v="73"/>
    <x v="3"/>
    <s v="01809"/>
    <n v="40225"/>
    <m/>
    <n v="40225"/>
    <m/>
  </r>
  <r>
    <x v="728"/>
    <x v="73"/>
    <x v="3"/>
    <s v="01820"/>
    <n v="1520"/>
    <m/>
    <n v="1520"/>
    <m/>
  </r>
  <r>
    <x v="729"/>
    <x v="24"/>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4"/>
    <n v="2874"/>
    <n v="3000"/>
    <m/>
    <n v="3000"/>
    <m/>
  </r>
  <r>
    <x v="743"/>
    <x v="73"/>
    <x v="4"/>
    <n v="17622"/>
    <n v="104515"/>
    <m/>
    <n v="104515"/>
    <m/>
  </r>
  <r>
    <x v="734"/>
    <x v="73"/>
    <x v="4"/>
    <n v="2891"/>
    <n v="4200"/>
    <m/>
    <n v="4200"/>
    <m/>
  </r>
  <r>
    <x v="741"/>
    <x v="73"/>
    <x v="4"/>
    <n v="2910"/>
    <n v="4200"/>
    <m/>
    <n v="4200"/>
    <m/>
  </r>
  <r>
    <x v="744"/>
    <x v="75"/>
    <x v="3"/>
    <s v="02168"/>
    <n v="11822"/>
    <m/>
    <n v="11822"/>
    <m/>
  </r>
  <r>
    <x v="745"/>
    <x v="75"/>
    <x v="3"/>
    <s v="02229"/>
    <n v="1578"/>
    <m/>
    <n v="1578"/>
    <m/>
  </r>
  <r>
    <x v="746"/>
    <x v="73"/>
    <x v="4"/>
    <m/>
    <m/>
    <n v="5585"/>
    <n v="-5585"/>
    <m/>
  </r>
  <r>
    <x v="746"/>
    <x v="73"/>
    <x v="4"/>
    <m/>
    <m/>
    <n v="5900"/>
    <n v="-5900"/>
    <m/>
  </r>
  <r>
    <x v="747"/>
    <x v="73"/>
    <x v="12"/>
    <n v="2200"/>
    <n v="461142"/>
    <m/>
    <n v="461142"/>
    <m/>
  </r>
  <r>
    <x v="747"/>
    <x v="73"/>
    <x v="3"/>
    <s v="02064"/>
    <n v="4777"/>
    <m/>
    <n v="4777"/>
    <m/>
  </r>
  <r>
    <x v="748"/>
    <x v="73"/>
    <x v="4"/>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6"/>
    <m/>
    <m/>
    <n v="110233"/>
    <n v="-110233"/>
    <s v="This chq rec from total as Cafeterial JS bank 3th &amp; 4th bill Chq amount 500,000"/>
  </r>
  <r>
    <x v="749"/>
    <x v="70"/>
    <x v="6"/>
    <m/>
    <m/>
    <n v="230169"/>
    <n v="-230169"/>
    <m/>
  </r>
  <r>
    <x v="749"/>
    <x v="67"/>
    <x v="6"/>
    <m/>
    <m/>
    <n v="136986"/>
    <n v="-136986"/>
    <m/>
  </r>
  <r>
    <x v="749"/>
    <x v="69"/>
    <x v="6"/>
    <m/>
    <m/>
    <n v="10112"/>
    <n v="-10112"/>
    <m/>
  </r>
  <r>
    <x v="750"/>
    <x v="73"/>
    <x v="4"/>
    <m/>
    <m/>
    <n v="250000"/>
    <n v="-250000"/>
    <s v="received Al Hamd payment against 1st bill  (Chq given to Iqbal Sons against GST invoice)"/>
  </r>
  <r>
    <x v="751"/>
    <x v="73"/>
    <x v="3"/>
    <s v="02608"/>
    <n v="3543"/>
    <m/>
    <n v="3543"/>
    <m/>
  </r>
  <r>
    <x v="752"/>
    <x v="24"/>
    <x v="9"/>
    <m/>
    <m/>
    <n v="9100"/>
    <n v="-9100"/>
    <s v="paid throu mcb chq 1815879096"/>
  </r>
  <r>
    <x v="752"/>
    <x v="45"/>
    <x v="9"/>
    <m/>
    <m/>
    <n v="72300"/>
    <n v="-72300"/>
    <m/>
  </r>
  <r>
    <x v="752"/>
    <x v="65"/>
    <x v="9"/>
    <m/>
    <m/>
    <n v="9500"/>
    <n v="-9500"/>
    <m/>
  </r>
  <r>
    <x v="752"/>
    <x v="67"/>
    <x v="9"/>
    <m/>
    <m/>
    <n v="59100"/>
    <n v="-59100"/>
    <m/>
  </r>
  <r>
    <x v="753"/>
    <x v="24"/>
    <x v="4"/>
    <n v="17687"/>
    <n v="62100"/>
    <m/>
    <n v="62100"/>
    <m/>
  </r>
  <r>
    <x v="754"/>
    <x v="73"/>
    <x v="4"/>
    <n v="17730"/>
    <n v="40856"/>
    <m/>
    <n v="40856"/>
    <m/>
  </r>
  <r>
    <x v="750"/>
    <x v="73"/>
    <x v="4"/>
    <n v="17785"/>
    <n v="11400"/>
    <m/>
    <n v="11400"/>
    <m/>
  </r>
  <r>
    <x v="755"/>
    <x v="71"/>
    <x v="4"/>
    <n v="2992"/>
    <n v="4400"/>
    <m/>
    <n v="4400"/>
    <m/>
  </r>
  <r>
    <x v="752"/>
    <x v="73"/>
    <x v="4"/>
    <n v="17804"/>
    <n v="33128"/>
    <m/>
    <n v="33128"/>
    <m/>
  </r>
  <r>
    <x v="756"/>
    <x v="24"/>
    <x v="4"/>
    <n v="17842"/>
    <n v="39330"/>
    <m/>
    <n v="39330"/>
    <m/>
  </r>
  <r>
    <x v="756"/>
    <x v="73"/>
    <x v="4"/>
    <n v="17838"/>
    <n v="4788"/>
    <m/>
    <n v="4788"/>
    <m/>
  </r>
  <r>
    <x v="757"/>
    <x v="73"/>
    <x v="4"/>
    <n v="3025"/>
    <n v="19116"/>
    <m/>
    <n v="19116"/>
    <m/>
  </r>
  <r>
    <x v="722"/>
    <x v="70"/>
    <x v="6"/>
    <n v="243"/>
    <n v="4340"/>
    <m/>
    <n v="4340"/>
    <m/>
  </r>
  <r>
    <x v="758"/>
    <x v="24"/>
    <x v="6"/>
    <n v="333"/>
    <n v="3096"/>
    <m/>
    <n v="3096"/>
    <m/>
  </r>
  <r>
    <x v="759"/>
    <x v="24"/>
    <x v="6"/>
    <n v="400"/>
    <n v="3856"/>
    <m/>
    <n v="3856"/>
    <m/>
  </r>
  <r>
    <x v="727"/>
    <x v="75"/>
    <x v="3"/>
    <m/>
    <m/>
    <n v="250000"/>
    <n v="-250000"/>
    <s v="mcb chq 1815879103"/>
  </r>
  <r>
    <x v="760"/>
    <x v="73"/>
    <x v="12"/>
    <m/>
    <m/>
    <n v="150000"/>
    <n v="-150000"/>
    <s v="mcb chq 1815879107 uptodate is 450,000"/>
  </r>
  <r>
    <x v="761"/>
    <x v="73"/>
    <x v="4"/>
    <m/>
    <m/>
    <n v="163897"/>
    <n v="-163897"/>
    <s v="This chq rec from total as Cafeterial JS bank 3th &amp; 4th bill"/>
  </r>
  <r>
    <x v="762"/>
    <x v="75"/>
    <x v="3"/>
    <m/>
    <m/>
    <n v="220000"/>
    <n v="-220000"/>
    <s v="paid thoru mcb chq 1830075544"/>
  </r>
  <r>
    <x v="763"/>
    <x v="24"/>
    <x v="4"/>
    <m/>
    <n v="73245"/>
    <m/>
    <n v="73245"/>
    <m/>
  </r>
  <r>
    <x v="764"/>
    <x v="74"/>
    <x v="15"/>
    <m/>
    <n v="118700"/>
    <m/>
    <n v="118700"/>
    <m/>
  </r>
  <r>
    <x v="765"/>
    <x v="73"/>
    <x v="12"/>
    <m/>
    <m/>
    <n v="100000"/>
    <n v="-100000"/>
    <s v="paid thoru mcb chq 1830075553"/>
  </r>
  <r>
    <x v="766"/>
    <x v="72"/>
    <x v="10"/>
    <n v="23218"/>
    <n v="2600"/>
    <m/>
    <n v="2600"/>
    <m/>
  </r>
  <r>
    <x v="767"/>
    <x v="74"/>
    <x v="10"/>
    <n v="32751"/>
    <n v="24420"/>
    <m/>
    <n v="24420"/>
    <m/>
  </r>
  <r>
    <x v="712"/>
    <x v="24"/>
    <x v="14"/>
    <n v="30000390"/>
    <n v="80990"/>
    <m/>
    <n v="80990"/>
    <m/>
  </r>
  <r>
    <x v="768"/>
    <x v="73"/>
    <x v="14"/>
    <n v="30000533"/>
    <n v="8800"/>
    <m/>
    <n v="8800"/>
    <m/>
  </r>
  <r>
    <x v="769"/>
    <x v="76"/>
    <x v="13"/>
    <s v="4"/>
    <n v="692945"/>
    <m/>
    <n v="692945"/>
    <m/>
  </r>
  <r>
    <x v="769"/>
    <x v="24"/>
    <x v="14"/>
    <m/>
    <m/>
    <n v="80990"/>
    <n v="-80990"/>
    <s v="paid thro dib chq 02290611"/>
  </r>
  <r>
    <x v="769"/>
    <x v="71"/>
    <x v="14"/>
    <m/>
    <m/>
    <n v="51152"/>
    <n v="-51152"/>
    <m/>
  </r>
  <r>
    <x v="769"/>
    <x v="73"/>
    <x v="14"/>
    <m/>
    <m/>
    <n v="30105"/>
    <n v="-30105"/>
    <m/>
  </r>
  <r>
    <x v="769"/>
    <x v="76"/>
    <x v="13"/>
    <m/>
    <m/>
    <n v="400000"/>
    <n v="-400000"/>
    <s v="MCB chq 1830075555"/>
  </r>
  <r>
    <x v="769"/>
    <x v="77"/>
    <x v="8"/>
    <m/>
    <m/>
    <m/>
    <n v="0"/>
    <m/>
  </r>
  <r>
    <x v="769"/>
    <x v="78"/>
    <x v="8"/>
    <m/>
    <m/>
    <m/>
    <n v="0"/>
    <m/>
  </r>
  <r>
    <x v="769"/>
    <x v="79"/>
    <x v="8"/>
    <m/>
    <m/>
    <m/>
    <n v="0"/>
    <m/>
  </r>
  <r>
    <x v="769"/>
    <x v="80"/>
    <x v="8"/>
    <m/>
    <m/>
    <m/>
    <n v="0"/>
    <m/>
  </r>
  <r>
    <x v="769"/>
    <x v="81"/>
    <x v="8"/>
    <m/>
    <m/>
    <m/>
    <n v="0"/>
    <m/>
  </r>
  <r>
    <x v="770"/>
    <x v="74"/>
    <x v="13"/>
    <n v="563"/>
    <n v="12000"/>
    <m/>
    <n v="12000"/>
    <s v="bill revised"/>
  </r>
  <r>
    <x v="771"/>
    <x v="76"/>
    <x v="13"/>
    <s v="05"/>
    <n v="250780"/>
    <m/>
    <n v="250780"/>
    <m/>
  </r>
  <r>
    <x v="771"/>
    <x v="82"/>
    <x v="13"/>
    <m/>
    <n v="66360"/>
    <m/>
    <n v="66360"/>
    <m/>
  </r>
  <r>
    <x v="771"/>
    <x v="75"/>
    <x v="13"/>
    <s v="06"/>
    <n v="140020"/>
    <m/>
    <n v="140020"/>
    <s v="Bethak area"/>
  </r>
  <r>
    <x v="772"/>
    <x v="76"/>
    <x v="4"/>
    <n v="18094"/>
    <n v="80000"/>
    <m/>
    <n v="80000"/>
    <s v="glass wool insulation 10 roll"/>
  </r>
  <r>
    <x v="773"/>
    <x v="76"/>
    <x v="13"/>
    <m/>
    <m/>
    <n v="233640"/>
    <n v="-233640"/>
    <s v="paid thro mcb chq 1830075564 amount 300,000"/>
  </r>
  <r>
    <x v="773"/>
    <x v="82"/>
    <x v="13"/>
    <m/>
    <m/>
    <n v="66360"/>
    <n v="-66360"/>
    <m/>
  </r>
  <r>
    <x v="773"/>
    <x v="24"/>
    <x v="4"/>
    <m/>
    <m/>
    <n v="204468"/>
    <n v="-204468"/>
    <s v="Payment rec from total as psychiartry depart adhoc"/>
  </r>
  <r>
    <x v="773"/>
    <x v="73"/>
    <x v="4"/>
    <m/>
    <m/>
    <n v="12627"/>
    <n v="-12627"/>
    <m/>
  </r>
  <r>
    <x v="773"/>
    <x v="76"/>
    <x v="4"/>
    <m/>
    <m/>
    <n v="80000"/>
    <n v="-80000"/>
    <m/>
  </r>
  <r>
    <x v="773"/>
    <x v="71"/>
    <x v="4"/>
    <m/>
    <m/>
    <n v="2905"/>
    <n v="-2905"/>
    <m/>
  </r>
  <r>
    <x v="774"/>
    <x v="9"/>
    <x v="10"/>
    <n v="23424"/>
    <n v="1080"/>
    <m/>
    <n v="1080"/>
    <m/>
  </r>
  <r>
    <x v="775"/>
    <x v="9"/>
    <x v="10"/>
    <n v="23440"/>
    <n v="313700"/>
    <m/>
    <n v="313700"/>
    <m/>
  </r>
  <r>
    <x v="776"/>
    <x v="9"/>
    <x v="10"/>
    <n v="23442"/>
    <n v="9010"/>
    <m/>
    <n v="9010"/>
    <m/>
  </r>
  <r>
    <x v="776"/>
    <x v="9"/>
    <x v="10"/>
    <n v="23444"/>
    <n v="600"/>
    <m/>
    <n v="600"/>
    <m/>
  </r>
  <r>
    <x v="773"/>
    <x v="9"/>
    <x v="10"/>
    <n v="23449"/>
    <n v="4800"/>
    <m/>
    <n v="4800"/>
    <m/>
  </r>
  <r>
    <x v="777"/>
    <x v="9"/>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4"/>
    <s v="18175"/>
    <n v="48000"/>
    <m/>
    <n v="48000"/>
    <m/>
  </r>
  <r>
    <x v="777"/>
    <x v="77"/>
    <x v="4"/>
    <s v="18190"/>
    <n v="51585"/>
    <m/>
    <n v="51585"/>
    <m/>
  </r>
  <r>
    <x v="777"/>
    <x v="76"/>
    <x v="4"/>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4"/>
    <n v="18237"/>
    <n v="42000"/>
    <m/>
    <n v="42000"/>
    <m/>
  </r>
  <r>
    <x v="782"/>
    <x v="81"/>
    <x v="4"/>
    <n v="18276"/>
    <n v="24000"/>
    <m/>
    <n v="24000"/>
    <m/>
  </r>
  <r>
    <x v="782"/>
    <x v="75"/>
    <x v="4"/>
    <n v="18274"/>
    <n v="16000"/>
    <m/>
    <n v="16000"/>
    <m/>
  </r>
  <r>
    <x v="782"/>
    <x v="82"/>
    <x v="4"/>
    <n v="18275"/>
    <n v="8000"/>
    <m/>
    <n v="8000"/>
    <m/>
  </r>
  <r>
    <x v="782"/>
    <x v="71"/>
    <x v="4"/>
    <m/>
    <m/>
    <n v="2595"/>
    <n v="-2595"/>
    <s v="This payment received from Total as JS bank the forum 5th bill"/>
  </r>
  <r>
    <x v="782"/>
    <x v="77"/>
    <x v="4"/>
    <m/>
    <m/>
    <n v="51585"/>
    <n v="-51585"/>
    <m/>
  </r>
  <r>
    <x v="782"/>
    <x v="76"/>
    <x v="4"/>
    <m/>
    <m/>
    <n v="122000"/>
    <n v="-122000"/>
    <m/>
  </r>
  <r>
    <x v="782"/>
    <x v="82"/>
    <x v="4"/>
    <m/>
    <m/>
    <n v="8000"/>
    <n v="-8000"/>
    <m/>
  </r>
  <r>
    <x v="782"/>
    <x v="75"/>
    <x v="4"/>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4"/>
    <n v="18366"/>
    <n v="8000"/>
    <m/>
    <n v="8000"/>
    <m/>
  </r>
  <r>
    <x v="790"/>
    <x v="45"/>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4"/>
    <x v="6"/>
    <m/>
    <n v="44000"/>
    <m/>
    <n v="44000"/>
    <s v="adjusted bill"/>
  </r>
  <r>
    <x v="792"/>
    <x v="70"/>
    <x v="6"/>
    <m/>
    <m/>
    <n v="4136"/>
    <n v="-4136"/>
    <s v="sales return"/>
  </r>
  <r>
    <x v="792"/>
    <x v="70"/>
    <x v="6"/>
    <s v="0668"/>
    <n v="1767"/>
    <m/>
    <n v="1767"/>
    <m/>
  </r>
  <r>
    <x v="792"/>
    <x v="70"/>
    <x v="6"/>
    <m/>
    <m/>
    <n v="47726"/>
    <n v="-47726"/>
    <s v="sales return"/>
  </r>
  <r>
    <x v="793"/>
    <x v="9"/>
    <x v="10"/>
    <m/>
    <m/>
    <n v="415290"/>
    <n v="-415290"/>
    <s v="CHQ received from JPMC IPC-51 chq amount 500,000"/>
  </r>
  <r>
    <x v="793"/>
    <x v="72"/>
    <x v="10"/>
    <m/>
    <m/>
    <n v="2600"/>
    <n v="-2600"/>
    <m/>
  </r>
  <r>
    <x v="793"/>
    <x v="74"/>
    <x v="10"/>
    <m/>
    <m/>
    <n v="24420"/>
    <n v="-24420"/>
    <m/>
  </r>
  <r>
    <x v="793"/>
    <x v="24"/>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4"/>
    <x v="4"/>
    <n v="18372"/>
    <n v="32040"/>
    <m/>
    <n v="32040"/>
    <m/>
  </r>
  <r>
    <x v="796"/>
    <x v="75"/>
    <x v="4"/>
    <n v="18400"/>
    <n v="9000"/>
    <m/>
    <n v="9000"/>
    <m/>
  </r>
  <r>
    <x v="793"/>
    <x v="24"/>
    <x v="4"/>
    <n v="18425"/>
    <n v="85440"/>
    <m/>
    <n v="85440"/>
    <m/>
  </r>
  <r>
    <x v="797"/>
    <x v="74"/>
    <x v="4"/>
    <n v="3374"/>
    <n v="3880"/>
    <m/>
    <n v="3880"/>
    <m/>
  </r>
  <r>
    <x v="797"/>
    <x v="76"/>
    <x v="4"/>
    <n v="3367"/>
    <n v="3600"/>
    <m/>
    <n v="3600"/>
    <m/>
  </r>
  <r>
    <x v="798"/>
    <x v="83"/>
    <x v="4"/>
    <n v="18470"/>
    <n v="8200"/>
    <m/>
    <n v="8200"/>
    <m/>
  </r>
  <r>
    <x v="798"/>
    <x v="24"/>
    <x v="4"/>
    <m/>
    <m/>
    <n v="1000"/>
    <n v="-1000"/>
    <s v="adjusted"/>
  </r>
  <r>
    <x v="799"/>
    <x v="83"/>
    <x v="4"/>
    <n v="3403"/>
    <n v="7620"/>
    <m/>
    <n v="7620"/>
    <m/>
  </r>
  <r>
    <x v="799"/>
    <x v="76"/>
    <x v="4"/>
    <m/>
    <m/>
    <n v="3600"/>
    <n v="-3600"/>
    <s v="Received from Total construction Hashmani final Payment amount 278,975"/>
  </r>
  <r>
    <x v="799"/>
    <x v="74"/>
    <x v="4"/>
    <m/>
    <m/>
    <n v="3880"/>
    <n v="-3880"/>
    <m/>
  </r>
  <r>
    <x v="799"/>
    <x v="75"/>
    <x v="4"/>
    <m/>
    <m/>
    <n v="25143"/>
    <n v="-25143"/>
    <m/>
  </r>
  <r>
    <x v="799"/>
    <x v="24"/>
    <x v="4"/>
    <m/>
    <m/>
    <n v="116480"/>
    <n v="-116480"/>
    <m/>
  </r>
  <r>
    <x v="799"/>
    <x v="81"/>
    <x v="4"/>
    <m/>
    <m/>
    <n v="24000"/>
    <n v="-24000"/>
    <m/>
  </r>
  <r>
    <x v="799"/>
    <x v="83"/>
    <x v="4"/>
    <m/>
    <m/>
    <n v="15820"/>
    <n v="-15820"/>
    <m/>
  </r>
  <r>
    <x v="799"/>
    <x v="84"/>
    <x v="4"/>
    <m/>
    <m/>
    <n v="5200"/>
    <n v="-5200"/>
    <m/>
  </r>
  <r>
    <x v="799"/>
    <x v="24"/>
    <x v="4"/>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7"/>
    <m/>
    <m/>
    <n v="16380"/>
    <n v="-16380"/>
    <s v="cash paid"/>
  </r>
  <r>
    <x v="805"/>
    <x v="65"/>
    <x v="7"/>
    <m/>
    <m/>
    <n v="28567"/>
    <n v="-28567"/>
    <m/>
  </r>
  <r>
    <x v="805"/>
    <x v="67"/>
    <x v="7"/>
    <m/>
    <m/>
    <n v="3053"/>
    <n v="-3053"/>
    <m/>
  </r>
  <r>
    <x v="805"/>
    <x v="84"/>
    <x v="4"/>
    <n v="3443"/>
    <n v="5200"/>
    <m/>
    <n v="5200"/>
    <m/>
  </r>
  <r>
    <x v="806"/>
    <x v="83"/>
    <x v="2"/>
    <n v="203"/>
    <n v="26506"/>
    <m/>
    <n v="26506"/>
    <m/>
  </r>
  <r>
    <x v="807"/>
    <x v="83"/>
    <x v="2"/>
    <n v="224"/>
    <n v="9095"/>
    <m/>
    <n v="9095"/>
    <m/>
  </r>
  <r>
    <x v="808"/>
    <x v="85"/>
    <x v="17"/>
    <s v="PO"/>
    <n v="3360000"/>
    <m/>
    <n v="3360000"/>
    <m/>
  </r>
  <r>
    <x v="809"/>
    <x v="24"/>
    <x v="4"/>
    <s v="0018618"/>
    <n v="110000"/>
    <m/>
    <n v="110000"/>
    <m/>
  </r>
  <r>
    <x v="810"/>
    <x v="75"/>
    <x v="13"/>
    <m/>
    <m/>
    <n v="150000"/>
    <n v="-150000"/>
    <s v="Paid thru DIB chq 02483778 advance in burhani cladding"/>
  </r>
  <r>
    <x v="811"/>
    <x v="24"/>
    <x v="4"/>
    <s v="0018631"/>
    <n v="70000"/>
    <m/>
    <n v="70000"/>
    <m/>
  </r>
  <r>
    <x v="811"/>
    <x v="85"/>
    <x v="17"/>
    <m/>
    <m/>
    <n v="750000"/>
    <n v="-750000"/>
    <s v="Advance paid online transfer by bilal bhai"/>
  </r>
  <r>
    <x v="811"/>
    <x v="85"/>
    <x v="17"/>
    <m/>
    <m/>
    <n v="1000000"/>
    <n v="-1000000"/>
    <s v="Cash paid by bilal bhai"/>
  </r>
  <r>
    <x v="812"/>
    <x v="24"/>
    <x v="4"/>
    <m/>
    <m/>
    <n v="155790"/>
    <n v="-155790"/>
    <s v="This payment received from Deluxe group as Deutsche bank advance  amount Rs 500,000"/>
  </r>
  <r>
    <x v="812"/>
    <x v="86"/>
    <x v="4"/>
    <m/>
    <m/>
    <n v="132000"/>
    <n v="-132000"/>
    <m/>
  </r>
  <r>
    <x v="812"/>
    <x v="86"/>
    <x v="4"/>
    <m/>
    <m/>
    <n v="151650"/>
    <n v="-151650"/>
    <m/>
  </r>
  <r>
    <x v="812"/>
    <x v="86"/>
    <x v="4"/>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4"/>
    <x v="16"/>
    <n v="11222"/>
    <n v="67780"/>
    <m/>
    <n v="67780"/>
    <m/>
  </r>
  <r>
    <x v="814"/>
    <x v="86"/>
    <x v="13"/>
    <m/>
    <m/>
    <n v="300000"/>
    <n v="-300000"/>
    <s v="Paid thru DIB chq 02483783 advance in Ethnic"/>
  </r>
  <r>
    <x v="815"/>
    <x v="24"/>
    <x v="16"/>
    <n v="11291"/>
    <n v="29640"/>
    <m/>
    <n v="29640"/>
    <m/>
  </r>
  <r>
    <x v="721"/>
    <x v="24"/>
    <x v="5"/>
    <s v="02029"/>
    <n v="7091"/>
    <m/>
    <n v="7091"/>
    <m/>
  </r>
  <r>
    <x v="721"/>
    <x v="24"/>
    <x v="5"/>
    <m/>
    <m/>
    <n v="24239"/>
    <n v="-24239"/>
    <s v="DIB chq 02290577"/>
  </r>
  <r>
    <x v="816"/>
    <x v="24"/>
    <x v="5"/>
    <s v="02457"/>
    <n v="29720"/>
    <m/>
    <n v="29720"/>
    <m/>
  </r>
  <r>
    <x v="817"/>
    <x v="86"/>
    <x v="4"/>
    <s v="0018753"/>
    <n v="132000"/>
    <m/>
    <n v="132000"/>
    <m/>
  </r>
  <r>
    <x v="817"/>
    <x v="24"/>
    <x v="4"/>
    <s v="0018783"/>
    <n v="6642"/>
    <m/>
    <n v="6642"/>
    <m/>
  </r>
  <r>
    <x v="818"/>
    <x v="24"/>
    <x v="4"/>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4"/>
    <x v="9"/>
    <s v="37"/>
    <n v="337580"/>
    <m/>
    <n v="337580"/>
    <m/>
  </r>
  <r>
    <x v="826"/>
    <x v="77"/>
    <x v="4"/>
    <s v="3679"/>
    <n v="17400"/>
    <m/>
    <n v="17400"/>
    <m/>
  </r>
  <r>
    <x v="827"/>
    <x v="77"/>
    <x v="4"/>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4"/>
    <m/>
    <n v="151650"/>
    <m/>
    <n v="151650"/>
    <m/>
  </r>
  <r>
    <x v="830"/>
    <x v="86"/>
    <x v="1"/>
    <m/>
    <n v="42000"/>
    <m/>
    <n v="42000"/>
    <m/>
  </r>
  <r>
    <x v="831"/>
    <x v="86"/>
    <x v="10"/>
    <n v="23816"/>
    <n v="60000"/>
    <m/>
    <n v="60000"/>
    <m/>
  </r>
  <r>
    <x v="831"/>
    <x v="87"/>
    <x v="7"/>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4"/>
    <s v="0018909"/>
    <n v="46000"/>
    <m/>
    <n v="46000"/>
    <m/>
  </r>
  <r>
    <x v="835"/>
    <x v="87"/>
    <x v="1"/>
    <m/>
    <n v="114000"/>
    <m/>
    <n v="114000"/>
    <m/>
  </r>
  <r>
    <x v="836"/>
    <x v="87"/>
    <x v="2"/>
    <s v="30"/>
    <n v="52499"/>
    <m/>
    <n v="52499"/>
    <m/>
  </r>
  <r>
    <x v="837"/>
    <x v="86"/>
    <x v="1"/>
    <n v="273"/>
    <n v="126250"/>
    <m/>
    <n v="126250"/>
    <m/>
  </r>
  <r>
    <x v="837"/>
    <x v="86"/>
    <x v="3"/>
    <s v="2223"/>
    <n v="58635"/>
    <m/>
    <n v="58635"/>
    <m/>
  </r>
  <r>
    <x v="837"/>
    <x v="24"/>
    <x v="3"/>
    <m/>
    <n v="10762"/>
    <m/>
    <n v="10762"/>
    <s v="Adjustment"/>
  </r>
  <r>
    <x v="838"/>
    <x v="86"/>
    <x v="1"/>
    <s v="281"/>
    <n v="10750"/>
    <m/>
    <n v="10750"/>
    <m/>
  </r>
  <r>
    <x v="838"/>
    <x v="86"/>
    <x v="4"/>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4"/>
    <x v="16"/>
    <m/>
    <m/>
    <n v="91480"/>
    <n v="-91480"/>
    <s v="MCB 1855423751 "/>
  </r>
  <r>
    <x v="843"/>
    <x v="77"/>
    <x v="16"/>
    <m/>
    <m/>
    <n v="48520"/>
    <n v="-48520"/>
    <m/>
  </r>
  <r>
    <x v="843"/>
    <x v="87"/>
    <x v="7"/>
    <m/>
    <n v="27000"/>
    <m/>
    <n v="27000"/>
    <s v="150 Linked adapters"/>
  </r>
  <r>
    <x v="843"/>
    <x v="87"/>
    <x v="7"/>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7"/>
    <m/>
    <m/>
    <n v="22500"/>
    <n v="-22500"/>
    <s v="cash paid"/>
  </r>
  <r>
    <x v="847"/>
    <x v="88"/>
    <x v="9"/>
    <m/>
    <m/>
    <n v="131000"/>
    <n v="-131000"/>
    <s v="adjust"/>
  </r>
  <r>
    <x v="848"/>
    <x v="24"/>
    <x v="9"/>
    <m/>
    <m/>
    <n v="150000"/>
    <n v="-150000"/>
    <s v="MCB 1855423758 "/>
  </r>
  <r>
    <x v="848"/>
    <x v="87"/>
    <x v="7"/>
    <m/>
    <n v="27000"/>
    <m/>
    <n v="27000"/>
    <s v="cash paid"/>
  </r>
  <r>
    <x v="848"/>
    <x v="87"/>
    <x v="7"/>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4"/>
    <x v="13"/>
    <s v="17"/>
    <n v="854151"/>
    <m/>
    <n v="854151"/>
    <m/>
  </r>
  <r>
    <x v="849"/>
    <x v="67"/>
    <x v="7"/>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4"/>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4"/>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4"/>
    <m/>
    <m/>
    <n v="147140"/>
    <n v="-147140"/>
    <s v="Final payment from JS the forum (given to iqbal sons)"/>
  </r>
  <r>
    <x v="873"/>
    <x v="89"/>
    <x v="4"/>
    <m/>
    <m/>
    <n v="31200"/>
    <n v="-31200"/>
    <m/>
  </r>
  <r>
    <x v="873"/>
    <x v="91"/>
    <x v="4"/>
    <m/>
    <m/>
    <n v="109718"/>
    <n v="-109718"/>
    <m/>
  </r>
  <r>
    <x v="874"/>
    <x v="77"/>
    <x v="16"/>
    <s v="11662"/>
    <n v="23920"/>
    <m/>
    <n v="23920"/>
    <m/>
  </r>
  <r>
    <x v="874"/>
    <x v="24"/>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4"/>
    <s v="19236"/>
    <n v="125000"/>
    <m/>
    <n v="125000"/>
    <s v="10 Roll insulation"/>
  </r>
  <r>
    <x v="874"/>
    <x v="86"/>
    <x v="18"/>
    <s v="004"/>
    <n v="42000"/>
    <m/>
    <n v="42000"/>
    <s v="1 coil cable 2 core"/>
  </r>
  <r>
    <x v="875"/>
    <x v="86"/>
    <x v="4"/>
    <s v="19252"/>
    <n v="25000"/>
    <m/>
    <n v="25000"/>
    <s v="2 roll insulation"/>
  </r>
  <r>
    <x v="876"/>
    <x v="85"/>
    <x v="17"/>
    <m/>
    <m/>
    <n v="495000"/>
    <n v="-495000"/>
    <s v="Paid (received from Total against Psychiatry IPC-11) uptodate is 2,895,000"/>
  </r>
  <r>
    <x v="876"/>
    <x v="87"/>
    <x v="7"/>
    <m/>
    <m/>
    <n v="150000"/>
    <n v="-150000"/>
    <s v="MCB 1855423791"/>
  </r>
  <r>
    <x v="875"/>
    <x v="90"/>
    <x v="13"/>
    <m/>
    <m/>
    <n v="192000"/>
    <n v="-192000"/>
    <s v="received advance from IK associates in Ethnic on 20 Oct 22 (Meezan chq D- 06299844) "/>
  </r>
  <r>
    <x v="877"/>
    <x v="92"/>
    <x v="4"/>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4"/>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4"/>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4"/>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7"/>
    <m/>
    <m/>
    <n v="50000"/>
    <n v="-50000"/>
    <s v="paid cash (rec by fahad)"/>
  </r>
  <r>
    <x v="893"/>
    <x v="90"/>
    <x v="21"/>
    <m/>
    <n v="300000"/>
    <m/>
    <n v="300000"/>
    <s v="deal final"/>
  </r>
  <r>
    <x v="893"/>
    <x v="90"/>
    <x v="21"/>
    <m/>
    <m/>
    <n v="200000"/>
    <n v="-200000"/>
    <s v="Online transfer by bilal bhai"/>
  </r>
  <r>
    <x v="892"/>
    <x v="24"/>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4"/>
    <s v="4091"/>
    <n v="8160"/>
    <m/>
    <n v="8160"/>
    <m/>
  </r>
  <r>
    <x v="893"/>
    <x v="90"/>
    <x v="14"/>
    <s v="30001214"/>
    <n v="1450496"/>
    <m/>
    <n v="1450496"/>
    <m/>
  </r>
  <r>
    <x v="894"/>
    <x v="93"/>
    <x v="20"/>
    <s v="18"/>
    <n v="451515"/>
    <m/>
    <n v="451515"/>
    <m/>
  </r>
  <r>
    <x v="894"/>
    <x v="93"/>
    <x v="20"/>
    <s v="19"/>
    <n v="118979"/>
    <m/>
    <n v="118979"/>
    <m/>
  </r>
  <r>
    <x v="894"/>
    <x v="93"/>
    <x v="4"/>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4"/>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4"/>
    <x v="10"/>
    <s v="24141"/>
    <n v="1900"/>
    <m/>
    <n v="1900"/>
    <s v="2 nos thermometers"/>
  </r>
  <r>
    <x v="903"/>
    <x v="90"/>
    <x v="14"/>
    <s v="30001322"/>
    <n v="100742"/>
    <m/>
    <n v="100742"/>
    <m/>
  </r>
  <r>
    <x v="903"/>
    <x v="90"/>
    <x v="14"/>
    <s v="30001321"/>
    <n v="147250"/>
    <m/>
    <n v="147250"/>
    <m/>
  </r>
  <r>
    <x v="904"/>
    <x v="24"/>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4"/>
    <x v="10"/>
    <m/>
    <m/>
    <n v="7600"/>
    <n v="-7600"/>
    <m/>
  </r>
  <r>
    <x v="906"/>
    <x v="90"/>
    <x v="13"/>
    <s v="19"/>
    <n v="1603139"/>
    <m/>
    <n v="1603139"/>
    <m/>
  </r>
  <r>
    <x v="906"/>
    <x v="24"/>
    <x v="13"/>
    <s v="20"/>
    <n v="38000"/>
    <m/>
    <n v="38000"/>
    <m/>
  </r>
  <r>
    <x v="907"/>
    <x v="90"/>
    <x v="15"/>
    <s v="699"/>
    <n v="29568"/>
    <m/>
    <n v="29568"/>
    <m/>
  </r>
  <r>
    <x v="907"/>
    <x v="87"/>
    <x v="15"/>
    <s v="699"/>
    <n v="5040"/>
    <m/>
    <n v="5040"/>
    <m/>
  </r>
  <r>
    <x v="907"/>
    <x v="93"/>
    <x v="4"/>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4"/>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4"/>
    <x v="7"/>
    <m/>
    <m/>
    <n v="14000"/>
    <n v="-14000"/>
    <s v="MCB chq 1875278270 "/>
  </r>
  <r>
    <x v="910"/>
    <x v="67"/>
    <x v="7"/>
    <m/>
    <m/>
    <n v="11000"/>
    <n v="-11000"/>
    <m/>
  </r>
  <r>
    <x v="910"/>
    <x v="87"/>
    <x v="7"/>
    <m/>
    <m/>
    <n v="25000"/>
    <n v="-25000"/>
    <m/>
  </r>
  <r>
    <x v="911"/>
    <x v="94"/>
    <x v="4"/>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4"/>
    <s v="19529"/>
    <n v="149500"/>
    <m/>
    <n v="149500"/>
    <s v="13 rolls glass wool "/>
  </r>
  <r>
    <x v="915"/>
    <x v="90"/>
    <x v="4"/>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4"/>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4"/>
    <s v="19596"/>
    <n v="126500"/>
    <m/>
    <n v="126500"/>
    <s v="11 Roll insulation"/>
  </r>
  <r>
    <x v="925"/>
    <x v="95"/>
    <x v="1"/>
    <s v="579"/>
    <n v="25754"/>
    <m/>
    <n v="25754"/>
    <s v="Aeroflex tube 1-1/4 and 1-7/8"/>
  </r>
  <r>
    <x v="926"/>
    <x v="95"/>
    <x v="16"/>
    <s v="11961"/>
    <n v="47250"/>
    <m/>
    <n v="47250"/>
    <s v="channel 27 x 18 &amp; channel 41 x 21"/>
  </r>
  <r>
    <x v="927"/>
    <x v="77"/>
    <x v="4"/>
    <m/>
    <m/>
    <n v="21400"/>
    <n v="-21400"/>
    <s v="Rec final payment from JS Bank shaheen and Cefeteria area ) chq amount = 178573"/>
  </r>
  <r>
    <x v="927"/>
    <x v="86"/>
    <x v="4"/>
    <m/>
    <m/>
    <n v="25000"/>
    <n v="-25000"/>
    <m/>
  </r>
  <r>
    <x v="927"/>
    <x v="90"/>
    <x v="4"/>
    <m/>
    <m/>
    <n v="69000"/>
    <n v="-69000"/>
    <m/>
  </r>
  <r>
    <x v="927"/>
    <x v="91"/>
    <x v="4"/>
    <m/>
    <m/>
    <n v="15282"/>
    <n v="-15282"/>
    <m/>
  </r>
  <r>
    <x v="927"/>
    <x v="92"/>
    <x v="4"/>
    <m/>
    <m/>
    <n v="47891"/>
    <n v="-47891"/>
    <m/>
  </r>
  <r>
    <x v="927"/>
    <x v="93"/>
    <x v="15"/>
    <m/>
    <m/>
    <n v="150000"/>
    <n v="-150000"/>
    <s v="MCB chq 1875278299 advance paid in FD deal"/>
  </r>
  <r>
    <x v="928"/>
    <x v="95"/>
    <x v="0"/>
    <s v="363"/>
    <n v="263400"/>
    <m/>
    <n v="263400"/>
    <s v="M.s Pipe 1&quot; , 1-1/2 &amp; 2&quot;"/>
  </r>
  <r>
    <x v="929"/>
    <x v="95"/>
    <x v="4"/>
    <s v="19622"/>
    <n v="17000"/>
    <m/>
    <n v="17000"/>
    <s v="flexbiel connector 1 carton"/>
  </r>
  <r>
    <x v="929"/>
    <x v="95"/>
    <x v="4"/>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4"/>
    <x v="3"/>
    <s v="2223"/>
    <n v="2495"/>
    <m/>
    <n v="2495"/>
    <s v="elbow"/>
  </r>
  <r>
    <x v="934"/>
    <x v="90"/>
    <x v="18"/>
    <s v="008"/>
    <n v="230000"/>
    <m/>
    <n v="230000"/>
    <m/>
  </r>
  <r>
    <x v="934"/>
    <x v="91"/>
    <x v="4"/>
    <s v="19645"/>
    <n v="3495"/>
    <m/>
    <n v="3495"/>
    <s v="super loan"/>
  </r>
  <r>
    <x v="934"/>
    <x v="91"/>
    <x v="4"/>
    <s v="19650"/>
    <n v="3420"/>
    <m/>
    <n v="3420"/>
    <s v="super loan"/>
  </r>
  <r>
    <x v="935"/>
    <x v="93"/>
    <x v="9"/>
    <s v="38"/>
    <n v="1535000"/>
    <m/>
    <n v="1535000"/>
    <m/>
  </r>
  <r>
    <x v="936"/>
    <x v="95"/>
    <x v="14"/>
    <s v="1439"/>
    <n v="240163"/>
    <m/>
    <n v="240163"/>
    <m/>
  </r>
  <r>
    <x v="937"/>
    <x v="24"/>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4"/>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4"/>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4"/>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4"/>
    <s v="19770"/>
    <n v="47400"/>
    <m/>
    <n v="47400"/>
    <s v="Flexible duxt 8&quot;"/>
  </r>
  <r>
    <x v="949"/>
    <x v="93"/>
    <x v="4"/>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4"/>
    <m/>
    <m/>
    <n v="6915"/>
    <n v="-6915"/>
    <s v="Rec from Total in acc of JPMC IPC-52 (Chq amount 1,063,674 against GST invoice)"/>
  </r>
  <r>
    <x v="954"/>
    <x v="92"/>
    <x v="4"/>
    <m/>
    <m/>
    <n v="15069"/>
    <n v="-15069"/>
    <m/>
  </r>
  <r>
    <x v="954"/>
    <x v="93"/>
    <x v="4"/>
    <m/>
    <m/>
    <n v="848690"/>
    <n v="-848690"/>
    <m/>
  </r>
  <r>
    <x v="954"/>
    <x v="94"/>
    <x v="4"/>
    <m/>
    <m/>
    <n v="78000"/>
    <n v="-78000"/>
    <m/>
  </r>
  <r>
    <x v="954"/>
    <x v="95"/>
    <x v="4"/>
    <m/>
    <m/>
    <n v="115000"/>
    <n v="-115000"/>
    <m/>
  </r>
  <r>
    <x v="954"/>
    <x v="24"/>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4"/>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4"/>
    <s v="19932"/>
    <n v="15800"/>
    <m/>
    <n v="15800"/>
    <s v="Flexible duct 8&quot; 2 carton"/>
  </r>
  <r>
    <x v="970"/>
    <x v="91"/>
    <x v="13"/>
    <m/>
    <m/>
    <n v="300000"/>
    <n v="-300000"/>
    <s v="Chq given Via al madina steel"/>
  </r>
  <r>
    <x v="970"/>
    <x v="93"/>
    <x v="4"/>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4"/>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4"/>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46"/>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4"/>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4"/>
    <s v="4473"/>
    <n v="6900"/>
    <m/>
    <n v="6900"/>
    <s v="rock wool"/>
  </r>
  <r>
    <x v="985"/>
    <x v="100"/>
    <x v="14"/>
    <s v="1534"/>
    <n v="51648"/>
    <m/>
    <n v="51648"/>
    <s v="go flex xlpe foam"/>
  </r>
  <r>
    <x v="985"/>
    <x v="110"/>
    <x v="6"/>
    <m/>
    <n v="12591"/>
    <m/>
    <n v="12591"/>
    <m/>
  </r>
  <r>
    <x v="986"/>
    <x v="98"/>
    <x v="1"/>
    <s v="836"/>
    <n v="9004"/>
    <m/>
    <n v="9004"/>
    <m/>
  </r>
  <r>
    <x v="987"/>
    <x v="101"/>
    <x v="20"/>
    <s v="46"/>
    <n v="329527"/>
    <m/>
    <n v="329527"/>
    <m/>
  </r>
  <r>
    <x v="987"/>
    <x v="100"/>
    <x v="20"/>
    <s v="47"/>
    <n v="154261"/>
    <m/>
    <n v="154261"/>
    <m/>
  </r>
  <r>
    <x v="987"/>
    <x v="110"/>
    <x v="6"/>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4"/>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6"/>
    <m/>
    <n v="31540"/>
    <m/>
    <n v="31540"/>
    <m/>
  </r>
  <r>
    <x v="988"/>
    <x v="90"/>
    <x v="13"/>
    <m/>
    <m/>
    <n v="200000"/>
    <n v="-200000"/>
    <s v="MCB chq 1940091009"/>
  </r>
  <r>
    <x v="988"/>
    <x v="91"/>
    <x v="13"/>
    <m/>
    <m/>
    <n v="50000"/>
    <n v="-50000"/>
    <s v="MCB chq 1940091010"/>
  </r>
  <r>
    <x v="991"/>
    <x v="101"/>
    <x v="4"/>
    <s v="10020"/>
    <n v="44000"/>
    <m/>
    <n v="44000"/>
    <s v="flexible duct connector"/>
  </r>
  <r>
    <x v="989"/>
    <x v="100"/>
    <x v="4"/>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4"/>
    <m/>
    <m/>
    <n v="600000"/>
    <n v="-600000"/>
    <s v="(rec from IK on 26 may 23)"/>
  </r>
  <r>
    <x v="993"/>
    <x v="100"/>
    <x v="4"/>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4"/>
    <s v="4500"/>
    <n v="11500"/>
    <m/>
    <n v="11500"/>
    <s v="rock wool"/>
  </r>
  <r>
    <x v="990"/>
    <x v="101"/>
    <x v="20"/>
    <m/>
    <m/>
    <n v="500000"/>
    <n v="-500000"/>
    <s v="MCB chq 1940091015"/>
  </r>
  <r>
    <x v="995"/>
    <x v="110"/>
    <x v="6"/>
    <m/>
    <n v="4215"/>
    <m/>
    <n v="4215"/>
    <m/>
  </r>
  <r>
    <x v="995"/>
    <x v="101"/>
    <x v="20"/>
    <s v="54"/>
    <n v="272244"/>
    <m/>
    <n v="272244"/>
    <m/>
  </r>
  <r>
    <x v="995"/>
    <x v="98"/>
    <x v="20"/>
    <s v="55"/>
    <n v="101572"/>
    <m/>
    <n v="101572"/>
    <m/>
  </r>
  <r>
    <x v="996"/>
    <x v="100"/>
    <x v="4"/>
    <s v="4507"/>
    <n v="16100"/>
    <m/>
    <n v="16100"/>
    <m/>
  </r>
  <r>
    <x v="996"/>
    <x v="110"/>
    <x v="6"/>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6"/>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6"/>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4"/>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4"/>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6"/>
    <m/>
    <m/>
    <n v="65000"/>
    <n v="-65000"/>
    <s v="Online transfer by BH"/>
  </r>
  <r>
    <x v="1014"/>
    <x v="95"/>
    <x v="13"/>
    <m/>
    <m/>
    <n v="169188"/>
    <n v="-169188"/>
    <s v="Cheque received from Al Madina Steel traders amount 300,000"/>
  </r>
  <r>
    <x v="1014"/>
    <x v="96"/>
    <x v="13"/>
    <m/>
    <m/>
    <n v="116894"/>
    <n v="-116894"/>
    <m/>
  </r>
  <r>
    <x v="1014"/>
    <x v="46"/>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4"/>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4"/>
    <s v="20102"/>
    <n v="130000"/>
    <m/>
    <n v="130000"/>
    <s v="super loan"/>
  </r>
  <r>
    <x v="1022"/>
    <x v="94"/>
    <x v="4"/>
    <m/>
    <n v="115000"/>
    <m/>
    <n v="115000"/>
    <s v="afico 8 rolls"/>
  </r>
  <r>
    <x v="1023"/>
    <x v="101"/>
    <x v="20"/>
    <s v="74"/>
    <n v="407933"/>
    <m/>
    <n v="407933"/>
    <m/>
  </r>
  <r>
    <x v="1023"/>
    <x v="94"/>
    <x v="20"/>
    <s v="75"/>
    <n v="94569"/>
    <m/>
    <n v="94569"/>
    <m/>
  </r>
  <r>
    <x v="1024"/>
    <x v="110"/>
    <x v="6"/>
    <s v="194"/>
    <n v="7782"/>
    <m/>
    <n v="7782"/>
    <m/>
  </r>
  <r>
    <x v="1024"/>
    <x v="108"/>
    <x v="23"/>
    <m/>
    <n v="4226000"/>
    <m/>
    <n v="4226000"/>
    <m/>
  </r>
  <r>
    <x v="1024"/>
    <x v="108"/>
    <x v="23"/>
    <m/>
    <m/>
    <n v="975000"/>
    <n v="-975000"/>
    <s v="Adv chq given for VAVs (Chq rec from Total in Meezan Bank Adv)"/>
  </r>
  <r>
    <x v="1024"/>
    <x v="24"/>
    <x v="9"/>
    <m/>
    <m/>
    <n v="200000"/>
    <n v="-200000"/>
    <s v="Advance paid in OT area (Cash took from Al madina steel)"/>
  </r>
  <r>
    <x v="1025"/>
    <x v="88"/>
    <x v="20"/>
    <s v="76"/>
    <n v="306968"/>
    <m/>
    <n v="306968"/>
    <m/>
  </r>
  <r>
    <x v="1025"/>
    <x v="112"/>
    <x v="20"/>
    <s v="77"/>
    <n v="100000"/>
    <m/>
    <n v="100000"/>
    <m/>
  </r>
  <r>
    <x v="1025"/>
    <x v="98"/>
    <x v="20"/>
    <s v="78"/>
    <n v="140886"/>
    <m/>
    <n v="140886"/>
    <m/>
  </r>
  <r>
    <x v="1025"/>
    <x v="100"/>
    <x v="4"/>
    <m/>
    <m/>
    <n v="64100"/>
    <n v="-64100"/>
    <s v="Rec fron NEC in acc of Trifit chq amount is 450,000"/>
  </r>
  <r>
    <x v="1025"/>
    <x v="101"/>
    <x v="4"/>
    <m/>
    <m/>
    <n v="66000"/>
    <n v="-66000"/>
    <m/>
  </r>
  <r>
    <x v="1025"/>
    <x v="110"/>
    <x v="4"/>
    <m/>
    <m/>
    <n v="15800"/>
    <n v="-15800"/>
    <m/>
  </r>
  <r>
    <x v="1025"/>
    <x v="113"/>
    <x v="4"/>
    <m/>
    <m/>
    <n v="13260"/>
    <n v="-13260"/>
    <m/>
  </r>
  <r>
    <x v="1025"/>
    <x v="93"/>
    <x v="4"/>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6"/>
    <s v="278"/>
    <n v="286220"/>
    <m/>
    <n v="286220"/>
    <m/>
  </r>
  <r>
    <x v="1026"/>
    <x v="97"/>
    <x v="22"/>
    <s v="1489"/>
    <n v="9820"/>
    <m/>
    <n v="9820"/>
    <s v="ball vavle"/>
  </r>
  <r>
    <x v="1026"/>
    <x v="113"/>
    <x v="22"/>
    <s v="1490"/>
    <n v="91053"/>
    <m/>
    <n v="91053"/>
    <s v="armaflex"/>
  </r>
  <r>
    <x v="1026"/>
    <x v="114"/>
    <x v="22"/>
    <s v="1491"/>
    <n v="92000"/>
    <m/>
    <n v="92000"/>
    <s v="gate valve stainer"/>
  </r>
  <r>
    <x v="1026"/>
    <x v="94"/>
    <x v="4"/>
    <m/>
    <m/>
    <n v="115000"/>
    <n v="-115000"/>
    <s v="cash paid for super loan and afico roll (Total amount is 245,000)"/>
  </r>
  <r>
    <x v="1026"/>
    <x v="113"/>
    <x v="4"/>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4"/>
    <s v="4565"/>
    <n v="27640"/>
    <m/>
    <n v="27640"/>
    <s v="Flexble"/>
  </r>
  <r>
    <x v="1029"/>
    <x v="94"/>
    <x v="4"/>
    <s v="4564"/>
    <n v="22500"/>
    <m/>
    <n v="22500"/>
    <s v="Flexble"/>
  </r>
  <r>
    <x v="1030"/>
    <x v="112"/>
    <x v="22"/>
    <s v="1516"/>
    <n v="188000"/>
    <m/>
    <n v="188000"/>
    <m/>
  </r>
  <r>
    <x v="1031"/>
    <x v="98"/>
    <x v="1"/>
    <s v="201"/>
    <n v="76250"/>
    <m/>
    <n v="76250"/>
    <m/>
  </r>
  <r>
    <x v="1031"/>
    <x v="95"/>
    <x v="14"/>
    <m/>
    <m/>
    <n v="385000"/>
    <n v="-385000"/>
    <s v="Rec from Al madina steel "/>
  </r>
  <r>
    <x v="1032"/>
    <x v="110"/>
    <x v="6"/>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4"/>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6"/>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6"/>
    <m/>
    <m/>
    <n v="16490"/>
    <n v="-16490"/>
    <s v="sales return"/>
  </r>
  <r>
    <x v="1040"/>
    <x v="98"/>
    <x v="14"/>
    <s v="1635"/>
    <n v="153990"/>
    <m/>
    <n v="153990"/>
    <m/>
  </r>
  <r>
    <x v="1040"/>
    <x v="108"/>
    <x v="20"/>
    <s v="91"/>
    <n v="119072"/>
    <m/>
    <n v="119072"/>
    <m/>
  </r>
  <r>
    <x v="1040"/>
    <x v="112"/>
    <x v="6"/>
    <m/>
    <m/>
    <n v="231000"/>
    <n v="-231000"/>
    <s v="Online transfer by BH"/>
  </r>
  <r>
    <x v="1041"/>
    <x v="113"/>
    <x v="22"/>
    <s v="1597"/>
    <n v="88971"/>
    <m/>
    <n v="88971"/>
    <m/>
  </r>
  <r>
    <x v="1042"/>
    <x v="88"/>
    <x v="20"/>
    <s v="92"/>
    <n v="49067"/>
    <m/>
    <n v="49067"/>
    <m/>
  </r>
  <r>
    <x v="1043"/>
    <x v="114"/>
    <x v="20"/>
    <s v="93"/>
    <n v="70850"/>
    <m/>
    <n v="70850"/>
    <m/>
  </r>
  <r>
    <x v="1043"/>
    <x v="88"/>
    <x v="4"/>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4"/>
    <s v="4602"/>
    <n v="7000"/>
    <m/>
    <n v="7000"/>
    <m/>
  </r>
  <r>
    <x v="1046"/>
    <x v="112"/>
    <x v="3"/>
    <s v="679"/>
    <n v="6055"/>
    <m/>
    <n v="6055"/>
    <m/>
  </r>
  <r>
    <x v="1046"/>
    <x v="110"/>
    <x v="3"/>
    <s v="680"/>
    <n v="1260"/>
    <m/>
    <n v="1260"/>
    <m/>
  </r>
  <r>
    <x v="1047"/>
    <x v="88"/>
    <x v="4"/>
    <s v="4604"/>
    <n v="20300"/>
    <m/>
    <n v="20300"/>
    <s v="Combined bill"/>
  </r>
  <r>
    <x v="1047"/>
    <x v="114"/>
    <x v="4"/>
    <m/>
    <n v="45000"/>
    <m/>
    <n v="45000"/>
    <m/>
  </r>
  <r>
    <x v="1047"/>
    <x v="93"/>
    <x v="4"/>
    <m/>
    <m/>
    <n v="64845"/>
    <n v="-64845"/>
    <s v="Chq receivd from NEC in tri fit = 200000"/>
  </r>
  <r>
    <x v="1047"/>
    <x v="94"/>
    <x v="4"/>
    <m/>
    <m/>
    <n v="22500"/>
    <n v="-22500"/>
    <m/>
  </r>
  <r>
    <x v="1047"/>
    <x v="88"/>
    <x v="4"/>
    <m/>
    <m/>
    <n v="19260"/>
    <n v="-19260"/>
    <m/>
  </r>
  <r>
    <x v="1047"/>
    <x v="113"/>
    <x v="4"/>
    <m/>
    <m/>
    <n v="34640"/>
    <n v="-34640"/>
    <m/>
  </r>
  <r>
    <x v="1047"/>
    <x v="114"/>
    <x v="4"/>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4"/>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4"/>
    <s v="4612"/>
    <n v="3350"/>
    <m/>
    <n v="3350"/>
    <m/>
  </r>
  <r>
    <x v="1052"/>
    <x v="115"/>
    <x v="4"/>
    <s v="4814"/>
    <n v="45000"/>
    <m/>
    <n v="45000"/>
    <m/>
  </r>
  <r>
    <x v="1053"/>
    <x v="114"/>
    <x v="3"/>
    <s v="835"/>
    <n v="7714"/>
    <m/>
    <n v="7714"/>
    <m/>
  </r>
  <r>
    <x v="1053"/>
    <x v="113"/>
    <x v="4"/>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6"/>
    <m/>
    <m/>
    <n v="73080"/>
    <n v="-73080"/>
    <s v="Online by BH = 153,000"/>
  </r>
  <r>
    <x v="1054"/>
    <x v="112"/>
    <x v="6"/>
    <m/>
    <m/>
    <n v="4870"/>
    <n v="-4870"/>
    <m/>
  </r>
  <r>
    <x v="1054"/>
    <x v="107"/>
    <x v="6"/>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4"/>
    <s v="4622"/>
    <n v="32000"/>
    <m/>
    <n v="32000"/>
    <m/>
  </r>
  <r>
    <x v="1056"/>
    <x v="113"/>
    <x v="4"/>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4"/>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4"/>
    <s v="4636"/>
    <n v="23500"/>
    <m/>
    <n v="23500"/>
    <s v="glass wool 16 kg 25mm"/>
  </r>
  <r>
    <x v="1059"/>
    <x v="98"/>
    <x v="1"/>
    <s v="927"/>
    <n v="439558"/>
    <m/>
    <n v="439558"/>
    <m/>
  </r>
  <r>
    <x v="1059"/>
    <x v="101"/>
    <x v="15"/>
    <s v="884"/>
    <n v="667008"/>
    <m/>
    <n v="667008"/>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4"/>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4"/>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4"/>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46"/>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4"/>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4"/>
    <s v="4729"/>
    <n v="43750"/>
    <m/>
    <n v="43750"/>
    <m/>
  </r>
  <r>
    <x v="1090"/>
    <x v="116"/>
    <x v="27"/>
    <m/>
    <m/>
    <n v="700000"/>
    <n v="-700000"/>
    <s v="Cash Given from Al madina steel"/>
  </r>
  <r>
    <x v="1090"/>
    <x v="45"/>
    <x v="9"/>
    <m/>
    <n v="9700"/>
    <m/>
    <n v="9700"/>
    <s v="adjusst"/>
  </r>
  <r>
    <x v="1090"/>
    <x v="24"/>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4"/>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4"/>
    <s v="4749"/>
    <n v="18575"/>
    <m/>
    <n v="18575"/>
    <m/>
  </r>
  <r>
    <x v="1094"/>
    <x v="108"/>
    <x v="20"/>
    <s v="122"/>
    <n v="306092"/>
    <m/>
    <n v="306092"/>
    <m/>
  </r>
  <r>
    <x v="1094"/>
    <x v="106"/>
    <x v="4"/>
    <s v="4750"/>
    <n v="11875"/>
    <m/>
    <n v="11875"/>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4"/>
    <s v="4759"/>
    <n v="20485"/>
    <m/>
    <n v="20485"/>
    <m/>
  </r>
  <r>
    <x v="1097"/>
    <x v="119"/>
    <x v="4"/>
    <s v="4761"/>
    <n v="101145"/>
    <m/>
    <n v="101145"/>
    <m/>
  </r>
  <r>
    <x v="1097"/>
    <x v="115"/>
    <x v="22"/>
    <s v="1942"/>
    <n v="55000"/>
    <m/>
    <n v="55000"/>
    <s v="test and drain valve"/>
  </r>
  <r>
    <x v="1098"/>
    <x v="119"/>
    <x v="20"/>
    <s v="127"/>
    <n v="251153"/>
    <m/>
    <n v="251153"/>
    <m/>
  </r>
  <r>
    <x v="1098"/>
    <x v="112"/>
    <x v="20"/>
    <s v="128"/>
    <n v="25780"/>
    <m/>
    <n v="25780"/>
    <m/>
  </r>
  <r>
    <x v="1098"/>
    <x v="113"/>
    <x v="4"/>
    <s v="4770"/>
    <n v="18060"/>
    <m/>
    <n v="18060"/>
    <m/>
  </r>
  <r>
    <x v="1098"/>
    <x v="108"/>
    <x v="4"/>
    <s v="4771"/>
    <n v="15980"/>
    <m/>
    <n v="15980"/>
    <m/>
  </r>
  <r>
    <x v="1098"/>
    <x v="113"/>
    <x v="4"/>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4"/>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4"/>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4"/>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4"/>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4"/>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4"/>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4"/>
    <s v="4810"/>
    <n v="45000"/>
    <m/>
    <n v="45000"/>
    <m/>
  </r>
  <r>
    <x v="1119"/>
    <x v="119"/>
    <x v="4"/>
    <s v="4809"/>
    <n v="10965"/>
    <m/>
    <n v="10965"/>
    <m/>
  </r>
  <r>
    <x v="1120"/>
    <x v="108"/>
    <x v="20"/>
    <m/>
    <m/>
    <n v="1000000"/>
    <n v="-1000000"/>
    <s v="sheet from al madina steel"/>
  </r>
  <r>
    <x v="1120"/>
    <x v="103"/>
    <x v="14"/>
    <m/>
    <m/>
    <n v="850000"/>
    <n v="-850000"/>
    <s v="CHQ rec from NEC in acc of Engro rec on 24 Nov 23"/>
  </r>
  <r>
    <x v="1121"/>
    <x v="107"/>
    <x v="1"/>
    <s v="1495"/>
    <n v="4500"/>
    <m/>
    <n v="4500"/>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4"/>
    <s v="4827"/>
    <n v="2920"/>
    <m/>
    <n v="2920"/>
    <m/>
  </r>
  <r>
    <x v="1124"/>
    <x v="107"/>
    <x v="4"/>
    <s v="4826"/>
    <n v="21300"/>
    <m/>
    <n v="21300"/>
    <m/>
  </r>
  <r>
    <x v="1125"/>
    <x v="4"/>
    <x v="29"/>
    <s v="10390"/>
    <n v="18551"/>
    <m/>
    <n v="18551"/>
    <m/>
  </r>
  <r>
    <x v="1126"/>
    <x v="119"/>
    <x v="4"/>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4"/>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4"/>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05"/>
    <x v="30"/>
    <m/>
    <n v="3200000"/>
    <m/>
    <n v="3200000"/>
    <m/>
  </r>
  <r>
    <x v="1135"/>
    <x v="105"/>
    <x v="30"/>
    <m/>
    <m/>
    <n v="1500000"/>
    <n v="-1500000"/>
    <s v="Online By Total Construction (rec on 13- Dec 23)"/>
  </r>
  <r>
    <x v="1136"/>
    <x v="119"/>
    <x v="4"/>
    <s v="4869"/>
    <n v="4380"/>
    <m/>
    <n v="4380"/>
    <m/>
  </r>
  <r>
    <x v="1137"/>
    <x v="104"/>
    <x v="3"/>
    <s v="2842"/>
    <n v="5396"/>
    <m/>
    <n v="5396"/>
    <m/>
  </r>
  <r>
    <x v="1137"/>
    <x v="104"/>
    <x v="4"/>
    <s v="4873"/>
    <n v="9125"/>
    <m/>
    <n v="9125"/>
    <m/>
  </r>
  <r>
    <x v="1137"/>
    <x v="105"/>
    <x v="0"/>
    <m/>
    <m/>
    <n v="1500000"/>
    <n v="-1500000"/>
    <s v="Online By Total Construction in ac of BAH (rec on 15- Dec 23)"/>
  </r>
  <r>
    <x v="1137"/>
    <x v="108"/>
    <x v="20"/>
    <m/>
    <m/>
    <n v="250000"/>
    <n v="-250000"/>
    <s v="Online By Total Construction in ac of BAH (rec on 15- Dec 23)"/>
  </r>
  <r>
    <x v="1137"/>
    <x v="103"/>
    <x v="20"/>
    <m/>
    <m/>
    <n v="250000"/>
    <n v="-250000"/>
    <s v="Online By Total Construction in ac of BAH (rec on 15- Dec 23)"/>
  </r>
  <r>
    <x v="1137"/>
    <x v="107"/>
    <x v="20"/>
    <m/>
    <m/>
    <n v="250000"/>
    <n v="-250000"/>
    <s v="Online By Total Construction in ac of BAH (rec on 15- Dec 23)"/>
  </r>
  <r>
    <x v="1137"/>
    <x v="119"/>
    <x v="20"/>
    <m/>
    <m/>
    <n v="250000"/>
    <n v="-250000"/>
    <s v="Online By Total Construction in ac of BAH (rec on 15- Dec 23)"/>
  </r>
  <r>
    <x v="1137"/>
    <x v="108"/>
    <x v="14"/>
    <m/>
    <m/>
    <n v="1000000"/>
    <n v="-1000000"/>
    <s v="Online By Total Construction in ac of BAH (rec on 15- Dec 23)"/>
  </r>
  <r>
    <x v="1138"/>
    <x v="110"/>
    <x v="3"/>
    <m/>
    <m/>
    <n v="14707"/>
    <n v="-14707"/>
    <s v="Online by al madina sttel = 160,000"/>
  </r>
  <r>
    <x v="1138"/>
    <x v="106"/>
    <x v="3"/>
    <m/>
    <m/>
    <n v="41074"/>
    <n v="-41074"/>
    <s v="Online by al madina sttel = 160,000"/>
  </r>
  <r>
    <x v="1138"/>
    <x v="108"/>
    <x v="3"/>
    <m/>
    <m/>
    <n v="32306"/>
    <n v="-32306"/>
    <s v="Online by al madina sttel = 160,000"/>
  </r>
  <r>
    <x v="1138"/>
    <x v="103"/>
    <x v="3"/>
    <m/>
    <m/>
    <n v="5887"/>
    <n v="-5887"/>
    <s v="Online by al madina sttel = 160,000"/>
  </r>
  <r>
    <x v="1138"/>
    <x v="119"/>
    <x v="3"/>
    <m/>
    <m/>
    <n v="52104"/>
    <n v="-52104"/>
    <s v="Online by al madina sttel = 160,000"/>
  </r>
  <r>
    <x v="1138"/>
    <x v="120"/>
    <x v="3"/>
    <m/>
    <m/>
    <n v="1420"/>
    <n v="-1420"/>
    <s v="Online by al madina sttel = 160,000"/>
  </r>
  <r>
    <x v="1138"/>
    <x v="104"/>
    <x v="3"/>
    <m/>
    <m/>
    <n v="12502"/>
    <n v="-12502"/>
    <s v="Online by al madina sttel = 160,000"/>
  </r>
  <r>
    <x v="1138"/>
    <x v="105"/>
    <x v="0"/>
    <s v="533"/>
    <n v="1343560"/>
    <m/>
    <n v="1343560"/>
    <m/>
  </r>
  <r>
    <x v="1138"/>
    <x v="104"/>
    <x v="3"/>
    <s v="2858"/>
    <n v="1113"/>
    <m/>
    <n v="1113"/>
    <m/>
  </r>
  <r>
    <x v="1139"/>
    <x v="104"/>
    <x v="4"/>
    <s v="4875"/>
    <n v="6580"/>
    <m/>
    <n v="6580"/>
    <m/>
  </r>
  <r>
    <x v="1140"/>
    <x v="107"/>
    <x v="22"/>
    <s v="2166"/>
    <n v="44000"/>
    <m/>
    <n v="44000"/>
    <m/>
  </r>
  <r>
    <x v="1140"/>
    <x v="102"/>
    <x v="31"/>
    <m/>
    <n v="3224000"/>
    <m/>
    <n v="3224000"/>
    <s v="200 P3 sheet  i.e 10,400 SFT ducting"/>
  </r>
  <r>
    <x v="1140"/>
    <x v="102"/>
    <x v="31"/>
    <m/>
    <m/>
    <n v="1500000"/>
    <n v="-1500000"/>
    <s v="(CHQ Rec from Total in BAH Payment rec on 16 Dec 23)"/>
  </r>
  <r>
    <x v="1141"/>
    <x v="105"/>
    <x v="0"/>
    <s v="538"/>
    <n v="987960"/>
    <m/>
    <n v="987960"/>
    <m/>
  </r>
  <r>
    <x v="1142"/>
    <x v="107"/>
    <x v="25"/>
    <m/>
    <m/>
    <n v="189553"/>
    <n v="-189553"/>
    <s v="CHQ rec from NEC in Engro Acc"/>
  </r>
  <r>
    <x v="1143"/>
    <x v="104"/>
    <x v="20"/>
    <s v="153"/>
    <n v="717268"/>
    <m/>
    <n v="717268"/>
    <m/>
  </r>
  <r>
    <x v="1143"/>
    <x v="107"/>
    <x v="25"/>
    <m/>
    <m/>
    <n v="472526"/>
    <n v="-472526"/>
    <s v="CHQ rec from NEC in Engro Acc"/>
  </r>
  <r>
    <x v="1144"/>
    <x v="107"/>
    <x v="15"/>
    <s v="742"/>
    <n v="11148"/>
    <m/>
    <n v="11148"/>
    <s v="discounted bill"/>
  </r>
  <r>
    <x v="1144"/>
    <x v="108"/>
    <x v="22"/>
    <s v="2175"/>
    <n v="14520"/>
    <m/>
    <n v="14520"/>
    <m/>
  </r>
  <r>
    <x v="1144"/>
    <x v="104"/>
    <x v="22"/>
    <s v="2176"/>
    <n v="382500"/>
    <m/>
    <n v="382500"/>
    <m/>
  </r>
  <r>
    <x v="1144"/>
    <x v="98"/>
    <x v="9"/>
    <m/>
    <m/>
    <n v="500000"/>
    <n v="-500000"/>
    <s v="online by adeel steel"/>
  </r>
  <r>
    <x v="1144"/>
    <x v="106"/>
    <x v="1"/>
    <m/>
    <m/>
    <n v="250000"/>
    <n v="-250000"/>
    <s v="online by adeel steel"/>
  </r>
  <r>
    <x v="1144"/>
    <x v="106"/>
    <x v="4"/>
    <m/>
    <m/>
    <n v="91980"/>
    <n v="-91980"/>
    <s v="CHQ given to sheikh traders care off Adeel steel (Rec from Total in BAH deal) = 1,075,700"/>
  </r>
  <r>
    <x v="1144"/>
    <x v="88"/>
    <x v="4"/>
    <m/>
    <m/>
    <n v="21340"/>
    <n v="-21340"/>
    <m/>
  </r>
  <r>
    <x v="1144"/>
    <x v="113"/>
    <x v="4"/>
    <m/>
    <m/>
    <n v="140985"/>
    <n v="-140985"/>
    <m/>
  </r>
  <r>
    <x v="1144"/>
    <x v="108"/>
    <x v="4"/>
    <m/>
    <m/>
    <n v="15980"/>
    <n v="-15980"/>
    <m/>
  </r>
  <r>
    <x v="1144"/>
    <x v="115"/>
    <x v="4"/>
    <m/>
    <m/>
    <n v="45000"/>
    <n v="-45000"/>
    <m/>
  </r>
  <r>
    <x v="1144"/>
    <x v="114"/>
    <x v="4"/>
    <m/>
    <m/>
    <n v="114255"/>
    <n v="-114255"/>
    <m/>
  </r>
  <r>
    <x v="1144"/>
    <x v="107"/>
    <x v="4"/>
    <m/>
    <m/>
    <n v="83530"/>
    <n v="-83530"/>
    <m/>
  </r>
  <r>
    <x v="1144"/>
    <x v="117"/>
    <x v="4"/>
    <m/>
    <m/>
    <n v="65500"/>
    <n v="-65500"/>
    <m/>
  </r>
  <r>
    <x v="1144"/>
    <x v="119"/>
    <x v="4"/>
    <m/>
    <m/>
    <n v="250855"/>
    <n v="-250855"/>
    <m/>
  </r>
  <r>
    <x v="1144"/>
    <x v="104"/>
    <x v="4"/>
    <m/>
    <m/>
    <n v="41135"/>
    <n v="-41135"/>
    <m/>
  </r>
  <r>
    <x v="1144"/>
    <x v="46"/>
    <x v="4"/>
    <m/>
    <m/>
    <n v="205140"/>
    <n v="-205140"/>
    <m/>
  </r>
  <r>
    <x v="1144"/>
    <x v="107"/>
    <x v="4"/>
    <s v="4893"/>
    <n v="3500"/>
    <m/>
    <n v="3500"/>
    <m/>
  </r>
  <r>
    <x v="1145"/>
    <x v="105"/>
    <x v="32"/>
    <m/>
    <n v="1044000"/>
    <m/>
    <n v="1044000"/>
    <m/>
  </r>
  <r>
    <x v="1145"/>
    <x v="107"/>
    <x v="20"/>
    <s v="154"/>
    <n v="26569"/>
    <m/>
    <n v="26569"/>
    <m/>
  </r>
  <r>
    <x v="1145"/>
    <x v="119"/>
    <x v="20"/>
    <s v="155"/>
    <n v="15289"/>
    <m/>
    <n v="15289"/>
    <m/>
  </r>
  <r>
    <x v="1145"/>
    <x v="105"/>
    <x v="32"/>
    <m/>
    <m/>
    <n v="1000000"/>
    <n v="-1000000"/>
    <s v="CHQ Paid (CHQ given from Total in BAH deal Rec)"/>
  </r>
  <r>
    <x v="1145"/>
    <x v="46"/>
    <x v="6"/>
    <m/>
    <m/>
    <n v="250000"/>
    <n v="-250000"/>
    <s v="Online by al madina steel "/>
  </r>
  <r>
    <x v="1146"/>
    <x v="103"/>
    <x v="14"/>
    <m/>
    <m/>
    <n v="1500000"/>
    <n v="-1500000"/>
    <s v="CHQ Paid (CHQ given from Total in BAH deal Rec)"/>
  </r>
  <r>
    <x v="1146"/>
    <x v="107"/>
    <x v="4"/>
    <s v="4897"/>
    <n v="7000"/>
    <m/>
    <n v="7000"/>
    <m/>
  </r>
  <r>
    <x v="1147"/>
    <x v="103"/>
    <x v="19"/>
    <m/>
    <m/>
    <n v="1000000"/>
    <n v="-1000000"/>
    <s v="CHQ Paid (CHQ given from Total in BAH deal Rec)"/>
  </r>
  <r>
    <x v="1147"/>
    <x v="104"/>
    <x v="0"/>
    <m/>
    <m/>
    <n v="250000"/>
    <n v="-250000"/>
    <s v="Online by al madina steel "/>
  </r>
  <r>
    <x v="1147"/>
    <x v="108"/>
    <x v="14"/>
    <m/>
    <m/>
    <n v="1000000"/>
    <n v="-1000000"/>
    <s v="CHQ Paid (CHQ given from Total in BAH deal Rec)"/>
  </r>
  <r>
    <x v="1147"/>
    <x v="105"/>
    <x v="19"/>
    <m/>
    <n v="2000000"/>
    <m/>
    <n v="2000000"/>
    <s v="deal lock in eY"/>
  </r>
  <r>
    <x v="1147"/>
    <x v="105"/>
    <x v="19"/>
    <m/>
    <m/>
    <n v="1000000"/>
    <n v="-1000000"/>
    <s v="Advance given in EY deal (Cash collect by tajammul from Al madina steel)"/>
  </r>
  <r>
    <x v="1147"/>
    <x v="105"/>
    <x v="19"/>
    <m/>
    <m/>
    <n v="250000"/>
    <n v="-250000"/>
    <s v="Online by adeel steel"/>
  </r>
  <r>
    <x v="1147"/>
    <x v="105"/>
    <x v="19"/>
    <m/>
    <m/>
    <n v="250000"/>
    <n v="-250000"/>
    <s v="Online by adeel steel"/>
  </r>
  <r>
    <x v="1148"/>
    <x v="102"/>
    <x v="0"/>
    <m/>
    <n v="199500"/>
    <m/>
    <n v="199500"/>
    <m/>
  </r>
  <r>
    <x v="1149"/>
    <x v="115"/>
    <x v="9"/>
    <m/>
    <m/>
    <n v="60000"/>
    <n v="-60000"/>
    <s v="online by adeel steel"/>
  </r>
  <r>
    <x v="1149"/>
    <x v="114"/>
    <x v="9"/>
    <m/>
    <m/>
    <n v="190000"/>
    <n v="-190000"/>
    <m/>
  </r>
  <r>
    <x v="1149"/>
    <x v="107"/>
    <x v="24"/>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5"/>
    <x v="13"/>
    <m/>
    <m/>
    <n v="750000"/>
    <n v="-750000"/>
    <s v="sheet hawala from al madia steel"/>
  </r>
  <r>
    <x v="1150"/>
    <x v="108"/>
    <x v="20"/>
    <m/>
    <m/>
    <n v="250000"/>
    <n v="-250000"/>
    <s v="sheet hawala from al madina steel"/>
  </r>
  <r>
    <x v="1150"/>
    <x v="119"/>
    <x v="20"/>
    <m/>
    <m/>
    <n v="250000"/>
    <n v="-250000"/>
    <m/>
  </r>
  <r>
    <x v="1150"/>
    <x v="104"/>
    <x v="20"/>
    <m/>
    <m/>
    <n v="500000"/>
    <n v="-500000"/>
    <m/>
  </r>
  <r>
    <x v="1150"/>
    <x v="105"/>
    <x v="0"/>
    <s v="545"/>
    <n v="94520"/>
    <m/>
    <n v="94520"/>
    <m/>
  </r>
  <r>
    <x v="1150"/>
    <x v="107"/>
    <x v="22"/>
    <s v="2212"/>
    <n v="8400"/>
    <m/>
    <n v="8400"/>
    <m/>
  </r>
  <r>
    <x v="1151"/>
    <x v="105"/>
    <x v="0"/>
    <s v="547"/>
    <n v="9630"/>
    <m/>
    <n v="9630"/>
    <m/>
  </r>
  <r>
    <x v="1152"/>
    <x v="102"/>
    <x v="4"/>
    <s v="4918"/>
    <n v="33840"/>
    <m/>
    <n v="33840"/>
    <m/>
  </r>
  <r>
    <x v="1152"/>
    <x v="104"/>
    <x v="22"/>
    <s v="2228"/>
    <n v="102000"/>
    <m/>
    <n v="102000"/>
    <m/>
  </r>
  <r>
    <x v="1152"/>
    <x v="109"/>
    <x v="22"/>
    <s v="2229"/>
    <n v="82500"/>
    <m/>
    <n v="82500"/>
    <m/>
  </r>
  <r>
    <x v="1152"/>
    <x v="46"/>
    <x v="3"/>
    <s v="3242"/>
    <n v="34317"/>
    <m/>
    <n v="34317"/>
    <m/>
  </r>
  <r>
    <x v="1153"/>
    <x v="112"/>
    <x v="20"/>
    <m/>
    <m/>
    <n v="25780"/>
    <n v="-25780"/>
    <s v="sheet hawala adjust from al madina steel = 900,000"/>
  </r>
  <r>
    <x v="1153"/>
    <x v="108"/>
    <x v="20"/>
    <m/>
    <m/>
    <n v="10470"/>
    <n v="-10470"/>
    <m/>
  </r>
  <r>
    <x v="1153"/>
    <x v="103"/>
    <x v="20"/>
    <m/>
    <m/>
    <n v="1347"/>
    <n v="-1347"/>
    <m/>
  </r>
  <r>
    <x v="1153"/>
    <x v="107"/>
    <x v="20"/>
    <m/>
    <m/>
    <n v="187415"/>
    <n v="-187415"/>
    <m/>
  </r>
  <r>
    <x v="1153"/>
    <x v="117"/>
    <x v="20"/>
    <m/>
    <m/>
    <n v="4390"/>
    <n v="-4390"/>
    <m/>
  </r>
  <r>
    <x v="1153"/>
    <x v="118"/>
    <x v="20"/>
    <m/>
    <m/>
    <n v="75122"/>
    <n v="-75122"/>
    <m/>
  </r>
  <r>
    <x v="1153"/>
    <x v="119"/>
    <x v="20"/>
    <m/>
    <m/>
    <n v="130168"/>
    <n v="-130168"/>
    <m/>
  </r>
  <r>
    <x v="1153"/>
    <x v="120"/>
    <x v="20"/>
    <m/>
    <m/>
    <n v="13416"/>
    <n v="-13416"/>
    <m/>
  </r>
  <r>
    <x v="1153"/>
    <x v="121"/>
    <x v="20"/>
    <m/>
    <m/>
    <n v="56173"/>
    <n v="-56173"/>
    <m/>
  </r>
  <r>
    <x v="1153"/>
    <x v="122"/>
    <x v="20"/>
    <m/>
    <m/>
    <n v="73043"/>
    <n v="-73043"/>
    <m/>
  </r>
  <r>
    <x v="1153"/>
    <x v="104"/>
    <x v="20"/>
    <m/>
    <m/>
    <n v="322676"/>
    <n v="-322676"/>
    <m/>
  </r>
  <r>
    <x v="1153"/>
    <x v="102"/>
    <x v="3"/>
    <s v="3282"/>
    <n v="30000"/>
    <m/>
    <n v="30000"/>
    <m/>
  </r>
  <r>
    <x v="1154"/>
    <x v="107"/>
    <x v="4"/>
    <s v="4924"/>
    <n v="10500"/>
    <m/>
    <n v="10500"/>
    <m/>
  </r>
  <r>
    <x v="1154"/>
    <x v="105"/>
    <x v="22"/>
    <s v="2235"/>
    <n v="239352"/>
    <m/>
    <n v="239352"/>
    <m/>
  </r>
  <r>
    <x v="1154"/>
    <x v="105"/>
    <x v="22"/>
    <s v="2236"/>
    <n v="115501"/>
    <m/>
    <n v="115501"/>
    <m/>
  </r>
  <r>
    <x v="1155"/>
    <x v="105"/>
    <x v="13"/>
    <m/>
    <m/>
    <n v="306300"/>
    <n v="-306300"/>
    <s v="sheet purchased from adeel steel (973 Kgs)"/>
  </r>
  <r>
    <x v="1156"/>
    <x v="110"/>
    <x v="22"/>
    <m/>
    <m/>
    <n v="148537"/>
    <n v="-148537"/>
    <s v="Cash given by Bilal bhai = 750,000"/>
  </r>
  <r>
    <x v="1156"/>
    <x v="112"/>
    <x v="22"/>
    <m/>
    <m/>
    <n v="8740"/>
    <n v="-8740"/>
    <m/>
  </r>
  <r>
    <x v="1156"/>
    <x v="115"/>
    <x v="22"/>
    <m/>
    <m/>
    <n v="91300"/>
    <n v="-91300"/>
    <m/>
  </r>
  <r>
    <x v="1156"/>
    <x v="116"/>
    <x v="22"/>
    <m/>
    <m/>
    <n v="10980"/>
    <n v="-10980"/>
    <m/>
  </r>
  <r>
    <x v="1156"/>
    <x v="114"/>
    <x v="22"/>
    <m/>
    <m/>
    <n v="206520"/>
    <n v="-206520"/>
    <m/>
  </r>
  <r>
    <x v="1156"/>
    <x v="120"/>
    <x v="22"/>
    <m/>
    <m/>
    <n v="19640"/>
    <n v="-19640"/>
    <m/>
  </r>
  <r>
    <x v="1156"/>
    <x v="113"/>
    <x v="22"/>
    <m/>
    <m/>
    <n v="259118"/>
    <n v="-259118"/>
    <m/>
  </r>
  <r>
    <x v="1156"/>
    <x v="103"/>
    <x v="22"/>
    <m/>
    <m/>
    <n v="5165"/>
    <n v="-5165"/>
    <m/>
  </r>
  <r>
    <x v="1156"/>
    <x v="102"/>
    <x v="31"/>
    <m/>
    <m/>
    <n v="700000"/>
    <n v="-700000"/>
    <m/>
  </r>
  <r>
    <x v="1157"/>
    <x v="105"/>
    <x v="14"/>
    <s v="1805"/>
    <n v="816740"/>
    <m/>
    <n v="816740"/>
    <m/>
  </r>
  <r>
    <x v="1157"/>
    <x v="105"/>
    <x v="22"/>
    <s v="2256"/>
    <n v="328130"/>
    <m/>
    <n v="328130"/>
    <m/>
  </r>
  <r>
    <x v="1157"/>
    <x v="105"/>
    <x v="22"/>
    <s v="2257"/>
    <n v="151031"/>
    <m/>
    <n v="151031"/>
    <m/>
  </r>
  <r>
    <x v="1157"/>
    <x v="105"/>
    <x v="0"/>
    <s v="553"/>
    <n v="408700"/>
    <m/>
    <n v="408700"/>
    <m/>
  </r>
  <r>
    <x v="1158"/>
    <x v="105"/>
    <x v="33"/>
    <m/>
    <m/>
    <n v="550000"/>
    <n v="-550000"/>
    <s v="CHQ given (rec from Total in BAH project)"/>
  </r>
  <r>
    <x v="1158"/>
    <x v="105"/>
    <x v="14"/>
    <s v="1808"/>
    <n v="831940"/>
    <m/>
    <n v="831940"/>
    <m/>
  </r>
  <r>
    <x v="1158"/>
    <x v="105"/>
    <x v="22"/>
    <s v="2263"/>
    <n v="57332"/>
    <m/>
    <n v="57332"/>
    <m/>
  </r>
  <r>
    <x v="1159"/>
    <x v="107"/>
    <x v="0"/>
    <s v="554"/>
    <n v="36300"/>
    <m/>
    <n v="36300"/>
    <m/>
  </r>
  <r>
    <x v="1159"/>
    <x v="107"/>
    <x v="24"/>
    <s v="24"/>
    <n v="57719"/>
    <m/>
    <n v="57719"/>
    <m/>
  </r>
  <r>
    <x v="1160"/>
    <x v="105"/>
    <x v="22"/>
    <s v="2271"/>
    <n v="24244"/>
    <m/>
    <n v="24244"/>
    <m/>
  </r>
  <r>
    <x v="1160"/>
    <x v="107"/>
    <x v="22"/>
    <s v="2272"/>
    <n v="28900"/>
    <m/>
    <n v="28900"/>
    <m/>
  </r>
  <r>
    <x v="1160"/>
    <x v="107"/>
    <x v="4"/>
    <s v="4938"/>
    <n v="5100"/>
    <m/>
    <n v="5100"/>
    <m/>
  </r>
  <r>
    <x v="1161"/>
    <x v="107"/>
    <x v="4"/>
    <s v="4940"/>
    <n v="7000"/>
    <m/>
    <n v="7000"/>
    <m/>
  </r>
  <r>
    <x v="1161"/>
    <x v="46"/>
    <x v="15"/>
    <m/>
    <m/>
    <n v="400000"/>
    <n v="-400000"/>
    <s v="CHQ rec from Adeel steel (meezan cross chq A-87074027"/>
  </r>
  <r>
    <x v="1161"/>
    <x v="105"/>
    <x v="33"/>
    <m/>
    <n v="1680000"/>
    <m/>
    <n v="1680000"/>
    <m/>
  </r>
  <r>
    <x v="1161"/>
    <x v="105"/>
    <x v="33"/>
    <m/>
    <m/>
    <n v="600000"/>
    <n v="-600000"/>
    <s v="CHQ rec from Total construction in BAH project"/>
  </r>
  <r>
    <x v="1161"/>
    <x v="87"/>
    <x v="7"/>
    <m/>
    <m/>
    <n v="56522"/>
    <n v="-56522"/>
    <s v="adjusted"/>
  </r>
  <r>
    <x v="1161"/>
    <x v="87"/>
    <x v="18"/>
    <m/>
    <m/>
    <n v="24000"/>
    <n v="-24000"/>
    <s v="adjusted"/>
  </r>
  <r>
    <x v="1161"/>
    <x v="50"/>
    <x v="11"/>
    <m/>
    <m/>
    <n v="76350"/>
    <n v="-76350"/>
    <s v="adjusted"/>
  </r>
  <r>
    <x v="1161"/>
    <x v="87"/>
    <x v="2"/>
    <m/>
    <m/>
    <n v="33213"/>
    <n v="-33213"/>
    <s v="adjusted"/>
  </r>
  <r>
    <x v="1161"/>
    <x v="24"/>
    <x v="5"/>
    <m/>
    <m/>
    <n v="101800"/>
    <n v="-101800"/>
    <s v="adjusted"/>
  </r>
  <r>
    <x v="1161"/>
    <x v="51"/>
    <x v="5"/>
    <m/>
    <m/>
    <n v="99334"/>
    <n v="-99334"/>
    <s v="adjusted"/>
  </r>
  <r>
    <x v="1161"/>
    <x v="108"/>
    <x v="23"/>
    <m/>
    <m/>
    <n v="120000"/>
    <n v="-120000"/>
    <s v="less commissioning amount"/>
  </r>
  <r>
    <x v="1162"/>
    <x v="105"/>
    <x v="14"/>
    <s v="1812"/>
    <n v="774131"/>
    <m/>
    <n v="774131"/>
    <m/>
  </r>
  <r>
    <x v="1163"/>
    <x v="105"/>
    <x v="0"/>
    <m/>
    <m/>
    <n v="1119250"/>
    <n v="-1119250"/>
    <s v="CHQ rec from IK in Riazeda project"/>
  </r>
  <r>
    <x v="1163"/>
    <x v="123"/>
    <x v="0"/>
    <s v="557"/>
    <n v="33710"/>
    <m/>
    <n v="33710"/>
    <s v="fittings "/>
  </r>
  <r>
    <x v="1163"/>
    <x v="123"/>
    <x v="0"/>
    <s v="561"/>
    <n v="712701"/>
    <m/>
    <n v="712701"/>
    <s v="pipe"/>
  </r>
  <r>
    <x v="1163"/>
    <x v="123"/>
    <x v="20"/>
    <s v="157"/>
    <n v="128444"/>
    <m/>
    <n v="128444"/>
    <m/>
  </r>
  <r>
    <x v="1163"/>
    <x v="123"/>
    <x v="4"/>
    <s v="20652"/>
    <n v="140000"/>
    <m/>
    <n v="140000"/>
    <m/>
  </r>
  <r>
    <x v="1164"/>
    <x v="123"/>
    <x v="4"/>
    <s v="20651"/>
    <n v="140000"/>
    <m/>
    <n v="140000"/>
    <m/>
  </r>
  <r>
    <x v="1164"/>
    <x v="105"/>
    <x v="14"/>
    <s v="1813"/>
    <n v="816740"/>
    <m/>
    <n v="816740"/>
    <m/>
  </r>
  <r>
    <x v="1165"/>
    <x v="105"/>
    <x v="14"/>
    <s v="1814"/>
    <n v="45600"/>
    <m/>
    <n v="45600"/>
    <m/>
  </r>
  <r>
    <x v="1165"/>
    <x v="123"/>
    <x v="4"/>
    <s v="20653"/>
    <n v="140000"/>
    <m/>
    <n v="140000"/>
    <m/>
  </r>
  <r>
    <x v="1165"/>
    <x v="108"/>
    <x v="14"/>
    <m/>
    <m/>
    <n v="1000000"/>
    <n v="-1000000"/>
    <s v="Online by adeel steel"/>
  </r>
  <r>
    <x v="1165"/>
    <x v="105"/>
    <x v="30"/>
    <m/>
    <m/>
    <n v="500000"/>
    <n v="-500000"/>
    <s v="Online by Al  madina"/>
  </r>
  <r>
    <x v="1165"/>
    <x v="123"/>
    <x v="26"/>
    <m/>
    <n v="312552"/>
    <m/>
    <n v="312552"/>
    <m/>
  </r>
  <r>
    <x v="1165"/>
    <x v="123"/>
    <x v="26"/>
    <m/>
    <m/>
    <n v="150000"/>
    <n v="-150000"/>
    <s v="Online by Al  madina"/>
  </r>
  <r>
    <x v="1165"/>
    <x v="105"/>
    <x v="20"/>
    <s v="156"/>
    <n v="2308000"/>
    <m/>
    <n v="2308000"/>
    <m/>
  </r>
  <r>
    <x v="1165"/>
    <x v="107"/>
    <x v="20"/>
    <s v="158"/>
    <n v="20637"/>
    <m/>
    <n v="20637"/>
    <m/>
  </r>
  <r>
    <x v="1165"/>
    <x v="102"/>
    <x v="20"/>
    <s v="159"/>
    <n v="15317"/>
    <m/>
    <n v="15317"/>
    <m/>
  </r>
  <r>
    <x v="1166"/>
    <x v="108"/>
    <x v="3"/>
    <s v="3611"/>
    <n v="6729"/>
    <m/>
    <n v="6729"/>
    <m/>
  </r>
  <r>
    <x v="1166"/>
    <x v="107"/>
    <x v="24"/>
    <s v="27"/>
    <n v="27608"/>
    <m/>
    <n v="27608"/>
    <m/>
  </r>
  <r>
    <x v="1166"/>
    <x v="105"/>
    <x v="34"/>
    <m/>
    <n v="903164"/>
    <m/>
    <n v="903164"/>
    <m/>
  </r>
  <r>
    <x v="1166"/>
    <x v="105"/>
    <x v="34"/>
    <m/>
    <m/>
    <n v="500000"/>
    <n v="-500000"/>
    <s v="Online by adeel steel"/>
  </r>
  <r>
    <x v="1166"/>
    <x v="105"/>
    <x v="20"/>
    <m/>
    <m/>
    <n v="1000000"/>
    <n v="-1000000"/>
    <s v="Sheet hawala from al madina steel "/>
  </r>
  <r>
    <x v="1167"/>
    <x v="107"/>
    <x v="17"/>
    <m/>
    <m/>
    <n v="500000"/>
    <n v="-500000"/>
    <s v="Cash collect from al madina"/>
  </r>
  <r>
    <x v="1167"/>
    <x v="107"/>
    <x v="4"/>
    <s v="4952"/>
    <n v="22950"/>
    <m/>
    <n v="22950"/>
    <m/>
  </r>
  <r>
    <x v="1167"/>
    <x v="103"/>
    <x v="19"/>
    <m/>
    <m/>
    <n v="500000"/>
    <n v="-500000"/>
    <s v="Online transfer in Naveed ali nawab acc"/>
  </r>
  <r>
    <x v="1168"/>
    <x v="123"/>
    <x v="0"/>
    <m/>
    <m/>
    <n v="491000"/>
    <n v="-491000"/>
    <s v="Rec chq from adeel steel"/>
  </r>
  <r>
    <x v="1168"/>
    <x v="105"/>
    <x v="14"/>
    <m/>
    <m/>
    <n v="650000"/>
    <n v="-650000"/>
    <s v="Rec chq from Mughal in safee hospital"/>
  </r>
  <r>
    <x v="1168"/>
    <x v="103"/>
    <x v="14"/>
    <m/>
    <m/>
    <n v="700000"/>
    <n v="-700000"/>
    <s v="Rec chq from Mughal in safee hospital"/>
  </r>
  <r>
    <x v="1168"/>
    <x v="124"/>
    <x v="14"/>
    <s v="1819"/>
    <n v="174312"/>
    <m/>
    <n v="174312"/>
    <m/>
  </r>
  <r>
    <x v="1168"/>
    <x v="104"/>
    <x v="0"/>
    <s v="567"/>
    <n v="127710"/>
    <m/>
    <n v="127710"/>
    <m/>
  </r>
  <r>
    <x v="1169"/>
    <x v="123"/>
    <x v="0"/>
    <s v="566"/>
    <n v="63855"/>
    <m/>
    <n v="63855"/>
    <m/>
  </r>
  <r>
    <x v="1169"/>
    <x v="105"/>
    <x v="14"/>
    <s v="1821"/>
    <n v="789331"/>
    <m/>
    <n v="789331"/>
    <m/>
  </r>
  <r>
    <x v="1169"/>
    <x v="123"/>
    <x v="4"/>
    <s v="20681"/>
    <n v="140000"/>
    <m/>
    <n v="140000"/>
    <m/>
  </r>
  <r>
    <x v="1169"/>
    <x v="123"/>
    <x v="4"/>
    <s v="20682"/>
    <n v="140000"/>
    <m/>
    <n v="140000"/>
    <m/>
  </r>
  <r>
    <x v="1169"/>
    <x v="105"/>
    <x v="22"/>
    <s v="2318"/>
    <n v="169119"/>
    <m/>
    <n v="169119"/>
    <m/>
  </r>
  <r>
    <x v="1170"/>
    <x v="46"/>
    <x v="1"/>
    <m/>
    <m/>
    <n v="300000"/>
    <n v="-300000"/>
    <s v="Online by Al madina steel"/>
  </r>
  <r>
    <x v="1170"/>
    <x v="105"/>
    <x v="4"/>
    <s v="4965"/>
    <n v="56000"/>
    <m/>
    <n v="56000"/>
    <m/>
  </r>
  <r>
    <x v="1171"/>
    <x v="105"/>
    <x v="20"/>
    <s v="160"/>
    <n v="294353"/>
    <m/>
    <n v="294353"/>
    <m/>
  </r>
  <r>
    <x v="1171"/>
    <x v="102"/>
    <x v="20"/>
    <s v="161"/>
    <n v="186369"/>
    <m/>
    <n v="186369"/>
    <m/>
  </r>
  <r>
    <x v="1172"/>
    <x v="51"/>
    <x v="20"/>
    <s v="162"/>
    <n v="162620"/>
    <m/>
    <n v="162620"/>
    <m/>
  </r>
  <r>
    <x v="1172"/>
    <x v="107"/>
    <x v="3"/>
    <s v="3791"/>
    <n v="756"/>
    <m/>
    <n v="756"/>
    <m/>
  </r>
  <r>
    <x v="1172"/>
    <x v="123"/>
    <x v="20"/>
    <s v="163"/>
    <n v="220142"/>
    <m/>
    <n v="220142"/>
    <m/>
  </r>
  <r>
    <x v="1172"/>
    <x v="102"/>
    <x v="14"/>
    <s v="1825"/>
    <n v="138352"/>
    <m/>
    <n v="138352"/>
    <m/>
  </r>
  <r>
    <x v="1172"/>
    <x v="102"/>
    <x v="14"/>
    <s v="1827"/>
    <n v="131702"/>
    <m/>
    <n v="131702"/>
    <m/>
  </r>
  <r>
    <x v="1173"/>
    <x v="105"/>
    <x v="22"/>
    <m/>
    <m/>
    <n v="158688"/>
    <n v="-158688"/>
    <s v="cash paid"/>
  </r>
  <r>
    <x v="1174"/>
    <x v="105"/>
    <x v="14"/>
    <s v="1828"/>
    <n v="704112"/>
    <m/>
    <n v="704112"/>
    <m/>
  </r>
  <r>
    <x v="1174"/>
    <x v="123"/>
    <x v="26"/>
    <m/>
    <m/>
    <n v="162500"/>
    <n v="-162500"/>
    <s v="Online by adeel steel"/>
  </r>
  <r>
    <x v="1174"/>
    <x v="123"/>
    <x v="26"/>
    <m/>
    <m/>
    <n v="52"/>
    <n v="-52"/>
    <s v="adjust"/>
  </r>
  <r>
    <x v="1174"/>
    <x v="105"/>
    <x v="22"/>
    <s v="2343"/>
    <n v="158688"/>
    <m/>
    <n v="158688"/>
    <m/>
  </r>
  <r>
    <x v="1175"/>
    <x v="105"/>
    <x v="32"/>
    <m/>
    <n v="850000"/>
    <m/>
    <n v="850000"/>
    <s v="Special basin 12 Nos"/>
  </r>
  <r>
    <x v="1176"/>
    <x v="105"/>
    <x v="32"/>
    <m/>
    <m/>
    <n v="500000"/>
    <n v="-500000"/>
    <s v="Online by adeel steel"/>
  </r>
  <r>
    <x v="1177"/>
    <x v="105"/>
    <x v="19"/>
    <m/>
    <m/>
    <n v="500000"/>
    <n v="-500000"/>
    <s v="cash from al madina steel"/>
  </r>
  <r>
    <x v="1178"/>
    <x v="105"/>
    <x v="14"/>
    <s v="1830"/>
    <n v="688912"/>
    <m/>
    <n v="688912"/>
    <m/>
  </r>
  <r>
    <x v="1178"/>
    <x v="124"/>
    <x v="14"/>
    <s v="1835"/>
    <n v="52109"/>
    <m/>
    <n v="52109"/>
    <m/>
  </r>
  <r>
    <x v="1179"/>
    <x v="105"/>
    <x v="20"/>
    <m/>
    <m/>
    <n v="1000000"/>
    <n v="-1000000"/>
    <s v="Sheet hawala from al madina steel "/>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r>
    <x v="374"/>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93">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80000"/>
    <m/>
    <n v="-80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80000"/>
    <m/>
    <n v="-80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80000"/>
    <m/>
    <n v="-80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2"/>
    <x v="76"/>
    <x v="43"/>
    <x v="6876"/>
    <n v="40500"/>
    <m/>
    <n v="-40500"/>
    <x v="109"/>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12"/>
    <x v="80"/>
    <x v="474"/>
    <x v="233"/>
    <n v="2000"/>
    <m/>
    <n v="-2000"/>
    <x v="110"/>
  </r>
  <r>
    <x v="2112"/>
    <x v="23"/>
    <x v="43"/>
    <x v="9223"/>
    <n v="39300"/>
    <m/>
    <n v="-39300"/>
    <x v="110"/>
  </r>
  <r>
    <x v="2113"/>
    <x v="94"/>
    <x v="43"/>
    <x v="9224"/>
    <n v="25000"/>
    <m/>
    <n v="-25000"/>
    <x v="111"/>
  </r>
  <r>
    <x v="2113"/>
    <x v="73"/>
    <x v="43"/>
    <x v="9224"/>
    <n v="25000"/>
    <m/>
    <n v="-25000"/>
    <x v="111"/>
  </r>
  <r>
    <x v="2113"/>
    <x v="84"/>
    <x v="43"/>
    <x v="9225"/>
    <n v="25000"/>
    <m/>
    <n v="-25000"/>
    <x v="111"/>
  </r>
  <r>
    <x v="2113"/>
    <x v="80"/>
    <x v="43"/>
    <x v="9225"/>
    <n v="25000"/>
    <m/>
    <n v="-25000"/>
    <x v="111"/>
  </r>
  <r>
    <x v="2113"/>
    <x v="7"/>
    <x v="43"/>
    <x v="9226"/>
    <n v="80000"/>
    <m/>
    <n v="-80000"/>
    <x v="111"/>
  </r>
  <r>
    <x v="2114"/>
    <x v="1"/>
    <x v="43"/>
    <x v="6874"/>
    <n v="142070"/>
    <m/>
    <n v="-142070"/>
    <x v="111"/>
  </r>
  <r>
    <x v="2114"/>
    <x v="23"/>
    <x v="43"/>
    <x v="9227"/>
    <n v="131700"/>
    <m/>
    <n v="-131700"/>
    <x v="111"/>
  </r>
  <r>
    <x v="2114"/>
    <x v="80"/>
    <x v="43"/>
    <x v="8974"/>
    <n v="65000"/>
    <m/>
    <n v="-65000"/>
    <x v="111"/>
  </r>
  <r>
    <x v="2114"/>
    <x v="4"/>
    <x v="43"/>
    <x v="7771"/>
    <n v="241520"/>
    <m/>
    <n v="-241520"/>
    <x v="111"/>
  </r>
  <r>
    <x v="2114"/>
    <x v="73"/>
    <x v="43"/>
    <x v="9228"/>
    <n v="37260"/>
    <m/>
    <n v="-37260"/>
    <x v="111"/>
  </r>
  <r>
    <x v="2115"/>
    <x v="73"/>
    <x v="43"/>
    <x v="9129"/>
    <n v="43000"/>
    <m/>
    <n v="-43000"/>
    <x v="111"/>
  </r>
  <r>
    <x v="2115"/>
    <x v="76"/>
    <x v="43"/>
    <x v="9229"/>
    <n v="24570"/>
    <m/>
    <n v="-24570"/>
    <x v="111"/>
  </r>
  <r>
    <x v="2115"/>
    <x v="84"/>
    <x v="43"/>
    <x v="8010"/>
    <n v="98800"/>
    <m/>
    <n v="-98800"/>
    <x v="111"/>
  </r>
  <r>
    <x v="2115"/>
    <x v="76"/>
    <x v="43"/>
    <x v="9230"/>
    <n v="161680"/>
    <m/>
    <n v="-161680"/>
    <x v="111"/>
  </r>
  <r>
    <x v="2115"/>
    <x v="65"/>
    <x v="43"/>
    <x v="9231"/>
    <n v="54780"/>
    <m/>
    <n v="-54780"/>
    <x v="111"/>
  </r>
  <r>
    <x v="2115"/>
    <x v="73"/>
    <x v="43"/>
    <x v="9232"/>
    <n v="51850"/>
    <m/>
    <n v="-51850"/>
    <x v="111"/>
  </r>
  <r>
    <x v="2115"/>
    <x v="23"/>
    <x v="43"/>
    <x v="9233"/>
    <n v="28000"/>
    <m/>
    <n v="-28000"/>
    <x v="111"/>
  </r>
  <r>
    <x v="2116"/>
    <x v="89"/>
    <x v="43"/>
    <x v="6876"/>
    <n v="29580"/>
    <m/>
    <n v="-29580"/>
    <x v="111"/>
  </r>
  <r>
    <x v="2116"/>
    <x v="73"/>
    <x v="43"/>
    <x v="7775"/>
    <n v="36000"/>
    <m/>
    <n v="-36000"/>
    <x v="111"/>
  </r>
  <r>
    <x v="2117"/>
    <x v="22"/>
    <x v="43"/>
    <x v="9234"/>
    <n v="25000"/>
    <m/>
    <n v="-25000"/>
    <x v="111"/>
  </r>
  <r>
    <x v="2117"/>
    <x v="22"/>
    <x v="43"/>
    <x v="9235"/>
    <n v="25000"/>
    <m/>
    <n v="-25000"/>
    <x v="111"/>
  </r>
  <r>
    <x v="2117"/>
    <x v="22"/>
    <x v="43"/>
    <x v="9236"/>
    <n v="25000"/>
    <m/>
    <n v="-25000"/>
    <x v="111"/>
  </r>
  <r>
    <x v="2117"/>
    <x v="22"/>
    <x v="43"/>
    <x v="9237"/>
    <n v="25000"/>
    <m/>
    <n v="-25000"/>
    <x v="111"/>
  </r>
  <r>
    <x v="2118"/>
    <x v="91"/>
    <x v="43"/>
    <x v="9238"/>
    <n v="31410"/>
    <m/>
    <n v="-31410"/>
    <x v="111"/>
  </r>
  <r>
    <x v="2118"/>
    <x v="84"/>
    <x v="43"/>
    <x v="8966"/>
    <n v="42100"/>
    <m/>
    <n v="-42100"/>
    <x v="111"/>
  </r>
  <r>
    <x v="2119"/>
    <x v="22"/>
    <x v="43"/>
    <x v="9239"/>
    <n v="35050"/>
    <m/>
    <n v="-35050"/>
    <x v="111"/>
  </r>
  <r>
    <x v="2120"/>
    <x v="79"/>
    <x v="43"/>
    <x v="9240"/>
    <n v="48385"/>
    <m/>
    <n v="-48385"/>
    <x v="111"/>
  </r>
  <r>
    <x v="2121"/>
    <x v="91"/>
    <x v="43"/>
    <x v="9241"/>
    <n v="100000"/>
    <m/>
    <n v="-100000"/>
    <x v="111"/>
  </r>
  <r>
    <x v="2121"/>
    <x v="91"/>
    <x v="43"/>
    <x v="9242"/>
    <n v="42302.419354838712"/>
    <m/>
    <n v="-42302.419354838712"/>
    <x v="111"/>
  </r>
  <r>
    <x v="2121"/>
    <x v="91"/>
    <x v="43"/>
    <x v="9243"/>
    <n v="57903.225806451621"/>
    <m/>
    <n v="-57903.225806451621"/>
    <x v="111"/>
  </r>
  <r>
    <x v="2121"/>
    <x v="91"/>
    <x v="43"/>
    <x v="9244"/>
    <n v="45725.806451612902"/>
    <m/>
    <n v="-45725.806451612902"/>
    <x v="111"/>
  </r>
  <r>
    <x v="2121"/>
    <x v="91"/>
    <x v="43"/>
    <x v="9245"/>
    <n v="33987.903225806447"/>
    <m/>
    <n v="-33987.903225806447"/>
    <x v="111"/>
  </r>
  <r>
    <x v="2121"/>
    <x v="91"/>
    <x v="43"/>
    <x v="9246"/>
    <n v="55604.838709677424"/>
    <m/>
    <n v="-55604.838709677424"/>
    <x v="111"/>
  </r>
  <r>
    <x v="2121"/>
    <x v="91"/>
    <x v="43"/>
    <x v="9247"/>
    <n v="30947.580645161292"/>
    <m/>
    <n v="-30947.580645161292"/>
    <x v="111"/>
  </r>
  <r>
    <x v="2121"/>
    <x v="91"/>
    <x v="43"/>
    <x v="9248"/>
    <n v="51229.838709677417"/>
    <m/>
    <n v="-51229.838709677417"/>
    <x v="111"/>
  </r>
  <r>
    <x v="2121"/>
    <x v="91"/>
    <x v="43"/>
    <x v="9249"/>
    <n v="45967.741935483864"/>
    <m/>
    <n v="-45967.741935483864"/>
    <x v="111"/>
  </r>
  <r>
    <x v="2121"/>
    <x v="91"/>
    <x v="43"/>
    <x v="9250"/>
    <n v="34129.032258064515"/>
    <m/>
    <n v="-34129.032258064515"/>
    <x v="111"/>
  </r>
  <r>
    <x v="2121"/>
    <x v="16"/>
    <x v="43"/>
    <x v="6877"/>
    <n v="5000"/>
    <m/>
    <n v="-5000"/>
    <x v="111"/>
  </r>
  <r>
    <x v="2122"/>
    <x v="91"/>
    <x v="43"/>
    <x v="9251"/>
    <n v="70000"/>
    <m/>
    <n v="-70000"/>
    <x v="111"/>
  </r>
  <r>
    <x v="2112"/>
    <x v="76"/>
    <x v="286"/>
    <x v="9252"/>
    <n v="7000"/>
    <m/>
    <n v="-7000"/>
    <x v="110"/>
  </r>
  <r>
    <x v="2112"/>
    <x v="81"/>
    <x v="286"/>
    <x v="9252"/>
    <n v="52000"/>
    <m/>
    <n v="-52000"/>
    <x v="110"/>
  </r>
  <r>
    <x v="2112"/>
    <x v="73"/>
    <x v="770"/>
    <x v="8731"/>
    <n v="400000"/>
    <m/>
    <n v="-400000"/>
    <x v="110"/>
  </r>
  <r>
    <x v="2112"/>
    <x v="73"/>
    <x v="770"/>
    <x v="8731"/>
    <n v="600000"/>
    <m/>
    <n v="-600000"/>
    <x v="110"/>
  </r>
  <r>
    <x v="2123"/>
    <x v="94"/>
    <x v="771"/>
    <x v="9253"/>
    <n v="1500000"/>
    <m/>
    <n v="-1500000"/>
    <x v="110"/>
  </r>
  <r>
    <x v="2123"/>
    <x v="4"/>
    <x v="4"/>
    <x v="9254"/>
    <n v="15000"/>
    <m/>
    <n v="-15000"/>
    <x v="110"/>
  </r>
  <r>
    <x v="2123"/>
    <x v="94"/>
    <x v="465"/>
    <x v="9255"/>
    <n v="10000"/>
    <m/>
    <n v="-10000"/>
    <x v="110"/>
  </r>
  <r>
    <x v="2123"/>
    <x v="92"/>
    <x v="278"/>
    <x v="9256"/>
    <n v="3900"/>
    <m/>
    <n v="-3900"/>
    <x v="110"/>
  </r>
  <r>
    <x v="2124"/>
    <x v="79"/>
    <x v="474"/>
    <x v="898"/>
    <n v="1000"/>
    <m/>
    <n v="-1000"/>
    <x v="110"/>
  </r>
  <r>
    <x v="2124"/>
    <x v="84"/>
    <x v="735"/>
    <x v="9257"/>
    <n v="40000"/>
    <m/>
    <n v="-40000"/>
    <x v="110"/>
  </r>
  <r>
    <x v="2124"/>
    <x v="79"/>
    <x v="474"/>
    <x v="9258"/>
    <n v="2000"/>
    <m/>
    <n v="-2000"/>
    <x v="110"/>
  </r>
  <r>
    <x v="2124"/>
    <x v="92"/>
    <x v="474"/>
    <x v="8211"/>
    <n v="250"/>
    <m/>
    <n v="-250"/>
    <x v="110"/>
  </r>
  <r>
    <x v="2124"/>
    <x v="73"/>
    <x v="772"/>
    <x v="9259"/>
    <n v="155000"/>
    <m/>
    <n v="-155000"/>
    <x v="110"/>
  </r>
  <r>
    <x v="2124"/>
    <x v="92"/>
    <x v="58"/>
    <x v="9260"/>
    <n v="23750"/>
    <m/>
    <n v="-23750"/>
    <x v="110"/>
  </r>
  <r>
    <x v="2124"/>
    <x v="79"/>
    <x v="58"/>
    <x v="9260"/>
    <n v="23750"/>
    <m/>
    <n v="-23750"/>
    <x v="110"/>
  </r>
  <r>
    <x v="2124"/>
    <x v="84"/>
    <x v="58"/>
    <x v="9260"/>
    <n v="23750"/>
    <m/>
    <n v="-23750"/>
    <x v="110"/>
  </r>
  <r>
    <x v="2124"/>
    <x v="80"/>
    <x v="58"/>
    <x v="9260"/>
    <n v="23750"/>
    <m/>
    <n v="-23750"/>
    <x v="110"/>
  </r>
  <r>
    <x v="2125"/>
    <x v="92"/>
    <x v="278"/>
    <x v="9261"/>
    <n v="20000"/>
    <m/>
    <n v="-20000"/>
    <x v="110"/>
  </r>
  <r>
    <x v="2125"/>
    <x v="84"/>
    <x v="278"/>
    <x v="9261"/>
    <n v="9600"/>
    <m/>
    <n v="-9600"/>
    <x v="110"/>
  </r>
  <r>
    <x v="2125"/>
    <x v="92"/>
    <x v="752"/>
    <x v="9262"/>
    <n v="143500"/>
    <m/>
    <n v="-143500"/>
    <x v="110"/>
  </r>
  <r>
    <x v="2125"/>
    <x v="94"/>
    <x v="45"/>
    <x v="9263"/>
    <n v="1500000"/>
    <m/>
    <n v="-1500000"/>
    <x v="110"/>
  </r>
  <r>
    <x v="2125"/>
    <x v="84"/>
    <x v="208"/>
    <x v="9263"/>
    <n v="1000000"/>
    <m/>
    <n v="-1000000"/>
    <x v="110"/>
  </r>
  <r>
    <x v="2125"/>
    <x v="94"/>
    <x v="660"/>
    <x v="9263"/>
    <n v="1000000"/>
    <m/>
    <n v="-1000000"/>
    <x v="110"/>
  </r>
  <r>
    <x v="2125"/>
    <x v="80"/>
    <x v="644"/>
    <x v="9264"/>
    <n v="250000"/>
    <m/>
    <n v="-250000"/>
    <x v="110"/>
  </r>
  <r>
    <x v="2125"/>
    <x v="84"/>
    <x v="644"/>
    <x v="9264"/>
    <n v="250000"/>
    <m/>
    <n v="-250000"/>
    <x v="110"/>
  </r>
  <r>
    <x v="2125"/>
    <x v="79"/>
    <x v="644"/>
    <x v="9264"/>
    <n v="250000"/>
    <m/>
    <n v="-250000"/>
    <x v="110"/>
  </r>
  <r>
    <x v="2125"/>
    <x v="90"/>
    <x v="644"/>
    <x v="9264"/>
    <n v="250000"/>
    <m/>
    <n v="-250000"/>
    <x v="110"/>
  </r>
  <r>
    <x v="2125"/>
    <x v="80"/>
    <x v="592"/>
    <x v="9263"/>
    <n v="1000000"/>
    <m/>
    <n v="-1000000"/>
    <x v="110"/>
  </r>
  <r>
    <x v="2125"/>
    <x v="92"/>
    <x v="278"/>
    <x v="9265"/>
    <n v="4150"/>
    <m/>
    <n v="-4150"/>
    <x v="110"/>
  </r>
  <r>
    <x v="2125"/>
    <x v="92"/>
    <x v="474"/>
    <x v="233"/>
    <n v="800"/>
    <m/>
    <n v="-800"/>
    <x v="110"/>
  </r>
  <r>
    <x v="2125"/>
    <x v="92"/>
    <x v="2"/>
    <x v="9266"/>
    <n v="50"/>
    <m/>
    <n v="-50"/>
    <x v="110"/>
  </r>
  <r>
    <x v="2125"/>
    <x v="7"/>
    <x v="27"/>
    <x v="6236"/>
    <n v="2060"/>
    <m/>
    <n v="-2060"/>
    <x v="110"/>
  </r>
  <r>
    <x v="2125"/>
    <x v="4"/>
    <x v="27"/>
    <x v="6236"/>
    <n v="7550"/>
    <m/>
    <n v="-7550"/>
    <x v="110"/>
  </r>
  <r>
    <x v="2125"/>
    <x v="84"/>
    <x v="2"/>
    <x v="9267"/>
    <n v="3000"/>
    <m/>
    <n v="-3000"/>
    <x v="110"/>
  </r>
  <r>
    <x v="2125"/>
    <x v="94"/>
    <x v="390"/>
    <x v="8329"/>
    <n v="9000"/>
    <m/>
    <n v="-9000"/>
    <x v="110"/>
  </r>
  <r>
    <x v="2125"/>
    <x v="94"/>
    <x v="474"/>
    <x v="9268"/>
    <n v="7500"/>
    <m/>
    <n v="-7500"/>
    <x v="110"/>
  </r>
  <r>
    <x v="2125"/>
    <x v="92"/>
    <x v="278"/>
    <x v="9269"/>
    <n v="40500"/>
    <m/>
    <n v="-40500"/>
    <x v="110"/>
  </r>
  <r>
    <x v="2125"/>
    <x v="92"/>
    <x v="278"/>
    <x v="9270"/>
    <n v="28000"/>
    <m/>
    <n v="-28000"/>
    <x v="110"/>
  </r>
  <r>
    <x v="2125"/>
    <x v="73"/>
    <x v="278"/>
    <x v="9271"/>
    <n v="4000"/>
    <m/>
    <n v="-4000"/>
    <x v="110"/>
  </r>
  <r>
    <x v="2125"/>
    <x v="73"/>
    <x v="278"/>
    <x v="9272"/>
    <n v="1500"/>
    <m/>
    <n v="-1500"/>
    <x v="110"/>
  </r>
  <r>
    <x v="2125"/>
    <x v="79"/>
    <x v="278"/>
    <x v="8486"/>
    <n v="1800"/>
    <m/>
    <n v="-1800"/>
    <x v="110"/>
  </r>
  <r>
    <x v="2125"/>
    <x v="80"/>
    <x v="278"/>
    <x v="7645"/>
    <n v="3000"/>
    <m/>
    <n v="-3000"/>
    <x v="110"/>
  </r>
  <r>
    <x v="2125"/>
    <x v="94"/>
    <x v="2"/>
    <x v="9273"/>
    <n v="1500"/>
    <m/>
    <n v="-1500"/>
    <x v="110"/>
  </r>
  <r>
    <x v="2125"/>
    <x v="73"/>
    <x v="474"/>
    <x v="233"/>
    <n v="1500"/>
    <m/>
    <n v="-1500"/>
    <x v="110"/>
  </r>
  <r>
    <x v="2125"/>
    <x v="73"/>
    <x v="2"/>
    <x v="3651"/>
    <n v="10600"/>
    <m/>
    <n v="-10600"/>
    <x v="110"/>
  </r>
  <r>
    <x v="2125"/>
    <x v="89"/>
    <x v="2"/>
    <x v="3651"/>
    <n v="12000"/>
    <m/>
    <n v="-12000"/>
    <x v="110"/>
  </r>
  <r>
    <x v="2125"/>
    <x v="37"/>
    <x v="397"/>
    <x v="9274"/>
    <n v="6000"/>
    <m/>
    <n v="-6000"/>
    <x v="110"/>
  </r>
  <r>
    <x v="2125"/>
    <x v="52"/>
    <x v="397"/>
    <x v="9274"/>
    <n v="24000"/>
    <m/>
    <n v="-24000"/>
    <x v="110"/>
  </r>
  <r>
    <x v="2125"/>
    <x v="37"/>
    <x v="415"/>
    <x v="9275"/>
    <n v="4000"/>
    <m/>
    <n v="-4000"/>
    <x v="110"/>
  </r>
  <r>
    <x v="2125"/>
    <x v="92"/>
    <x v="285"/>
    <x v="7068"/>
    <n v="1600"/>
    <m/>
    <n v="-1600"/>
    <x v="110"/>
  </r>
  <r>
    <x v="2126"/>
    <x v="80"/>
    <x v="278"/>
    <x v="1241"/>
    <n v="700"/>
    <m/>
    <n v="-700"/>
    <x v="110"/>
  </r>
  <r>
    <x v="2126"/>
    <x v="90"/>
    <x v="278"/>
    <x v="9276"/>
    <n v="2000"/>
    <m/>
    <n v="-2000"/>
    <x v="110"/>
  </r>
  <r>
    <x v="2126"/>
    <x v="80"/>
    <x v="474"/>
    <x v="233"/>
    <n v="1500"/>
    <m/>
    <n v="-1500"/>
    <x v="110"/>
  </r>
  <r>
    <x v="2126"/>
    <x v="92"/>
    <x v="474"/>
    <x v="9277"/>
    <n v="1500"/>
    <m/>
    <n v="-1500"/>
    <x v="110"/>
  </r>
  <r>
    <x v="2126"/>
    <x v="84"/>
    <x v="278"/>
    <x v="9278"/>
    <n v="6000"/>
    <m/>
    <n v="-6000"/>
    <x v="110"/>
  </r>
  <r>
    <x v="2126"/>
    <x v="79"/>
    <x v="474"/>
    <x v="233"/>
    <n v="250"/>
    <m/>
    <n v="-250"/>
    <x v="110"/>
  </r>
  <r>
    <x v="2126"/>
    <x v="68"/>
    <x v="65"/>
    <x v="9279"/>
    <n v="14707"/>
    <m/>
    <n v="-14707"/>
    <x v="110"/>
  </r>
  <r>
    <x v="2126"/>
    <x v="76"/>
    <x v="65"/>
    <x v="9279"/>
    <n v="41074"/>
    <m/>
    <n v="-41074"/>
    <x v="110"/>
  </r>
  <r>
    <x v="2126"/>
    <x v="80"/>
    <x v="65"/>
    <x v="9279"/>
    <n v="32306"/>
    <m/>
    <n v="-32306"/>
    <x v="110"/>
  </r>
  <r>
    <x v="2126"/>
    <x v="84"/>
    <x v="65"/>
    <x v="9279"/>
    <n v="5887"/>
    <m/>
    <n v="-5887"/>
    <x v="110"/>
  </r>
  <r>
    <x v="2126"/>
    <x v="90"/>
    <x v="65"/>
    <x v="9279"/>
    <n v="52104"/>
    <m/>
    <n v="-52104"/>
    <x v="110"/>
  </r>
  <r>
    <x v="2126"/>
    <x v="88"/>
    <x v="65"/>
    <x v="9279"/>
    <n v="1420"/>
    <m/>
    <n v="-1420"/>
    <x v="110"/>
  </r>
  <r>
    <x v="2126"/>
    <x v="92"/>
    <x v="65"/>
    <x v="9279"/>
    <n v="12502"/>
    <m/>
    <n v="-12502"/>
    <x v="110"/>
  </r>
  <r>
    <x v="2126"/>
    <x v="84"/>
    <x v="278"/>
    <x v="9280"/>
    <n v="29000"/>
    <m/>
    <n v="-29000"/>
    <x v="110"/>
  </r>
  <r>
    <x v="2126"/>
    <x v="79"/>
    <x v="285"/>
    <x v="7872"/>
    <n v="400"/>
    <m/>
    <n v="-400"/>
    <x v="110"/>
  </r>
  <r>
    <x v="2127"/>
    <x v="79"/>
    <x v="278"/>
    <x v="8486"/>
    <n v="450"/>
    <m/>
    <n v="-450"/>
    <x v="110"/>
  </r>
  <r>
    <x v="2127"/>
    <x v="4"/>
    <x v="4"/>
    <x v="2576"/>
    <n v="1000"/>
    <m/>
    <n v="-1000"/>
    <x v="110"/>
  </r>
  <r>
    <x v="2127"/>
    <x v="76"/>
    <x v="474"/>
    <x v="233"/>
    <n v="1700"/>
    <m/>
    <n v="-1700"/>
    <x v="110"/>
  </r>
  <r>
    <x v="2127"/>
    <x v="84"/>
    <x v="278"/>
    <x v="3557"/>
    <n v="420"/>
    <m/>
    <n v="-420"/>
    <x v="110"/>
  </r>
  <r>
    <x v="2127"/>
    <x v="80"/>
    <x v="278"/>
    <x v="9281"/>
    <n v="3450"/>
    <m/>
    <n v="-3450"/>
    <x v="110"/>
  </r>
  <r>
    <x v="2128"/>
    <x v="84"/>
    <x v="474"/>
    <x v="233"/>
    <n v="1500"/>
    <m/>
    <n v="-1500"/>
    <x v="110"/>
  </r>
  <r>
    <x v="2128"/>
    <x v="84"/>
    <x v="474"/>
    <x v="233"/>
    <n v="1000"/>
    <m/>
    <n v="-1000"/>
    <x v="110"/>
  </r>
  <r>
    <x v="2128"/>
    <x v="84"/>
    <x v="278"/>
    <x v="9282"/>
    <n v="6700"/>
    <m/>
    <n v="-6700"/>
    <x v="110"/>
  </r>
  <r>
    <x v="2128"/>
    <x v="7"/>
    <x v="2"/>
    <x v="9283"/>
    <n v="2350"/>
    <m/>
    <n v="-2350"/>
    <x v="110"/>
  </r>
  <r>
    <x v="2128"/>
    <x v="93"/>
    <x v="474"/>
    <x v="8211"/>
    <n v="250"/>
    <m/>
    <n v="-250"/>
    <x v="110"/>
  </r>
  <r>
    <x v="2128"/>
    <x v="4"/>
    <x v="43"/>
    <x v="9284"/>
    <n v="11000"/>
    <m/>
    <n v="-11000"/>
    <x v="110"/>
  </r>
  <r>
    <x v="2128"/>
    <x v="4"/>
    <x v="4"/>
    <x v="2576"/>
    <n v="1000"/>
    <m/>
    <n v="-1000"/>
    <x v="110"/>
  </r>
  <r>
    <x v="2128"/>
    <x v="94"/>
    <x v="278"/>
    <x v="9285"/>
    <n v="35300"/>
    <m/>
    <n v="-35300"/>
    <x v="110"/>
  </r>
  <r>
    <x v="2128"/>
    <x v="94"/>
    <x v="474"/>
    <x v="233"/>
    <n v="1400"/>
    <m/>
    <n v="-1400"/>
    <x v="110"/>
  </r>
  <r>
    <x v="2128"/>
    <x v="23"/>
    <x v="43"/>
    <x v="9286"/>
    <n v="28000"/>
    <m/>
    <n v="-28000"/>
    <x v="110"/>
  </r>
  <r>
    <x v="2128"/>
    <x v="4"/>
    <x v="21"/>
    <x v="9287"/>
    <n v="600"/>
    <m/>
    <n v="-600"/>
    <x v="110"/>
  </r>
  <r>
    <x v="2128"/>
    <x v="80"/>
    <x v="474"/>
    <x v="233"/>
    <n v="1500"/>
    <m/>
    <n v="-1500"/>
    <x v="110"/>
  </r>
  <r>
    <x v="2128"/>
    <x v="4"/>
    <x v="4"/>
    <x v="2576"/>
    <n v="3000"/>
    <m/>
    <n v="-3000"/>
    <x v="110"/>
  </r>
  <r>
    <x v="2128"/>
    <x v="73"/>
    <x v="773"/>
    <x v="9288"/>
    <n v="20000"/>
    <m/>
    <n v="-20000"/>
    <x v="110"/>
  </r>
  <r>
    <x v="2128"/>
    <x v="80"/>
    <x v="338"/>
    <x v="8439"/>
    <n v="150000"/>
    <m/>
    <n v="-150000"/>
    <x v="110"/>
  </r>
  <r>
    <x v="2128"/>
    <x v="73"/>
    <x v="278"/>
    <x v="9216"/>
    <n v="6080"/>
    <m/>
    <n v="-6080"/>
    <x v="110"/>
  </r>
  <r>
    <x v="2129"/>
    <x v="73"/>
    <x v="2"/>
    <x v="9289"/>
    <n v="1000"/>
    <m/>
    <n v="-1000"/>
    <x v="110"/>
  </r>
  <r>
    <x v="2129"/>
    <x v="73"/>
    <x v="278"/>
    <x v="9290"/>
    <n v="900"/>
    <m/>
    <n v="-900"/>
    <x v="110"/>
  </r>
  <r>
    <x v="2129"/>
    <x v="4"/>
    <x v="4"/>
    <x v="2576"/>
    <n v="1500"/>
    <m/>
    <n v="-1500"/>
    <x v="110"/>
  </r>
  <r>
    <x v="2129"/>
    <x v="84"/>
    <x v="277"/>
    <x v="9291"/>
    <n v="3400"/>
    <m/>
    <n v="-3400"/>
    <x v="110"/>
  </r>
  <r>
    <x v="2129"/>
    <x v="92"/>
    <x v="277"/>
    <x v="9291"/>
    <n v="3400"/>
    <m/>
    <n v="-3400"/>
    <x v="110"/>
  </r>
  <r>
    <x v="2129"/>
    <x v="80"/>
    <x v="277"/>
    <x v="9291"/>
    <n v="3400"/>
    <m/>
    <n v="-3400"/>
    <x v="110"/>
  </r>
  <r>
    <x v="2129"/>
    <x v="94"/>
    <x v="277"/>
    <x v="9291"/>
    <n v="3400"/>
    <m/>
    <n v="-3400"/>
    <x v="110"/>
  </r>
  <r>
    <x v="2129"/>
    <x v="73"/>
    <x v="277"/>
    <x v="9291"/>
    <n v="3400"/>
    <m/>
    <n v="-3400"/>
    <x v="110"/>
  </r>
  <r>
    <x v="2130"/>
    <x v="48"/>
    <x v="2"/>
    <x v="9292"/>
    <n v="300"/>
    <m/>
    <n v="-300"/>
    <x v="110"/>
  </r>
  <r>
    <x v="2130"/>
    <x v="84"/>
    <x v="285"/>
    <x v="7872"/>
    <n v="200"/>
    <m/>
    <n v="-200"/>
    <x v="110"/>
  </r>
  <r>
    <x v="2130"/>
    <x v="84"/>
    <x v="474"/>
    <x v="233"/>
    <n v="1000"/>
    <m/>
    <n v="-1000"/>
    <x v="110"/>
  </r>
  <r>
    <x v="2130"/>
    <x v="90"/>
    <x v="758"/>
    <x v="9293"/>
    <n v="50000"/>
    <m/>
    <n v="-50000"/>
    <x v="110"/>
  </r>
  <r>
    <x v="2130"/>
    <x v="84"/>
    <x v="474"/>
    <x v="9294"/>
    <n v="300"/>
    <m/>
    <n v="-300"/>
    <x v="110"/>
  </r>
  <r>
    <x v="2130"/>
    <x v="92"/>
    <x v="278"/>
    <x v="9295"/>
    <n v="5400"/>
    <m/>
    <n v="-5400"/>
    <x v="110"/>
  </r>
  <r>
    <x v="2130"/>
    <x v="77"/>
    <x v="474"/>
    <x v="233"/>
    <n v="1800"/>
    <m/>
    <n v="-1800"/>
    <x v="110"/>
  </r>
  <r>
    <x v="2130"/>
    <x v="94"/>
    <x v="474"/>
    <x v="233"/>
    <n v="1500"/>
    <m/>
    <n v="-1500"/>
    <x v="110"/>
  </r>
  <r>
    <x v="2130"/>
    <x v="4"/>
    <x v="2"/>
    <x v="9296"/>
    <n v="1300"/>
    <m/>
    <n v="-1300"/>
    <x v="110"/>
  </r>
  <r>
    <x v="2130"/>
    <x v="4"/>
    <x v="2"/>
    <x v="9297"/>
    <n v="3700"/>
    <m/>
    <n v="-3700"/>
    <x v="110"/>
  </r>
  <r>
    <x v="2130"/>
    <x v="94"/>
    <x v="278"/>
    <x v="9298"/>
    <n v="59500"/>
    <m/>
    <n v="-59500"/>
    <x v="110"/>
  </r>
  <r>
    <x v="2130"/>
    <x v="37"/>
    <x v="43"/>
    <x v="9299"/>
    <n v="21600"/>
    <m/>
    <n v="-21600"/>
    <x v="110"/>
  </r>
  <r>
    <x v="2131"/>
    <x v="84"/>
    <x v="278"/>
    <x v="9300"/>
    <n v="3050"/>
    <m/>
    <n v="-3050"/>
    <x v="110"/>
  </r>
  <r>
    <x v="2131"/>
    <x v="4"/>
    <x v="4"/>
    <x v="9301"/>
    <n v="3000"/>
    <m/>
    <n v="-3000"/>
    <x v="110"/>
  </r>
  <r>
    <x v="2131"/>
    <x v="79"/>
    <x v="474"/>
    <x v="233"/>
    <n v="600"/>
    <m/>
    <n v="-600"/>
    <x v="110"/>
  </r>
  <r>
    <x v="2131"/>
    <x v="79"/>
    <x v="2"/>
    <x v="9302"/>
    <n v="5000"/>
    <m/>
    <n v="-5000"/>
    <x v="110"/>
  </r>
  <r>
    <x v="2132"/>
    <x v="80"/>
    <x v="338"/>
    <x v="9303"/>
    <n v="100000"/>
    <m/>
    <n v="-100000"/>
    <x v="110"/>
  </r>
  <r>
    <x v="2132"/>
    <x v="94"/>
    <x v="474"/>
    <x v="9304"/>
    <n v="11000"/>
    <m/>
    <n v="-11000"/>
    <x v="110"/>
  </r>
  <r>
    <x v="2132"/>
    <x v="92"/>
    <x v="474"/>
    <x v="8211"/>
    <n v="800"/>
    <m/>
    <n v="-800"/>
    <x v="110"/>
  </r>
  <r>
    <x v="2133"/>
    <x v="79"/>
    <x v="474"/>
    <x v="9305"/>
    <n v="200"/>
    <m/>
    <n v="-200"/>
    <x v="110"/>
  </r>
  <r>
    <x v="2133"/>
    <x v="84"/>
    <x v="465"/>
    <x v="233"/>
    <n v="9500"/>
    <m/>
    <n v="-9500"/>
    <x v="110"/>
  </r>
  <r>
    <x v="2133"/>
    <x v="76"/>
    <x v="278"/>
    <x v="4063"/>
    <n v="18830"/>
    <m/>
    <n v="-18830"/>
    <x v="110"/>
  </r>
  <r>
    <x v="2133"/>
    <x v="80"/>
    <x v="642"/>
    <x v="9306"/>
    <n v="125000"/>
    <m/>
    <n v="-125000"/>
    <x v="110"/>
  </r>
  <r>
    <x v="2133"/>
    <x v="76"/>
    <x v="518"/>
    <x v="9307"/>
    <n v="200000"/>
    <m/>
    <n v="-200000"/>
    <x v="110"/>
  </r>
  <r>
    <x v="2133"/>
    <x v="92"/>
    <x v="611"/>
    <x v="9307"/>
    <n v="100000"/>
    <m/>
    <n v="-100000"/>
    <x v="110"/>
  </r>
  <r>
    <x v="2133"/>
    <x v="65"/>
    <x v="477"/>
    <x v="9307"/>
    <n v="500000"/>
    <m/>
    <n v="-500000"/>
    <x v="110"/>
  </r>
  <r>
    <x v="2133"/>
    <x v="92"/>
    <x v="278"/>
    <x v="9308"/>
    <n v="42000"/>
    <m/>
    <n v="-42000"/>
    <x v="110"/>
  </r>
  <r>
    <x v="2133"/>
    <x v="94"/>
    <x v="774"/>
    <x v="9309"/>
    <n v="40000"/>
    <m/>
    <n v="-40000"/>
    <x v="110"/>
  </r>
  <r>
    <x v="2133"/>
    <x v="79"/>
    <x v="774"/>
    <x v="9309"/>
    <n v="15000"/>
    <m/>
    <n v="-15000"/>
    <x v="110"/>
  </r>
  <r>
    <x v="2133"/>
    <x v="84"/>
    <x v="774"/>
    <x v="9309"/>
    <n v="2000"/>
    <m/>
    <n v="-2000"/>
    <x v="110"/>
  </r>
  <r>
    <x v="2133"/>
    <x v="68"/>
    <x v="774"/>
    <x v="9309"/>
    <n v="17000"/>
    <m/>
    <n v="-17000"/>
    <x v="110"/>
  </r>
  <r>
    <x v="2133"/>
    <x v="84"/>
    <x v="756"/>
    <x v="9310"/>
    <n v="25500"/>
    <m/>
    <n v="-25500"/>
    <x v="110"/>
  </r>
  <r>
    <x v="2133"/>
    <x v="80"/>
    <x v="756"/>
    <x v="9310"/>
    <n v="14000"/>
    <m/>
    <n v="-14000"/>
    <x v="110"/>
  </r>
  <r>
    <x v="2133"/>
    <x v="90"/>
    <x v="756"/>
    <x v="9310"/>
    <n v="11500"/>
    <m/>
    <n v="-11500"/>
    <x v="110"/>
  </r>
  <r>
    <x v="2133"/>
    <x v="84"/>
    <x v="278"/>
    <x v="9311"/>
    <n v="36000"/>
    <m/>
    <n v="-36000"/>
    <x v="110"/>
  </r>
  <r>
    <x v="2133"/>
    <x v="94"/>
    <x v="278"/>
    <x v="9311"/>
    <n v="36000"/>
    <m/>
    <n v="-36000"/>
    <x v="110"/>
  </r>
  <r>
    <x v="2133"/>
    <x v="80"/>
    <x v="278"/>
    <x v="9311"/>
    <n v="36000"/>
    <m/>
    <n v="-36000"/>
    <x v="110"/>
  </r>
  <r>
    <x v="2133"/>
    <x v="92"/>
    <x v="278"/>
    <x v="9311"/>
    <n v="36000"/>
    <m/>
    <n v="-36000"/>
    <x v="110"/>
  </r>
  <r>
    <x v="2133"/>
    <x v="79"/>
    <x v="278"/>
    <x v="9311"/>
    <n v="36000"/>
    <m/>
    <n v="-36000"/>
    <x v="110"/>
  </r>
  <r>
    <x v="2133"/>
    <x v="92"/>
    <x v="278"/>
    <x v="9311"/>
    <n v="38000"/>
    <m/>
    <n v="-38000"/>
    <x v="110"/>
  </r>
  <r>
    <x v="2133"/>
    <x v="80"/>
    <x v="278"/>
    <x v="9312"/>
    <n v="14000"/>
    <m/>
    <n v="-14000"/>
    <x v="110"/>
  </r>
  <r>
    <x v="2133"/>
    <x v="79"/>
    <x v="278"/>
    <x v="9312"/>
    <n v="14000"/>
    <m/>
    <n v="-14000"/>
    <x v="110"/>
  </r>
  <r>
    <x v="2133"/>
    <x v="84"/>
    <x v="278"/>
    <x v="9312"/>
    <n v="11000"/>
    <m/>
    <n v="-11000"/>
    <x v="110"/>
  </r>
  <r>
    <x v="2133"/>
    <x v="80"/>
    <x v="535"/>
    <x v="9313"/>
    <n v="80000"/>
    <m/>
    <n v="-80000"/>
    <x v="110"/>
  </r>
  <r>
    <x v="2133"/>
    <x v="74"/>
    <x v="769"/>
    <x v="9314"/>
    <n v="50000"/>
    <m/>
    <n v="-50000"/>
    <x v="110"/>
  </r>
  <r>
    <x v="2133"/>
    <x v="76"/>
    <x v="775"/>
    <x v="9307"/>
    <n v="250000"/>
    <m/>
    <n v="-250000"/>
    <x v="110"/>
  </r>
  <r>
    <x v="2133"/>
    <x v="92"/>
    <x v="278"/>
    <x v="9315"/>
    <n v="6000"/>
    <m/>
    <n v="-6000"/>
    <x v="110"/>
  </r>
  <r>
    <x v="2133"/>
    <x v="84"/>
    <x v="278"/>
    <x v="9315"/>
    <n v="6000"/>
    <m/>
    <n v="-6000"/>
    <x v="110"/>
  </r>
  <r>
    <x v="2133"/>
    <x v="79"/>
    <x v="278"/>
    <x v="9315"/>
    <n v="6000"/>
    <m/>
    <n v="-6000"/>
    <x v="110"/>
  </r>
  <r>
    <x v="2133"/>
    <x v="92"/>
    <x v="278"/>
    <x v="9316"/>
    <n v="15000"/>
    <m/>
    <n v="-15000"/>
    <x v="110"/>
  </r>
  <r>
    <x v="2133"/>
    <x v="84"/>
    <x v="278"/>
    <x v="9316"/>
    <n v="15000"/>
    <m/>
    <n v="-15000"/>
    <x v="110"/>
  </r>
  <r>
    <x v="2133"/>
    <x v="79"/>
    <x v="278"/>
    <x v="9316"/>
    <n v="14000"/>
    <m/>
    <n v="-14000"/>
    <x v="110"/>
  </r>
  <r>
    <x v="2133"/>
    <x v="79"/>
    <x v="474"/>
    <x v="9317"/>
    <n v="7000"/>
    <m/>
    <n v="-7000"/>
    <x v="110"/>
  </r>
  <r>
    <x v="2133"/>
    <x v="76"/>
    <x v="278"/>
    <x v="4172"/>
    <n v="24280"/>
    <m/>
    <n v="-24280"/>
    <x v="110"/>
  </r>
  <r>
    <x v="2134"/>
    <x v="92"/>
    <x v="474"/>
    <x v="233"/>
    <n v="2000"/>
    <m/>
    <n v="-2000"/>
    <x v="110"/>
  </r>
  <r>
    <x v="2134"/>
    <x v="84"/>
    <x v="2"/>
    <x v="9318"/>
    <n v="1000"/>
    <m/>
    <n v="-1000"/>
    <x v="110"/>
  </r>
  <r>
    <x v="2134"/>
    <x v="92"/>
    <x v="474"/>
    <x v="9319"/>
    <n v="500"/>
    <m/>
    <n v="-500"/>
    <x v="110"/>
  </r>
  <r>
    <x v="2134"/>
    <x v="4"/>
    <x v="4"/>
    <x v="6696"/>
    <n v="1700"/>
    <m/>
    <n v="-1700"/>
    <x v="110"/>
  </r>
  <r>
    <x v="2134"/>
    <x v="1"/>
    <x v="2"/>
    <x v="9320"/>
    <n v="2000"/>
    <m/>
    <n v="-2000"/>
    <x v="110"/>
  </r>
  <r>
    <x v="2134"/>
    <x v="4"/>
    <x v="27"/>
    <x v="5198"/>
    <n v="17745"/>
    <m/>
    <n v="-17745"/>
    <x v="110"/>
  </r>
  <r>
    <x v="2134"/>
    <x v="7"/>
    <x v="27"/>
    <x v="5198"/>
    <n v="33919"/>
    <m/>
    <n v="-33919"/>
    <x v="110"/>
  </r>
  <r>
    <x v="2134"/>
    <x v="4"/>
    <x v="27"/>
    <x v="5156"/>
    <n v="650"/>
    <m/>
    <n v="-650"/>
    <x v="110"/>
  </r>
  <r>
    <x v="2134"/>
    <x v="7"/>
    <x v="27"/>
    <x v="5156"/>
    <n v="1080"/>
    <m/>
    <n v="-1080"/>
    <x v="110"/>
  </r>
  <r>
    <x v="2134"/>
    <x v="91"/>
    <x v="278"/>
    <x v="9216"/>
    <n v="22320"/>
    <m/>
    <n v="-22320"/>
    <x v="110"/>
  </r>
  <r>
    <x v="2134"/>
    <x v="84"/>
    <x v="2"/>
    <x v="9321"/>
    <n v="30410"/>
    <m/>
    <n v="-30410"/>
    <x v="110"/>
  </r>
  <r>
    <x v="2134"/>
    <x v="2"/>
    <x v="776"/>
    <x v="9322"/>
    <n v="24000"/>
    <m/>
    <n v="-24000"/>
    <x v="110"/>
  </r>
  <r>
    <x v="2134"/>
    <x v="86"/>
    <x v="143"/>
    <x v="8731"/>
    <n v="250000"/>
    <m/>
    <n v="-250000"/>
    <x v="110"/>
  </r>
  <r>
    <x v="2134"/>
    <x v="94"/>
    <x v="278"/>
    <x v="6089"/>
    <n v="2700"/>
    <m/>
    <n v="-2700"/>
    <x v="110"/>
  </r>
  <r>
    <x v="2135"/>
    <x v="73"/>
    <x v="467"/>
    <x v="9307"/>
    <n v="35000"/>
    <m/>
    <n v="-35000"/>
    <x v="110"/>
  </r>
  <r>
    <x v="2135"/>
    <x v="79"/>
    <x v="548"/>
    <x v="9323"/>
    <n v="765000"/>
    <m/>
    <n v="-765000"/>
    <x v="110"/>
  </r>
  <r>
    <x v="2135"/>
    <x v="90"/>
    <x v="493"/>
    <x v="9324"/>
    <n v="28300"/>
    <m/>
    <n v="-28300"/>
    <x v="110"/>
  </r>
  <r>
    <x v="2135"/>
    <x v="90"/>
    <x v="493"/>
    <x v="9325"/>
    <n v="-5700"/>
    <m/>
    <n v="5700"/>
    <x v="110"/>
  </r>
  <r>
    <x v="2135"/>
    <x v="73"/>
    <x v="74"/>
    <x v="1696"/>
    <n v="1000"/>
    <m/>
    <n v="-1000"/>
    <x v="110"/>
  </r>
  <r>
    <x v="2135"/>
    <x v="92"/>
    <x v="474"/>
    <x v="233"/>
    <n v="1700"/>
    <m/>
    <n v="-1700"/>
    <x v="110"/>
  </r>
  <r>
    <x v="2136"/>
    <x v="73"/>
    <x v="773"/>
    <x v="898"/>
    <n v="20000"/>
    <m/>
    <n v="-20000"/>
    <x v="110"/>
  </r>
  <r>
    <x v="2136"/>
    <x v="92"/>
    <x v="740"/>
    <x v="898"/>
    <n v="31000"/>
    <m/>
    <n v="-31000"/>
    <x v="110"/>
  </r>
  <r>
    <x v="2136"/>
    <x v="23"/>
    <x v="368"/>
    <x v="898"/>
    <n v="50000"/>
    <m/>
    <n v="-50000"/>
    <x v="110"/>
  </r>
  <r>
    <x v="2136"/>
    <x v="80"/>
    <x v="474"/>
    <x v="233"/>
    <n v="1500"/>
    <m/>
    <n v="-1500"/>
    <x v="110"/>
  </r>
  <r>
    <x v="2136"/>
    <x v="92"/>
    <x v="777"/>
    <x v="9326"/>
    <n v="50000"/>
    <m/>
    <n v="-50000"/>
    <x v="110"/>
  </r>
  <r>
    <x v="2136"/>
    <x v="4"/>
    <x v="4"/>
    <x v="6696"/>
    <n v="1700"/>
    <m/>
    <n v="-1700"/>
    <x v="110"/>
  </r>
  <r>
    <x v="2136"/>
    <x v="84"/>
    <x v="285"/>
    <x v="7068"/>
    <n v="1200"/>
    <m/>
    <n v="-1200"/>
    <x v="110"/>
  </r>
  <r>
    <x v="2136"/>
    <x v="81"/>
    <x v="778"/>
    <x v="9327"/>
    <n v="100000"/>
    <m/>
    <n v="-100000"/>
    <x v="110"/>
  </r>
  <r>
    <x v="2136"/>
    <x v="79"/>
    <x v="2"/>
    <x v="9328"/>
    <n v="14780"/>
    <m/>
    <n v="-14780"/>
    <x v="110"/>
  </r>
  <r>
    <x v="2136"/>
    <x v="94"/>
    <x v="619"/>
    <x v="9329"/>
    <n v="1000000"/>
    <m/>
    <n v="-1000000"/>
    <x v="110"/>
  </r>
  <r>
    <x v="2136"/>
    <x v="94"/>
    <x v="619"/>
    <x v="9307"/>
    <n v="250000"/>
    <m/>
    <n v="-250000"/>
    <x v="110"/>
  </r>
  <r>
    <x v="2136"/>
    <x v="94"/>
    <x v="619"/>
    <x v="9307"/>
    <n v="250000"/>
    <m/>
    <n v="-250000"/>
    <x v="110"/>
  </r>
  <r>
    <x v="2136"/>
    <x v="92"/>
    <x v="278"/>
    <x v="9330"/>
    <n v="1120"/>
    <m/>
    <n v="-1120"/>
    <x v="110"/>
  </r>
  <r>
    <x v="2137"/>
    <x v="4"/>
    <x v="516"/>
    <x v="898"/>
    <n v="5330"/>
    <m/>
    <n v="-5330"/>
    <x v="110"/>
  </r>
  <r>
    <x v="2137"/>
    <x v="84"/>
    <x v="474"/>
    <x v="233"/>
    <n v="1500"/>
    <m/>
    <n v="-1500"/>
    <x v="110"/>
  </r>
  <r>
    <x v="2137"/>
    <x v="79"/>
    <x v="474"/>
    <x v="233"/>
    <n v="550"/>
    <m/>
    <n v="-550"/>
    <x v="110"/>
  </r>
  <r>
    <x v="2137"/>
    <x v="90"/>
    <x v="286"/>
    <x v="9331"/>
    <n v="47000"/>
    <m/>
    <n v="-47000"/>
    <x v="110"/>
  </r>
  <r>
    <x v="2104"/>
    <x v="74"/>
    <x v="542"/>
    <x v="9332"/>
    <n v="80000"/>
    <m/>
    <n v="-80000"/>
    <x v="110"/>
  </r>
  <r>
    <x v="2107"/>
    <x v="79"/>
    <x v="748"/>
    <x v="9333"/>
    <n v="250000"/>
    <m/>
    <n v="-250000"/>
    <x v="110"/>
  </r>
  <r>
    <x v="2111"/>
    <x v="89"/>
    <x v="261"/>
    <x v="9334"/>
    <n v="15900"/>
    <m/>
    <n v="-15900"/>
    <x v="110"/>
  </r>
  <r>
    <x v="2111"/>
    <x v="23"/>
    <x v="261"/>
    <x v="9334"/>
    <n v="32760"/>
    <m/>
    <n v="-32760"/>
    <x v="110"/>
  </r>
  <r>
    <x v="2111"/>
    <x v="22"/>
    <x v="261"/>
    <x v="9334"/>
    <n v="35360"/>
    <m/>
    <n v="-35360"/>
    <x v="110"/>
  </r>
  <r>
    <x v="2112"/>
    <x v="79"/>
    <x v="757"/>
    <x v="9335"/>
    <n v="250000"/>
    <m/>
    <n v="-250000"/>
    <x v="110"/>
  </r>
  <r>
    <x v="2123"/>
    <x v="84"/>
    <x v="635"/>
    <x v="9336"/>
    <n v="150000"/>
    <m/>
    <n v="-150000"/>
    <x v="110"/>
  </r>
  <r>
    <x v="2123"/>
    <x v="81"/>
    <x v="664"/>
    <x v="9337"/>
    <n v="50000"/>
    <m/>
    <n v="-50000"/>
    <x v="110"/>
  </r>
  <r>
    <x v="2123"/>
    <x v="84"/>
    <x v="748"/>
    <x v="9338"/>
    <n v="45000"/>
    <m/>
    <n v="-45000"/>
    <x v="110"/>
  </r>
  <r>
    <x v="2123"/>
    <x v="67"/>
    <x v="748"/>
    <x v="9338"/>
    <n v="10000"/>
    <m/>
    <n v="-10000"/>
    <x v="110"/>
  </r>
  <r>
    <x v="2123"/>
    <x v="90"/>
    <x v="748"/>
    <x v="9338"/>
    <n v="75000"/>
    <m/>
    <n v="-75000"/>
    <x v="110"/>
  </r>
  <r>
    <x v="2123"/>
    <x v="79"/>
    <x v="748"/>
    <x v="9338"/>
    <n v="49000"/>
    <m/>
    <n v="-49000"/>
    <x v="110"/>
  </r>
  <r>
    <x v="2129"/>
    <x v="73"/>
    <x v="698"/>
    <x v="9339"/>
    <n v="1500000"/>
    <m/>
    <n v="-1500000"/>
    <x v="110"/>
  </r>
  <r>
    <x v="2129"/>
    <x v="79"/>
    <x v="78"/>
    <x v="9340"/>
    <n v="189553"/>
    <m/>
    <n v="-189553"/>
    <x v="110"/>
  </r>
  <r>
    <x v="2133"/>
    <x v="84"/>
    <x v="592"/>
    <x v="9341"/>
    <n v="1500000"/>
    <m/>
    <n v="-1500000"/>
    <x v="110"/>
  </r>
  <r>
    <x v="2133"/>
    <x v="79"/>
    <x v="78"/>
    <x v="9340"/>
    <n v="472527"/>
    <m/>
    <n v="-472527"/>
    <x v="110"/>
  </r>
  <r>
    <x v="2134"/>
    <x v="84"/>
    <x v="619"/>
    <x v="9341"/>
    <n v="1000000"/>
    <m/>
    <n v="-1000000"/>
    <x v="110"/>
  </r>
  <r>
    <x v="2134"/>
    <x v="94"/>
    <x v="779"/>
    <x v="9341"/>
    <n v="1000000"/>
    <m/>
    <n v="-1000000"/>
    <x v="110"/>
  </r>
  <r>
    <x v="2110"/>
    <x v="87"/>
    <x v="97"/>
    <x v="9342"/>
    <m/>
    <n v="1000000"/>
    <n v="1000000"/>
    <x v="110"/>
  </r>
  <r>
    <x v="2110"/>
    <x v="78"/>
    <x v="97"/>
    <x v="9343"/>
    <m/>
    <n v="100000"/>
    <n v="100000"/>
    <x v="110"/>
  </r>
  <r>
    <x v="2110"/>
    <x v="78"/>
    <x v="97"/>
    <x v="9344"/>
    <m/>
    <n v="-100000"/>
    <n v="-100000"/>
    <x v="110"/>
  </r>
  <r>
    <x v="2110"/>
    <x v="76"/>
    <x v="97"/>
    <x v="9345"/>
    <m/>
    <n v="520000"/>
    <n v="520000"/>
    <x v="110"/>
  </r>
  <r>
    <x v="2112"/>
    <x v="71"/>
    <x v="97"/>
    <x v="9346"/>
    <m/>
    <n v="3221233"/>
    <n v="3221233"/>
    <x v="110"/>
  </r>
  <r>
    <x v="2112"/>
    <x v="92"/>
    <x v="97"/>
    <x v="9346"/>
    <m/>
    <n v="1000000"/>
    <n v="1000000"/>
    <x v="110"/>
  </r>
  <r>
    <x v="2112"/>
    <x v="71"/>
    <x v="97"/>
    <x v="9184"/>
    <n v="42212"/>
    <m/>
    <n v="-42212"/>
    <x v="110"/>
  </r>
  <r>
    <x v="2112"/>
    <x v="23"/>
    <x v="97"/>
    <x v="9347"/>
    <m/>
    <n v="359992"/>
    <n v="359992"/>
    <x v="110"/>
  </r>
  <r>
    <x v="2123"/>
    <x v="80"/>
    <x v="97"/>
    <x v="9348"/>
    <m/>
    <n v="1500000"/>
    <n v="1500000"/>
    <x v="110"/>
  </r>
  <r>
    <x v="2125"/>
    <x v="80"/>
    <x v="97"/>
    <x v="9349"/>
    <m/>
    <n v="1000000"/>
    <n v="1000000"/>
    <x v="110"/>
  </r>
  <r>
    <x v="2125"/>
    <x v="80"/>
    <x v="97"/>
    <x v="9350"/>
    <m/>
    <n v="1000000"/>
    <n v="1000000"/>
    <x v="110"/>
  </r>
  <r>
    <x v="2125"/>
    <x v="80"/>
    <x v="97"/>
    <x v="9351"/>
    <m/>
    <n v="1000000"/>
    <n v="1000000"/>
    <x v="110"/>
  </r>
  <r>
    <x v="2125"/>
    <x v="80"/>
    <x v="97"/>
    <x v="9352"/>
    <m/>
    <n v="1000000"/>
    <n v="1000000"/>
    <x v="110"/>
  </r>
  <r>
    <x v="2125"/>
    <x v="80"/>
    <x v="97"/>
    <x v="9353"/>
    <m/>
    <n v="1500000"/>
    <n v="1500000"/>
    <x v="110"/>
  </r>
  <r>
    <x v="2126"/>
    <x v="80"/>
    <x v="97"/>
    <x v="9354"/>
    <m/>
    <n v="1000000"/>
    <n v="1000000"/>
    <x v="110"/>
  </r>
  <r>
    <x v="2126"/>
    <x v="80"/>
    <x v="97"/>
    <x v="9355"/>
    <m/>
    <n v="1000000"/>
    <n v="1000000"/>
    <x v="110"/>
  </r>
  <r>
    <x v="2126"/>
    <x v="80"/>
    <x v="97"/>
    <x v="9356"/>
    <m/>
    <n v="1000000"/>
    <n v="1000000"/>
    <x v="110"/>
  </r>
  <r>
    <x v="2126"/>
    <x v="80"/>
    <x v="97"/>
    <x v="9357"/>
    <m/>
    <n v="1500000"/>
    <n v="1500000"/>
    <x v="110"/>
  </r>
  <r>
    <x v="2126"/>
    <x v="80"/>
    <x v="97"/>
    <x v="9358"/>
    <m/>
    <n v="1500000"/>
    <n v="1500000"/>
    <x v="110"/>
  </r>
  <r>
    <x v="2126"/>
    <x v="80"/>
    <x v="97"/>
    <x v="9359"/>
    <m/>
    <n v="1417880"/>
    <n v="1417880"/>
    <x v="110"/>
  </r>
  <r>
    <x v="2126"/>
    <x v="80"/>
    <x v="97"/>
    <x v="9360"/>
    <m/>
    <n v="2200"/>
    <n v="2200"/>
    <x v="110"/>
  </r>
  <r>
    <x v="2129"/>
    <x v="71"/>
    <x v="97"/>
    <x v="9361"/>
    <m/>
    <n v="5000000"/>
    <n v="5000000"/>
    <x v="110"/>
  </r>
  <r>
    <x v="2129"/>
    <x v="71"/>
    <x v="97"/>
    <x v="9362"/>
    <m/>
    <n v="-650000"/>
    <n v="-650000"/>
    <x v="110"/>
  </r>
  <r>
    <x v="2129"/>
    <x v="71"/>
    <x v="97"/>
    <x v="9362"/>
    <m/>
    <n v="-750000"/>
    <n v="-750000"/>
    <x v="110"/>
  </r>
  <r>
    <x v="2129"/>
    <x v="71"/>
    <x v="97"/>
    <x v="9362"/>
    <m/>
    <n v="-850000"/>
    <n v="-850000"/>
    <x v="110"/>
  </r>
  <r>
    <x v="2129"/>
    <x v="71"/>
    <x v="97"/>
    <x v="9363"/>
    <m/>
    <n v="-950000"/>
    <n v="-950000"/>
    <x v="110"/>
  </r>
  <r>
    <x v="2129"/>
    <x v="71"/>
    <x v="97"/>
    <x v="9184"/>
    <n v="15850"/>
    <m/>
    <n v="-15850"/>
    <x v="110"/>
  </r>
  <r>
    <x v="2132"/>
    <x v="80"/>
    <x v="97"/>
    <x v="9364"/>
    <m/>
    <n v="550000"/>
    <n v="550000"/>
    <x v="110"/>
  </r>
  <r>
    <x v="2132"/>
    <x v="80"/>
    <x v="97"/>
    <x v="9364"/>
    <m/>
    <n v="600000"/>
    <n v="600000"/>
    <x v="110"/>
  </r>
  <r>
    <x v="2132"/>
    <x v="80"/>
    <x v="97"/>
    <x v="9365"/>
    <m/>
    <n v="650000"/>
    <n v="650000"/>
    <x v="110"/>
  </r>
  <r>
    <x v="2132"/>
    <x v="80"/>
    <x v="97"/>
    <x v="9366"/>
    <m/>
    <n v="700000"/>
    <n v="700000"/>
    <x v="110"/>
  </r>
  <r>
    <x v="2132"/>
    <x v="80"/>
    <x v="97"/>
    <x v="9365"/>
    <m/>
    <n v="750000"/>
    <n v="750000"/>
    <x v="110"/>
  </r>
  <r>
    <x v="2132"/>
    <x v="80"/>
    <x v="97"/>
    <x v="9365"/>
    <m/>
    <n v="850000"/>
    <n v="850000"/>
    <x v="110"/>
  </r>
  <r>
    <x v="2132"/>
    <x v="80"/>
    <x v="97"/>
    <x v="9359"/>
    <m/>
    <n v="900000"/>
    <n v="900000"/>
    <x v="110"/>
  </r>
  <r>
    <x v="2132"/>
    <x v="79"/>
    <x v="97"/>
    <x v="9367"/>
    <m/>
    <n v="189553"/>
    <n v="189553"/>
    <x v="110"/>
  </r>
  <r>
    <x v="2132"/>
    <x v="79"/>
    <x v="97"/>
    <x v="9367"/>
    <m/>
    <n v="472527"/>
    <n v="472527"/>
    <x v="110"/>
  </r>
  <r>
    <x v="2133"/>
    <x v="22"/>
    <x v="97"/>
    <x v="9368"/>
    <m/>
    <n v="333522"/>
    <n v="333522"/>
    <x v="110"/>
  </r>
  <r>
    <x v="2133"/>
    <x v="80"/>
    <x v="97"/>
    <x v="9369"/>
    <m/>
    <n v="1075700"/>
    <n v="1075700"/>
    <x v="110"/>
  </r>
  <r>
    <x v="2134"/>
    <x v="58"/>
    <x v="97"/>
    <x v="9370"/>
    <m/>
    <n v="561910"/>
    <n v="561910"/>
    <x v="110"/>
  </r>
  <r>
    <x v="2134"/>
    <x v="93"/>
    <x v="97"/>
    <x v="9371"/>
    <m/>
    <n v="112665"/>
    <n v="112665"/>
    <x v="110"/>
  </r>
  <r>
    <x v="2135"/>
    <x v="79"/>
    <x v="97"/>
    <x v="9372"/>
    <m/>
    <n v="4416116"/>
    <n v="4416116"/>
    <x v="110"/>
  </r>
  <r>
    <x v="2135"/>
    <x v="2"/>
    <x v="97"/>
    <x v="9372"/>
    <m/>
    <n v="132000"/>
    <n v="132000"/>
    <x v="110"/>
  </r>
  <r>
    <x v="2135"/>
    <x v="2"/>
    <x v="97"/>
    <x v="9184"/>
    <n v="45000"/>
    <m/>
    <n v="-45000"/>
    <x v="110"/>
  </r>
  <r>
    <x v="2136"/>
    <x v="16"/>
    <x v="97"/>
    <x v="9373"/>
    <m/>
    <n v="369964"/>
    <n v="369964"/>
    <x v="110"/>
  </r>
  <r>
    <x v="2138"/>
    <x v="76"/>
    <x v="45"/>
    <x v="9307"/>
    <n v="250000"/>
    <m/>
    <n v="-250000"/>
    <x v="111"/>
  </r>
  <r>
    <x v="2138"/>
    <x v="86"/>
    <x v="64"/>
    <x v="1"/>
    <n v="5000"/>
    <m/>
    <n v="-5000"/>
    <x v="111"/>
  </r>
  <r>
    <x v="2138"/>
    <x v="4"/>
    <x v="4"/>
    <x v="6696"/>
    <n v="3000"/>
    <m/>
    <n v="-3000"/>
    <x v="111"/>
  </r>
  <r>
    <x v="2138"/>
    <x v="2"/>
    <x v="776"/>
    <x v="9374"/>
    <n v="3000"/>
    <m/>
    <n v="-3000"/>
    <x v="111"/>
  </r>
  <r>
    <x v="2138"/>
    <x v="90"/>
    <x v="465"/>
    <x v="9375"/>
    <n v="39000"/>
    <m/>
    <n v="-39000"/>
    <x v="111"/>
  </r>
  <r>
    <x v="2138"/>
    <x v="86"/>
    <x v="145"/>
    <x v="9376"/>
    <n v="16000"/>
    <m/>
    <n v="-16000"/>
    <x v="111"/>
  </r>
  <r>
    <x v="2138"/>
    <x v="67"/>
    <x v="386"/>
    <x v="9377"/>
    <n v="3740"/>
    <m/>
    <n v="-3740"/>
    <x v="111"/>
  </r>
  <r>
    <x v="2138"/>
    <x v="79"/>
    <x v="474"/>
    <x v="233"/>
    <n v="600"/>
    <m/>
    <n v="-600"/>
    <x v="111"/>
  </r>
  <r>
    <x v="2138"/>
    <x v="4"/>
    <x v="4"/>
    <x v="9378"/>
    <n v="740"/>
    <m/>
    <n v="-740"/>
    <x v="111"/>
  </r>
  <r>
    <x v="2138"/>
    <x v="84"/>
    <x v="278"/>
    <x v="3557"/>
    <n v="3800"/>
    <m/>
    <n v="-3800"/>
    <x v="111"/>
  </r>
  <r>
    <x v="2139"/>
    <x v="92"/>
    <x v="278"/>
    <x v="9379"/>
    <n v="44500"/>
    <m/>
    <n v="-44500"/>
    <x v="111"/>
  </r>
  <r>
    <x v="2139"/>
    <x v="79"/>
    <x v="278"/>
    <x v="9379"/>
    <n v="280400"/>
    <m/>
    <n v="-280400"/>
    <x v="111"/>
  </r>
  <r>
    <x v="2139"/>
    <x v="90"/>
    <x v="278"/>
    <x v="9379"/>
    <n v="3000"/>
    <m/>
    <n v="-3000"/>
    <x v="111"/>
  </r>
  <r>
    <x v="2139"/>
    <x v="80"/>
    <x v="278"/>
    <x v="9379"/>
    <n v="25000"/>
    <m/>
    <n v="-25000"/>
    <x v="111"/>
  </r>
  <r>
    <x v="2139"/>
    <x v="76"/>
    <x v="278"/>
    <x v="9379"/>
    <n v="4500"/>
    <m/>
    <n v="-4500"/>
    <x v="111"/>
  </r>
  <r>
    <x v="2139"/>
    <x v="76"/>
    <x v="208"/>
    <x v="9307"/>
    <n v="267000"/>
    <m/>
    <n v="-267000"/>
    <x v="111"/>
  </r>
  <r>
    <x v="2139"/>
    <x v="16"/>
    <x v="780"/>
    <x v="9380"/>
    <n v="15000"/>
    <m/>
    <n v="-15000"/>
    <x v="111"/>
  </r>
  <r>
    <x v="2139"/>
    <x v="23"/>
    <x v="285"/>
    <x v="8883"/>
    <n v="500"/>
    <m/>
    <n v="-500"/>
    <x v="111"/>
  </r>
  <r>
    <x v="2139"/>
    <x v="23"/>
    <x v="474"/>
    <x v="233"/>
    <n v="2500"/>
    <m/>
    <n v="-2500"/>
    <x v="111"/>
  </r>
  <r>
    <x v="2139"/>
    <x v="80"/>
    <x v="474"/>
    <x v="233"/>
    <n v="1800"/>
    <m/>
    <n v="-1800"/>
    <x v="111"/>
  </r>
  <r>
    <x v="2139"/>
    <x v="4"/>
    <x v="4"/>
    <x v="9381"/>
    <n v="5000"/>
    <m/>
    <n v="-5000"/>
    <x v="111"/>
  </r>
  <r>
    <x v="2139"/>
    <x v="92"/>
    <x v="278"/>
    <x v="9382"/>
    <n v="38000"/>
    <m/>
    <n v="-38000"/>
    <x v="111"/>
  </r>
  <r>
    <x v="2139"/>
    <x v="73"/>
    <x v="278"/>
    <x v="9383"/>
    <n v="38000"/>
    <m/>
    <n v="-38000"/>
    <x v="111"/>
  </r>
  <r>
    <x v="2139"/>
    <x v="87"/>
    <x v="278"/>
    <x v="9384"/>
    <n v="100000"/>
    <m/>
    <n v="-100000"/>
    <x v="111"/>
  </r>
  <r>
    <x v="2113"/>
    <x v="1"/>
    <x v="43"/>
    <x v="9385"/>
    <n v="5000"/>
    <m/>
    <n v="-5000"/>
    <x v="111"/>
  </r>
  <r>
    <x v="2113"/>
    <x v="92"/>
    <x v="278"/>
    <x v="9386"/>
    <n v="3000"/>
    <m/>
    <n v="-3000"/>
    <x v="111"/>
  </r>
  <r>
    <x v="2113"/>
    <x v="73"/>
    <x v="390"/>
    <x v="9387"/>
    <n v="7000"/>
    <m/>
    <n v="-7000"/>
    <x v="111"/>
  </r>
  <r>
    <x v="2113"/>
    <x v="92"/>
    <x v="611"/>
    <x v="898"/>
    <n v="40000"/>
    <m/>
    <n v="-40000"/>
    <x v="111"/>
  </r>
  <r>
    <x v="2113"/>
    <x v="80"/>
    <x v="474"/>
    <x v="233"/>
    <n v="700"/>
    <m/>
    <n v="-700"/>
    <x v="111"/>
  </r>
  <r>
    <x v="2113"/>
    <x v="4"/>
    <x v="4"/>
    <x v="6696"/>
    <n v="3000"/>
    <m/>
    <n v="-3000"/>
    <x v="111"/>
  </r>
  <r>
    <x v="2113"/>
    <x v="73"/>
    <x v="278"/>
    <x v="9388"/>
    <n v="7000"/>
    <m/>
    <n v="-7000"/>
    <x v="111"/>
  </r>
  <r>
    <x v="2113"/>
    <x v="80"/>
    <x v="278"/>
    <x v="9389"/>
    <n v="6000"/>
    <m/>
    <n v="-6000"/>
    <x v="111"/>
  </r>
  <r>
    <x v="2113"/>
    <x v="4"/>
    <x v="4"/>
    <x v="6696"/>
    <n v="4000"/>
    <m/>
    <n v="-4000"/>
    <x v="111"/>
  </r>
  <r>
    <x v="2113"/>
    <x v="67"/>
    <x v="477"/>
    <x v="9390"/>
    <n v="60000"/>
    <m/>
    <n v="-60000"/>
    <x v="111"/>
  </r>
  <r>
    <x v="2113"/>
    <x v="83"/>
    <x v="477"/>
    <x v="9390"/>
    <n v="190000"/>
    <m/>
    <n v="-190000"/>
    <x v="111"/>
  </r>
  <r>
    <x v="2113"/>
    <x v="79"/>
    <x v="731"/>
    <x v="9307"/>
    <n v="500000"/>
    <m/>
    <n v="-500000"/>
    <x v="111"/>
  </r>
  <r>
    <x v="2113"/>
    <x v="92"/>
    <x v="611"/>
    <x v="8876"/>
    <n v="30000"/>
    <m/>
    <n v="-30000"/>
    <x v="111"/>
  </r>
  <r>
    <x v="2113"/>
    <x v="92"/>
    <x v="369"/>
    <x v="8876"/>
    <n v="50000"/>
    <m/>
    <n v="-50000"/>
    <x v="111"/>
  </r>
  <r>
    <x v="2114"/>
    <x v="94"/>
    <x v="548"/>
    <x v="9323"/>
    <n v="750000"/>
    <m/>
    <n v="-750000"/>
    <x v="111"/>
  </r>
  <r>
    <x v="2114"/>
    <x v="80"/>
    <x v="644"/>
    <x v="9391"/>
    <n v="250000"/>
    <m/>
    <n v="-250000"/>
    <x v="111"/>
  </r>
  <r>
    <x v="2114"/>
    <x v="90"/>
    <x v="644"/>
    <x v="9391"/>
    <n v="250000"/>
    <m/>
    <n v="-250000"/>
    <x v="111"/>
  </r>
  <r>
    <x v="2114"/>
    <x v="92"/>
    <x v="644"/>
    <x v="9391"/>
    <n v="500000"/>
    <m/>
    <n v="-500000"/>
    <x v="111"/>
  </r>
  <r>
    <x v="2114"/>
    <x v="23"/>
    <x v="278"/>
    <x v="9392"/>
    <n v="78000"/>
    <m/>
    <n v="-78000"/>
    <x v="111"/>
  </r>
  <r>
    <x v="2114"/>
    <x v="23"/>
    <x v="474"/>
    <x v="9393"/>
    <n v="2500"/>
    <m/>
    <n v="-2500"/>
    <x v="111"/>
  </r>
  <r>
    <x v="2114"/>
    <x v="23"/>
    <x v="285"/>
    <x v="8883"/>
    <n v="500"/>
    <m/>
    <n v="-500"/>
    <x v="111"/>
  </r>
  <r>
    <x v="2114"/>
    <x v="94"/>
    <x v="278"/>
    <x v="9394"/>
    <n v="85000"/>
    <m/>
    <n v="-85000"/>
    <x v="111"/>
  </r>
  <r>
    <x v="2114"/>
    <x v="94"/>
    <x v="781"/>
    <x v="9395"/>
    <n v="165988"/>
    <m/>
    <n v="-165988"/>
    <x v="111"/>
  </r>
  <r>
    <x v="2114"/>
    <x v="81"/>
    <x v="778"/>
    <x v="9396"/>
    <n v="60000"/>
    <m/>
    <n v="-60000"/>
    <x v="111"/>
  </r>
  <r>
    <x v="2114"/>
    <x v="1"/>
    <x v="2"/>
    <x v="9397"/>
    <n v="400"/>
    <m/>
    <n v="-400"/>
    <x v="111"/>
  </r>
  <r>
    <x v="2114"/>
    <x v="1"/>
    <x v="2"/>
    <x v="5271"/>
    <n v="3000"/>
    <m/>
    <n v="-3000"/>
    <x v="111"/>
  </r>
  <r>
    <x v="2114"/>
    <x v="79"/>
    <x v="278"/>
    <x v="9398"/>
    <n v="2000"/>
    <m/>
    <n v="-2000"/>
    <x v="111"/>
  </r>
  <r>
    <x v="2114"/>
    <x v="4"/>
    <x v="434"/>
    <x v="233"/>
    <n v="1980"/>
    <m/>
    <n v="-1980"/>
    <x v="111"/>
  </r>
  <r>
    <x v="2114"/>
    <x v="4"/>
    <x v="2"/>
    <x v="7644"/>
    <n v="1000"/>
    <m/>
    <n v="-1000"/>
    <x v="111"/>
  </r>
  <r>
    <x v="2114"/>
    <x v="94"/>
    <x v="474"/>
    <x v="8211"/>
    <n v="300"/>
    <m/>
    <n v="-300"/>
    <x v="111"/>
  </r>
  <r>
    <x v="2114"/>
    <x v="92"/>
    <x v="474"/>
    <x v="8211"/>
    <n v="700"/>
    <m/>
    <n v="-700"/>
    <x v="111"/>
  </r>
  <r>
    <x v="2114"/>
    <x v="73"/>
    <x v="474"/>
    <x v="233"/>
    <n v="700"/>
    <m/>
    <n v="-700"/>
    <x v="111"/>
  </r>
  <r>
    <x v="2114"/>
    <x v="90"/>
    <x v="278"/>
    <x v="9399"/>
    <n v="15000"/>
    <m/>
    <n v="-15000"/>
    <x v="111"/>
  </r>
  <r>
    <x v="2115"/>
    <x v="23"/>
    <x v="782"/>
    <x v="9400"/>
    <n v="75000"/>
    <m/>
    <n v="-75000"/>
    <x v="111"/>
  </r>
  <r>
    <x v="2115"/>
    <x v="4"/>
    <x v="4"/>
    <x v="6696"/>
    <n v="4000"/>
    <m/>
    <n v="-4000"/>
    <x v="111"/>
  </r>
  <r>
    <x v="2115"/>
    <x v="4"/>
    <x v="4"/>
    <x v="9401"/>
    <n v="1800"/>
    <m/>
    <n v="-1800"/>
    <x v="111"/>
  </r>
  <r>
    <x v="2115"/>
    <x v="94"/>
    <x v="694"/>
    <x v="233"/>
    <n v="2700"/>
    <m/>
    <n v="-2700"/>
    <x v="111"/>
  </r>
  <r>
    <x v="2115"/>
    <x v="94"/>
    <x v="145"/>
    <x v="9402"/>
    <n v="13000"/>
    <m/>
    <n v="-13000"/>
    <x v="111"/>
  </r>
  <r>
    <x v="2116"/>
    <x v="37"/>
    <x v="769"/>
    <x v="9307"/>
    <n v="50000"/>
    <m/>
    <n v="-50000"/>
    <x v="111"/>
  </r>
  <r>
    <x v="2116"/>
    <x v="81"/>
    <x v="761"/>
    <x v="9403"/>
    <n v="200000"/>
    <m/>
    <n v="-200000"/>
    <x v="111"/>
  </r>
  <r>
    <x v="2115"/>
    <x v="90"/>
    <x v="278"/>
    <x v="9404"/>
    <n v="14000"/>
    <m/>
    <n v="-14000"/>
    <x v="111"/>
  </r>
  <r>
    <x v="2115"/>
    <x v="90"/>
    <x v="783"/>
    <x v="9405"/>
    <n v="3600000"/>
    <m/>
    <n v="-3600000"/>
    <x v="111"/>
  </r>
  <r>
    <x v="2116"/>
    <x v="79"/>
    <x v="277"/>
    <x v="9406"/>
    <n v="15000"/>
    <m/>
    <n v="-15000"/>
    <x v="111"/>
  </r>
  <r>
    <x v="2116"/>
    <x v="94"/>
    <x v="474"/>
    <x v="233"/>
    <n v="1700"/>
    <m/>
    <n v="-1700"/>
    <x v="111"/>
  </r>
  <r>
    <x v="2116"/>
    <x v="79"/>
    <x v="474"/>
    <x v="8211"/>
    <n v="400"/>
    <m/>
    <n v="-400"/>
    <x v="111"/>
  </r>
  <r>
    <x v="2116"/>
    <x v="95"/>
    <x v="278"/>
    <x v="9407"/>
    <n v="10300"/>
    <m/>
    <n v="-10300"/>
    <x v="111"/>
  </r>
  <r>
    <x v="2116"/>
    <x v="84"/>
    <x v="2"/>
    <x v="9408"/>
    <n v="150"/>
    <m/>
    <n v="-150"/>
    <x v="111"/>
  </r>
  <r>
    <x v="2116"/>
    <x v="79"/>
    <x v="278"/>
    <x v="9409"/>
    <n v="2000"/>
    <m/>
    <n v="-2000"/>
    <x v="111"/>
  </r>
  <r>
    <x v="2116"/>
    <x v="94"/>
    <x v="474"/>
    <x v="9410"/>
    <n v="500"/>
    <m/>
    <n v="-500"/>
    <x v="111"/>
  </r>
  <r>
    <x v="2140"/>
    <x v="95"/>
    <x v="278"/>
    <x v="9411"/>
    <n v="1500"/>
    <m/>
    <n v="-1500"/>
    <x v="111"/>
  </r>
  <r>
    <x v="2140"/>
    <x v="73"/>
    <x v="474"/>
    <x v="9412"/>
    <n v="5000"/>
    <m/>
    <n v="-5000"/>
    <x v="111"/>
  </r>
  <r>
    <x v="2140"/>
    <x v="73"/>
    <x v="285"/>
    <x v="9413"/>
    <n v="7000"/>
    <m/>
    <n v="-7000"/>
    <x v="111"/>
  </r>
  <r>
    <x v="2140"/>
    <x v="73"/>
    <x v="278"/>
    <x v="7883"/>
    <n v="29500"/>
    <m/>
    <n v="-29500"/>
    <x v="111"/>
  </r>
  <r>
    <x v="2140"/>
    <x v="73"/>
    <x v="2"/>
    <x v="9414"/>
    <n v="10000"/>
    <m/>
    <n v="-10000"/>
    <x v="111"/>
  </r>
  <r>
    <x v="2140"/>
    <x v="73"/>
    <x v="278"/>
    <x v="9415"/>
    <n v="10000"/>
    <m/>
    <n v="-10000"/>
    <x v="111"/>
  </r>
  <r>
    <x v="2140"/>
    <x v="4"/>
    <x v="2"/>
    <x v="9416"/>
    <n v="5000"/>
    <m/>
    <n v="-5000"/>
    <x v="111"/>
  </r>
  <r>
    <x v="2118"/>
    <x v="73"/>
    <x v="606"/>
    <x v="9417"/>
    <n v="40000"/>
    <m/>
    <n v="-40000"/>
    <x v="111"/>
  </r>
  <r>
    <x v="2118"/>
    <x v="77"/>
    <x v="644"/>
    <x v="9418"/>
    <n v="25780"/>
    <m/>
    <n v="-25780"/>
    <x v="111"/>
  </r>
  <r>
    <x v="2118"/>
    <x v="80"/>
    <x v="644"/>
    <x v="9418"/>
    <n v="10470"/>
    <m/>
    <n v="-10470"/>
    <x v="111"/>
  </r>
  <r>
    <x v="2118"/>
    <x v="84"/>
    <x v="644"/>
    <x v="9418"/>
    <n v="1347"/>
    <m/>
    <n v="-1347"/>
    <x v="111"/>
  </r>
  <r>
    <x v="2118"/>
    <x v="79"/>
    <x v="644"/>
    <x v="9418"/>
    <n v="187415"/>
    <m/>
    <n v="-187415"/>
    <x v="111"/>
  </r>
  <r>
    <x v="2118"/>
    <x v="85"/>
    <x v="644"/>
    <x v="9418"/>
    <n v="4390"/>
    <m/>
    <n v="-4390"/>
    <x v="111"/>
  </r>
  <r>
    <x v="2118"/>
    <x v="87"/>
    <x v="644"/>
    <x v="9418"/>
    <n v="75122"/>
    <m/>
    <n v="-75122"/>
    <x v="111"/>
  </r>
  <r>
    <x v="2118"/>
    <x v="90"/>
    <x v="644"/>
    <x v="9418"/>
    <n v="130168"/>
    <m/>
    <n v="-130168"/>
    <x v="111"/>
  </r>
  <r>
    <x v="2118"/>
    <x v="88"/>
    <x v="644"/>
    <x v="9418"/>
    <n v="13416"/>
    <m/>
    <n v="-13416"/>
    <x v="111"/>
  </r>
  <r>
    <x v="2118"/>
    <x v="96"/>
    <x v="644"/>
    <x v="9418"/>
    <n v="56173"/>
    <m/>
    <n v="-56173"/>
    <x v="111"/>
  </r>
  <r>
    <x v="2118"/>
    <x v="91"/>
    <x v="644"/>
    <x v="9418"/>
    <n v="73043"/>
    <m/>
    <n v="-73043"/>
    <x v="111"/>
  </r>
  <r>
    <x v="2118"/>
    <x v="92"/>
    <x v="644"/>
    <x v="9418"/>
    <n v="322676"/>
    <m/>
    <n v="-322676"/>
    <x v="111"/>
  </r>
  <r>
    <x v="2118"/>
    <x v="94"/>
    <x v="716"/>
    <x v="9307"/>
    <n v="275000"/>
    <m/>
    <n v="-275000"/>
    <x v="111"/>
  </r>
  <r>
    <x v="2118"/>
    <x v="73"/>
    <x v="474"/>
    <x v="233"/>
    <n v="240"/>
    <m/>
    <n v="-240"/>
    <x v="111"/>
  </r>
  <r>
    <x v="2118"/>
    <x v="73"/>
    <x v="773"/>
    <x v="9419"/>
    <n v="20000"/>
    <m/>
    <n v="-20000"/>
    <x v="111"/>
  </r>
  <r>
    <x v="2118"/>
    <x v="4"/>
    <x v="4"/>
    <x v="6696"/>
    <n v="4000"/>
    <m/>
    <n v="-4000"/>
    <x v="111"/>
  </r>
  <r>
    <x v="2118"/>
    <x v="23"/>
    <x v="465"/>
    <x v="9420"/>
    <n v="20000"/>
    <m/>
    <n v="-20000"/>
    <x v="111"/>
  </r>
  <r>
    <x v="2118"/>
    <x v="91"/>
    <x v="784"/>
    <x v="9421"/>
    <n v="15100"/>
    <m/>
    <n v="-15100"/>
    <x v="111"/>
  </r>
  <r>
    <x v="2118"/>
    <x v="67"/>
    <x v="2"/>
    <x v="9422"/>
    <n v="600"/>
    <m/>
    <n v="-600"/>
    <x v="111"/>
  </r>
  <r>
    <x v="2118"/>
    <x v="94"/>
    <x v="465"/>
    <x v="2606"/>
    <n v="5000"/>
    <m/>
    <n v="-5000"/>
    <x v="111"/>
  </r>
  <r>
    <x v="2117"/>
    <x v="94"/>
    <x v="390"/>
    <x v="8477"/>
    <n v="7000"/>
    <m/>
    <n v="-7000"/>
    <x v="111"/>
  </r>
  <r>
    <x v="2141"/>
    <x v="97"/>
    <x v="596"/>
    <x v="9423"/>
    <n v="94000"/>
    <m/>
    <n v="-94000"/>
    <x v="111"/>
  </r>
  <r>
    <x v="2141"/>
    <x v="94"/>
    <x v="278"/>
    <x v="9424"/>
    <n v="85000"/>
    <m/>
    <n v="-85000"/>
    <x v="111"/>
  </r>
  <r>
    <x v="2141"/>
    <x v="94"/>
    <x v="548"/>
    <x v="9425"/>
    <n v="306300"/>
    <m/>
    <n v="-306300"/>
    <x v="111"/>
  </r>
  <r>
    <x v="2141"/>
    <x v="79"/>
    <x v="774"/>
    <x v="9426"/>
    <n v="14100"/>
    <m/>
    <n v="-14100"/>
    <x v="111"/>
  </r>
  <r>
    <x v="2141"/>
    <x v="73"/>
    <x v="774"/>
    <x v="9426"/>
    <n v="65000"/>
    <m/>
    <n v="-65000"/>
    <x v="111"/>
  </r>
  <r>
    <x v="2141"/>
    <x v="94"/>
    <x v="774"/>
    <x v="9426"/>
    <n v="128080"/>
    <m/>
    <n v="-128080"/>
    <x v="111"/>
  </r>
  <r>
    <x v="2119"/>
    <x v="73"/>
    <x v="698"/>
    <x v="6442"/>
    <n v="700000"/>
    <m/>
    <n v="-700000"/>
    <x v="111"/>
  </r>
  <r>
    <x v="2121"/>
    <x v="73"/>
    <x v="773"/>
    <x v="9427"/>
    <n v="40000"/>
    <m/>
    <n v="-40000"/>
    <x v="111"/>
  </r>
  <r>
    <x v="2117"/>
    <x v="4"/>
    <x v="2"/>
    <x v="9428"/>
    <n v="25000"/>
    <m/>
    <n v="-25000"/>
    <x v="111"/>
  </r>
  <r>
    <x v="2117"/>
    <x v="92"/>
    <x v="611"/>
    <x v="6371"/>
    <n v="88000"/>
    <m/>
    <n v="-88000"/>
    <x v="111"/>
  </r>
  <r>
    <x v="2117"/>
    <x v="4"/>
    <x v="4"/>
    <x v="6924"/>
    <n v="850"/>
    <m/>
    <n v="-850"/>
    <x v="111"/>
  </r>
  <r>
    <x v="2117"/>
    <x v="73"/>
    <x v="2"/>
    <x v="9429"/>
    <n v="1000"/>
    <m/>
    <n v="-1000"/>
    <x v="111"/>
  </r>
  <r>
    <x v="2119"/>
    <x v="90"/>
    <x v="758"/>
    <x v="9430"/>
    <n v="80000"/>
    <m/>
    <n v="-80000"/>
    <x v="111"/>
  </r>
  <r>
    <x v="2119"/>
    <x v="84"/>
    <x v="758"/>
    <x v="9430"/>
    <n v="30000"/>
    <m/>
    <n v="-30000"/>
    <x v="111"/>
  </r>
  <r>
    <x v="2119"/>
    <x v="68"/>
    <x v="78"/>
    <x v="9431"/>
    <n v="148537"/>
    <m/>
    <n v="-148537"/>
    <x v="111"/>
  </r>
  <r>
    <x v="2119"/>
    <x v="77"/>
    <x v="78"/>
    <x v="9431"/>
    <n v="8740"/>
    <m/>
    <n v="-8740"/>
    <x v="111"/>
  </r>
  <r>
    <x v="2119"/>
    <x v="67"/>
    <x v="78"/>
    <x v="9431"/>
    <n v="91300"/>
    <m/>
    <n v="-91300"/>
    <x v="111"/>
  </r>
  <r>
    <x v="2119"/>
    <x v="52"/>
    <x v="78"/>
    <x v="9431"/>
    <n v="10980"/>
    <m/>
    <n v="-10980"/>
    <x v="111"/>
  </r>
  <r>
    <x v="2119"/>
    <x v="83"/>
    <x v="78"/>
    <x v="9431"/>
    <n v="206520"/>
    <m/>
    <n v="-206520"/>
    <x v="111"/>
  </r>
  <r>
    <x v="2119"/>
    <x v="88"/>
    <x v="78"/>
    <x v="9431"/>
    <n v="19640"/>
    <m/>
    <n v="-19640"/>
    <x v="111"/>
  </r>
  <r>
    <x v="2119"/>
    <x v="81"/>
    <x v="78"/>
    <x v="9431"/>
    <n v="259118"/>
    <m/>
    <n v="-259118"/>
    <x v="111"/>
  </r>
  <r>
    <x v="2119"/>
    <x v="84"/>
    <x v="78"/>
    <x v="9431"/>
    <n v="5165"/>
    <m/>
    <n v="-5165"/>
    <x v="111"/>
  </r>
  <r>
    <x v="2120"/>
    <x v="94"/>
    <x v="278"/>
    <x v="9432"/>
    <n v="125000"/>
    <m/>
    <n v="-125000"/>
    <x v="111"/>
  </r>
  <r>
    <x v="2119"/>
    <x v="7"/>
    <x v="27"/>
    <x v="9433"/>
    <n v="5500"/>
    <m/>
    <n v="-5500"/>
    <x v="111"/>
  </r>
  <r>
    <x v="2119"/>
    <x v="4"/>
    <x v="27"/>
    <x v="9433"/>
    <n v="5500"/>
    <m/>
    <n v="-5500"/>
    <x v="111"/>
  </r>
  <r>
    <x v="2119"/>
    <x v="94"/>
    <x v="785"/>
    <x v="9434"/>
    <n v="114000"/>
    <m/>
    <n v="-114000"/>
    <x v="111"/>
  </r>
  <r>
    <x v="2119"/>
    <x v="4"/>
    <x v="4"/>
    <x v="9435"/>
    <n v="4000"/>
    <m/>
    <n v="-4000"/>
    <x v="111"/>
  </r>
  <r>
    <x v="2119"/>
    <x v="94"/>
    <x v="285"/>
    <x v="7068"/>
    <n v="2000"/>
    <m/>
    <n v="-2000"/>
    <x v="111"/>
  </r>
  <r>
    <x v="2119"/>
    <x v="84"/>
    <x v="277"/>
    <x v="233"/>
    <n v="850"/>
    <m/>
    <n v="-850"/>
    <x v="111"/>
  </r>
  <r>
    <x v="2119"/>
    <x v="94"/>
    <x v="474"/>
    <x v="9436"/>
    <n v="5550"/>
    <m/>
    <n v="-5550"/>
    <x v="111"/>
  </r>
  <r>
    <x v="2120"/>
    <x v="92"/>
    <x v="474"/>
    <x v="9436"/>
    <n v="3500"/>
    <m/>
    <n v="-3500"/>
    <x v="111"/>
  </r>
  <r>
    <x v="2120"/>
    <x v="94"/>
    <x v="278"/>
    <x v="9437"/>
    <n v="85000"/>
    <m/>
    <n v="-85000"/>
    <x v="111"/>
  </r>
  <r>
    <x v="2121"/>
    <x v="94"/>
    <x v="232"/>
    <x v="9434"/>
    <n v="108000"/>
    <m/>
    <n v="-108000"/>
    <x v="111"/>
  </r>
  <r>
    <x v="2121"/>
    <x v="94"/>
    <x v="417"/>
    <x v="9438"/>
    <n v="550000"/>
    <m/>
    <n v="-550000"/>
    <x v="111"/>
  </r>
  <r>
    <x v="2121"/>
    <x v="84"/>
    <x v="542"/>
    <x v="9439"/>
    <n v="42000"/>
    <m/>
    <n v="-42000"/>
    <x v="111"/>
  </r>
  <r>
    <x v="2121"/>
    <x v="79"/>
    <x v="542"/>
    <x v="9439"/>
    <n v="30000"/>
    <m/>
    <n v="-30000"/>
    <x v="111"/>
  </r>
  <r>
    <x v="2121"/>
    <x v="90"/>
    <x v="758"/>
    <x v="9440"/>
    <n v="19000"/>
    <m/>
    <n v="-19000"/>
    <x v="111"/>
  </r>
  <r>
    <x v="2121"/>
    <x v="94"/>
    <x v="786"/>
    <x v="9441"/>
    <n v="240000"/>
    <m/>
    <n v="-240000"/>
    <x v="111"/>
  </r>
  <r>
    <x v="2121"/>
    <x v="94"/>
    <x v="278"/>
    <x v="9442"/>
    <n v="4100"/>
    <m/>
    <n v="-4100"/>
    <x v="111"/>
  </r>
  <r>
    <x v="2121"/>
    <x v="94"/>
    <x v="285"/>
    <x v="7068"/>
    <n v="1000"/>
    <m/>
    <n v="-1000"/>
    <x v="111"/>
  </r>
  <r>
    <x v="2121"/>
    <x v="94"/>
    <x v="278"/>
    <x v="9443"/>
    <n v="5900"/>
    <m/>
    <n v="-5900"/>
    <x v="111"/>
  </r>
  <r>
    <x v="2121"/>
    <x v="94"/>
    <x v="474"/>
    <x v="9436"/>
    <n v="2000"/>
    <m/>
    <n v="-2000"/>
    <x v="111"/>
  </r>
  <r>
    <x v="2121"/>
    <x v="94"/>
    <x v="390"/>
    <x v="9444"/>
    <n v="1000"/>
    <m/>
    <n v="-1000"/>
    <x v="111"/>
  </r>
  <r>
    <x v="2121"/>
    <x v="4"/>
    <x v="4"/>
    <x v="6924"/>
    <n v="2000"/>
    <m/>
    <n v="-2000"/>
    <x v="111"/>
  </r>
  <r>
    <x v="2121"/>
    <x v="79"/>
    <x v="474"/>
    <x v="233"/>
    <n v="3000"/>
    <m/>
    <n v="-3000"/>
    <x v="111"/>
  </r>
  <r>
    <x v="2121"/>
    <x v="79"/>
    <x v="474"/>
    <x v="9445"/>
    <n v="5100"/>
    <m/>
    <n v="-5100"/>
    <x v="111"/>
  </r>
  <r>
    <x v="2142"/>
    <x v="94"/>
    <x v="278"/>
    <x v="9446"/>
    <n v="8500"/>
    <m/>
    <n v="-8500"/>
    <x v="111"/>
  </r>
  <r>
    <x v="2142"/>
    <x v="94"/>
    <x v="474"/>
    <x v="9436"/>
    <n v="2500"/>
    <m/>
    <n v="-2500"/>
    <x v="111"/>
  </r>
  <r>
    <x v="2142"/>
    <x v="79"/>
    <x v="278"/>
    <x v="9447"/>
    <n v="1900"/>
    <m/>
    <n v="-1900"/>
    <x v="111"/>
  </r>
  <r>
    <x v="2142"/>
    <x v="7"/>
    <x v="2"/>
    <x v="9448"/>
    <n v="900"/>
    <m/>
    <n v="-900"/>
    <x v="111"/>
  </r>
  <r>
    <x v="2142"/>
    <x v="94"/>
    <x v="694"/>
    <x v="466"/>
    <n v="3940"/>
    <m/>
    <n v="-3940"/>
    <x v="111"/>
  </r>
  <r>
    <x v="2142"/>
    <x v="94"/>
    <x v="474"/>
    <x v="9449"/>
    <n v="1500"/>
    <m/>
    <n v="-1500"/>
    <x v="111"/>
  </r>
  <r>
    <x v="2143"/>
    <x v="4"/>
    <x v="4"/>
    <x v="6924"/>
    <n v="4000"/>
    <m/>
    <n v="-4000"/>
    <x v="111"/>
  </r>
  <r>
    <x v="2143"/>
    <x v="79"/>
    <x v="278"/>
    <x v="9450"/>
    <n v="20300"/>
    <m/>
    <n v="-20300"/>
    <x v="111"/>
  </r>
  <r>
    <x v="2144"/>
    <x v="84"/>
    <x v="750"/>
    <x v="9451"/>
    <n v="4500"/>
    <m/>
    <n v="-4500"/>
    <x v="111"/>
  </r>
  <r>
    <x v="2144"/>
    <x v="88"/>
    <x v="278"/>
    <x v="9452"/>
    <n v="1000"/>
    <m/>
    <n v="-1000"/>
    <x v="111"/>
  </r>
  <r>
    <x v="2144"/>
    <x v="92"/>
    <x v="2"/>
    <x v="9453"/>
    <n v="2500"/>
    <m/>
    <n v="-2500"/>
    <x v="111"/>
  </r>
  <r>
    <x v="2144"/>
    <x v="79"/>
    <x v="474"/>
    <x v="233"/>
    <n v="2000"/>
    <m/>
    <n v="-2000"/>
    <x v="111"/>
  </r>
  <r>
    <x v="2144"/>
    <x v="94"/>
    <x v="474"/>
    <x v="233"/>
    <n v="1000"/>
    <m/>
    <n v="-1000"/>
    <x v="111"/>
  </r>
  <r>
    <x v="2143"/>
    <x v="79"/>
    <x v="744"/>
    <x v="9454"/>
    <n v="100000"/>
    <m/>
    <n v="-100000"/>
    <x v="111"/>
  </r>
  <r>
    <x v="2143"/>
    <x v="92"/>
    <x v="783"/>
    <x v="9307"/>
    <n v="520000"/>
    <m/>
    <n v="-520000"/>
    <x v="111"/>
  </r>
  <r>
    <x v="2143"/>
    <x v="94"/>
    <x v="729"/>
    <x v="9455"/>
    <n v="700000"/>
    <m/>
    <n v="-700000"/>
    <x v="111"/>
  </r>
  <r>
    <x v="2143"/>
    <x v="79"/>
    <x v="744"/>
    <x v="8439"/>
    <n v="25000"/>
    <m/>
    <n v="-25000"/>
    <x v="111"/>
  </r>
  <r>
    <x v="2143"/>
    <x v="73"/>
    <x v="338"/>
    <x v="9456"/>
    <n v="300000"/>
    <m/>
    <n v="-300000"/>
    <x v="111"/>
  </r>
  <r>
    <x v="2143"/>
    <x v="90"/>
    <x v="748"/>
    <x v="9457"/>
    <n v="75000"/>
    <m/>
    <n v="-75000"/>
    <x v="111"/>
  </r>
  <r>
    <x v="2145"/>
    <x v="16"/>
    <x v="205"/>
    <x v="9458"/>
    <n v="20000"/>
    <m/>
    <n v="-20000"/>
    <x v="111"/>
  </r>
  <r>
    <x v="2145"/>
    <x v="79"/>
    <x v="766"/>
    <x v="9459"/>
    <n v="210000"/>
    <m/>
    <n v="-210000"/>
    <x v="111"/>
  </r>
  <r>
    <x v="2145"/>
    <x v="77"/>
    <x v="766"/>
    <x v="9459"/>
    <n v="160000"/>
    <m/>
    <n v="-160000"/>
    <x v="111"/>
  </r>
  <r>
    <x v="2145"/>
    <x v="94"/>
    <x v="766"/>
    <x v="9459"/>
    <n v="180000"/>
    <m/>
    <n v="-180000"/>
    <x v="111"/>
  </r>
  <r>
    <x v="2145"/>
    <x v="7"/>
    <x v="560"/>
    <x v="9460"/>
    <n v="80000"/>
    <m/>
    <n v="-80000"/>
    <x v="111"/>
  </r>
  <r>
    <x v="2145"/>
    <x v="37"/>
    <x v="291"/>
    <x v="9461"/>
    <n v="150000"/>
    <m/>
    <n v="-150000"/>
    <x v="111"/>
  </r>
  <r>
    <x v="2145"/>
    <x v="58"/>
    <x v="760"/>
    <x v="9462"/>
    <n v="24000"/>
    <m/>
    <n v="-24000"/>
    <x v="111"/>
  </r>
  <r>
    <x v="2145"/>
    <x v="92"/>
    <x v="369"/>
    <x v="9104"/>
    <n v="300000"/>
    <m/>
    <n v="-300000"/>
    <x v="111"/>
  </r>
  <r>
    <x v="2146"/>
    <x v="76"/>
    <x v="518"/>
    <x v="9462"/>
    <n v="100000"/>
    <m/>
    <n v="-100000"/>
    <x v="111"/>
  </r>
  <r>
    <x v="2145"/>
    <x v="4"/>
    <x v="4"/>
    <x v="6924"/>
    <n v="4000"/>
    <m/>
    <n v="-4000"/>
    <x v="111"/>
  </r>
  <r>
    <x v="2146"/>
    <x v="73"/>
    <x v="536"/>
    <x v="9463"/>
    <n v="1500"/>
    <m/>
    <n v="-1500"/>
    <x v="111"/>
  </r>
  <r>
    <x v="2146"/>
    <x v="79"/>
    <x v="278"/>
    <x v="9464"/>
    <n v="350"/>
    <m/>
    <n v="-350"/>
    <x v="111"/>
  </r>
  <r>
    <x v="2146"/>
    <x v="79"/>
    <x v="285"/>
    <x v="5409"/>
    <n v="150"/>
    <m/>
    <n v="-150"/>
    <x v="111"/>
  </r>
  <r>
    <x v="2146"/>
    <x v="79"/>
    <x v="278"/>
    <x v="9465"/>
    <n v="20500"/>
    <m/>
    <n v="-20500"/>
    <x v="111"/>
  </r>
  <r>
    <x v="2146"/>
    <x v="2"/>
    <x v="465"/>
    <x v="9466"/>
    <n v="5000"/>
    <m/>
    <n v="-5000"/>
    <x v="111"/>
  </r>
  <r>
    <x v="2146"/>
    <x v="94"/>
    <x v="474"/>
    <x v="9467"/>
    <n v="3000"/>
    <m/>
    <n v="-3000"/>
    <x v="111"/>
  </r>
  <r>
    <x v="2146"/>
    <x v="58"/>
    <x v="278"/>
    <x v="9468"/>
    <n v="12080"/>
    <m/>
    <n v="-12080"/>
    <x v="111"/>
  </r>
  <r>
    <x v="2146"/>
    <x v="4"/>
    <x v="4"/>
    <x v="6924"/>
    <n v="1000"/>
    <m/>
    <n v="-1000"/>
    <x v="111"/>
  </r>
  <r>
    <x v="2146"/>
    <x v="79"/>
    <x v="2"/>
    <x v="9469"/>
    <n v="120"/>
    <m/>
    <n v="-120"/>
    <x v="111"/>
  </r>
  <r>
    <x v="2146"/>
    <x v="91"/>
    <x v="278"/>
    <x v="9470"/>
    <n v="16200"/>
    <m/>
    <n v="-16200"/>
    <x v="111"/>
  </r>
  <r>
    <x v="2146"/>
    <x v="91"/>
    <x v="278"/>
    <x v="5324"/>
    <n v="5050"/>
    <m/>
    <n v="-5050"/>
    <x v="111"/>
  </r>
  <r>
    <x v="2146"/>
    <x v="73"/>
    <x v="278"/>
    <x v="7883"/>
    <n v="4760"/>
    <m/>
    <n v="-4760"/>
    <x v="111"/>
  </r>
  <r>
    <x v="2146"/>
    <x v="92"/>
    <x v="278"/>
    <x v="9471"/>
    <n v="32000"/>
    <m/>
    <n v="-32000"/>
    <x v="111"/>
  </r>
  <r>
    <x v="2146"/>
    <x v="94"/>
    <x v="278"/>
    <x v="3557"/>
    <n v="9458"/>
    <m/>
    <n v="-9458"/>
    <x v="111"/>
  </r>
  <r>
    <x v="2147"/>
    <x v="4"/>
    <x v="4"/>
    <x v="2436"/>
    <n v="3000"/>
    <m/>
    <n v="-3000"/>
    <x v="111"/>
  </r>
  <r>
    <x v="2147"/>
    <x v="94"/>
    <x v="278"/>
    <x v="9019"/>
    <n v="4550"/>
    <m/>
    <n v="-4550"/>
    <x v="111"/>
  </r>
  <r>
    <x v="2147"/>
    <x v="94"/>
    <x v="474"/>
    <x v="8211"/>
    <n v="400"/>
    <m/>
    <n v="-400"/>
    <x v="111"/>
  </r>
  <r>
    <x v="2147"/>
    <x v="79"/>
    <x v="390"/>
    <x v="9472"/>
    <n v="400"/>
    <m/>
    <n v="-400"/>
    <x v="111"/>
  </r>
  <r>
    <x v="2147"/>
    <x v="84"/>
    <x v="278"/>
    <x v="9473"/>
    <n v="5000"/>
    <m/>
    <n v="-5000"/>
    <x v="111"/>
  </r>
  <r>
    <x v="2147"/>
    <x v="94"/>
    <x v="278"/>
    <x v="9474"/>
    <n v="84000"/>
    <m/>
    <n v="-84000"/>
    <x v="111"/>
  </r>
  <r>
    <x v="2147"/>
    <x v="79"/>
    <x v="278"/>
    <x v="9474"/>
    <n v="50000"/>
    <m/>
    <n v="-50000"/>
    <x v="111"/>
  </r>
  <r>
    <x v="2147"/>
    <x v="97"/>
    <x v="278"/>
    <x v="9474"/>
    <n v="27180"/>
    <m/>
    <n v="-27180"/>
    <x v="111"/>
  </r>
  <r>
    <x v="2147"/>
    <x v="80"/>
    <x v="278"/>
    <x v="9474"/>
    <n v="5600"/>
    <m/>
    <n v="-5600"/>
    <x v="111"/>
  </r>
  <r>
    <x v="2147"/>
    <x v="84"/>
    <x v="278"/>
    <x v="9474"/>
    <n v="11580"/>
    <m/>
    <n v="-11580"/>
    <x v="111"/>
  </r>
  <r>
    <x v="2147"/>
    <x v="92"/>
    <x v="278"/>
    <x v="9474"/>
    <n v="29535"/>
    <m/>
    <n v="-29535"/>
    <x v="111"/>
  </r>
  <r>
    <x v="2147"/>
    <x v="97"/>
    <x v="611"/>
    <x v="9475"/>
    <n v="50000"/>
    <m/>
    <n v="-50000"/>
    <x v="111"/>
  </r>
  <r>
    <x v="2147"/>
    <x v="94"/>
    <x v="757"/>
    <x v="9476"/>
    <n v="200000"/>
    <m/>
    <n v="-200000"/>
    <x v="111"/>
  </r>
  <r>
    <x v="2148"/>
    <x v="73"/>
    <x v="770"/>
    <x v="9477"/>
    <n v="400000"/>
    <m/>
    <n v="-400000"/>
    <x v="111"/>
  </r>
  <r>
    <x v="2148"/>
    <x v="94"/>
    <x v="278"/>
    <x v="9478"/>
    <n v="32500"/>
    <m/>
    <n v="-32500"/>
    <x v="111"/>
  </r>
  <r>
    <x v="2148"/>
    <x v="79"/>
    <x v="278"/>
    <x v="9478"/>
    <n v="32500"/>
    <m/>
    <n v="-32500"/>
    <x v="111"/>
  </r>
  <r>
    <x v="2148"/>
    <x v="97"/>
    <x v="278"/>
    <x v="9478"/>
    <n v="32500"/>
    <m/>
    <n v="-32500"/>
    <x v="111"/>
  </r>
  <r>
    <x v="2148"/>
    <x v="94"/>
    <x v="474"/>
    <x v="233"/>
    <n v="500"/>
    <m/>
    <n v="-500"/>
    <x v="111"/>
  </r>
  <r>
    <x v="2148"/>
    <x v="94"/>
    <x v="278"/>
    <x v="9479"/>
    <n v="7200"/>
    <m/>
    <n v="-7200"/>
    <x v="111"/>
  </r>
  <r>
    <x v="2148"/>
    <x v="79"/>
    <x v="278"/>
    <x v="9479"/>
    <n v="7200"/>
    <m/>
    <n v="-7200"/>
    <x v="111"/>
  </r>
  <r>
    <x v="2148"/>
    <x v="97"/>
    <x v="278"/>
    <x v="9479"/>
    <n v="7200"/>
    <m/>
    <n v="-7200"/>
    <x v="111"/>
  </r>
  <r>
    <x v="2148"/>
    <x v="94"/>
    <x v="278"/>
    <x v="9480"/>
    <n v="3000"/>
    <m/>
    <n v="-3000"/>
    <x v="111"/>
  </r>
  <r>
    <x v="2148"/>
    <x v="79"/>
    <x v="278"/>
    <x v="9480"/>
    <n v="3000"/>
    <m/>
    <n v="-3000"/>
    <x v="111"/>
  </r>
  <r>
    <x v="2148"/>
    <x v="97"/>
    <x v="278"/>
    <x v="9480"/>
    <n v="3000"/>
    <m/>
    <n v="-3000"/>
    <x v="111"/>
  </r>
  <r>
    <x v="2148"/>
    <x v="79"/>
    <x v="474"/>
    <x v="233"/>
    <n v="2600"/>
    <m/>
    <n v="-2600"/>
    <x v="111"/>
  </r>
  <r>
    <x v="2148"/>
    <x v="73"/>
    <x v="278"/>
    <x v="9481"/>
    <n v="37840"/>
    <m/>
    <n v="-37840"/>
    <x v="111"/>
  </r>
  <r>
    <x v="2148"/>
    <x v="58"/>
    <x v="278"/>
    <x v="9481"/>
    <n v="11000"/>
    <m/>
    <n v="-11000"/>
    <x v="111"/>
  </r>
  <r>
    <x v="2149"/>
    <x v="3"/>
    <x v="278"/>
    <x v="9482"/>
    <n v="1500"/>
    <m/>
    <n v="-1500"/>
    <x v="111"/>
  </r>
  <r>
    <x v="2149"/>
    <x v="91"/>
    <x v="278"/>
    <x v="9483"/>
    <n v="1500"/>
    <m/>
    <n v="-1500"/>
    <x v="111"/>
  </r>
  <r>
    <x v="2149"/>
    <x v="4"/>
    <x v="4"/>
    <x v="2436"/>
    <n v="5000"/>
    <m/>
    <n v="-5000"/>
    <x v="111"/>
  </r>
  <r>
    <x v="2149"/>
    <x v="74"/>
    <x v="542"/>
    <x v="898"/>
    <n v="11000"/>
    <m/>
    <n v="-11000"/>
    <x v="111"/>
  </r>
  <r>
    <x v="2149"/>
    <x v="61"/>
    <x v="542"/>
    <x v="898"/>
    <n v="20000"/>
    <m/>
    <n v="-20000"/>
    <x v="111"/>
  </r>
  <r>
    <x v="2149"/>
    <x v="1"/>
    <x v="43"/>
    <x v="9484"/>
    <n v="3500"/>
    <m/>
    <n v="-3500"/>
    <x v="111"/>
  </r>
  <r>
    <x v="2149"/>
    <x v="1"/>
    <x v="285"/>
    <x v="233"/>
    <n v="700"/>
    <m/>
    <n v="-700"/>
    <x v="111"/>
  </r>
  <r>
    <x v="2149"/>
    <x v="84"/>
    <x v="750"/>
    <x v="9485"/>
    <n v="19000"/>
    <m/>
    <n v="-19000"/>
    <x v="111"/>
  </r>
  <r>
    <x v="2149"/>
    <x v="80"/>
    <x v="592"/>
    <x v="9307"/>
    <n v="1000000"/>
    <m/>
    <n v="-1000000"/>
    <x v="111"/>
  </r>
  <r>
    <x v="2149"/>
    <x v="94"/>
    <x v="771"/>
    <x v="8731"/>
    <n v="500000"/>
    <m/>
    <n v="-500000"/>
    <x v="111"/>
  </r>
  <r>
    <x v="2149"/>
    <x v="97"/>
    <x v="655"/>
    <x v="8731"/>
    <n v="150000"/>
    <m/>
    <n v="-150000"/>
    <x v="111"/>
  </r>
  <r>
    <x v="2149"/>
    <x v="73"/>
    <x v="278"/>
    <x v="4063"/>
    <n v="10330"/>
    <m/>
    <n v="-10330"/>
    <x v="111"/>
  </r>
  <r>
    <x v="2149"/>
    <x v="91"/>
    <x v="278"/>
    <x v="9486"/>
    <n v="125960"/>
    <m/>
    <n v="-125960"/>
    <x v="111"/>
  </r>
  <r>
    <x v="2149"/>
    <x v="61"/>
    <x v="43"/>
    <x v="9487"/>
    <n v="33000"/>
    <m/>
    <n v="-33000"/>
    <x v="111"/>
  </r>
  <r>
    <x v="2149"/>
    <x v="84"/>
    <x v="787"/>
    <x v="9488"/>
    <n v="50000"/>
    <m/>
    <n v="-50000"/>
    <x v="111"/>
  </r>
  <r>
    <x v="2150"/>
    <x v="73"/>
    <x v="474"/>
    <x v="9489"/>
    <n v="500"/>
    <m/>
    <n v="-500"/>
    <x v="111"/>
  </r>
  <r>
    <x v="2150"/>
    <x v="4"/>
    <x v="4"/>
    <x v="2436"/>
    <n v="1500"/>
    <m/>
    <n v="-1500"/>
    <x v="111"/>
  </r>
  <r>
    <x v="2150"/>
    <x v="98"/>
    <x v="58"/>
    <x v="3671"/>
    <n v="54400"/>
    <m/>
    <n v="-54400"/>
    <x v="111"/>
  </r>
  <r>
    <x v="2150"/>
    <x v="94"/>
    <x v="553"/>
    <x v="9307"/>
    <n v="500000"/>
    <m/>
    <n v="-500000"/>
    <x v="111"/>
  </r>
  <r>
    <x v="2150"/>
    <x v="94"/>
    <x v="788"/>
    <x v="9490"/>
    <n v="1010000"/>
    <m/>
    <n v="-1010000"/>
    <x v="111"/>
  </r>
  <r>
    <x v="2150"/>
    <x v="94"/>
    <x v="644"/>
    <x v="9491"/>
    <n v="1000000"/>
    <m/>
    <n v="-1000000"/>
    <x v="111"/>
  </r>
  <r>
    <x v="2150"/>
    <x v="86"/>
    <x v="21"/>
    <x v="9492"/>
    <n v="480000"/>
    <m/>
    <n v="-480000"/>
    <x v="111"/>
  </r>
  <r>
    <x v="2150"/>
    <x v="86"/>
    <x v="21"/>
    <x v="9492"/>
    <n v="370000"/>
    <m/>
    <n v="-370000"/>
    <x v="111"/>
  </r>
  <r>
    <x v="2150"/>
    <x v="94"/>
    <x v="716"/>
    <x v="8731"/>
    <n v="200000"/>
    <m/>
    <n v="-200000"/>
    <x v="111"/>
  </r>
  <r>
    <x v="2150"/>
    <x v="7"/>
    <x v="27"/>
    <x v="5198"/>
    <n v="42810"/>
    <m/>
    <n v="-42810"/>
    <x v="111"/>
  </r>
  <r>
    <x v="2150"/>
    <x v="4"/>
    <x v="27"/>
    <x v="5198"/>
    <n v="18848"/>
    <m/>
    <n v="-18848"/>
    <x v="111"/>
  </r>
  <r>
    <x v="2150"/>
    <x v="4"/>
    <x v="27"/>
    <x v="5156"/>
    <n v="670"/>
    <m/>
    <n v="-670"/>
    <x v="111"/>
  </r>
  <r>
    <x v="2150"/>
    <x v="99"/>
    <x v="474"/>
    <x v="233"/>
    <n v="1000"/>
    <m/>
    <n v="-1000"/>
    <x v="111"/>
  </r>
  <r>
    <x v="2150"/>
    <x v="100"/>
    <x v="465"/>
    <x v="233"/>
    <n v="5000"/>
    <m/>
    <n v="-5000"/>
    <x v="111"/>
  </r>
  <r>
    <x v="2150"/>
    <x v="4"/>
    <x v="4"/>
    <x v="2436"/>
    <n v="2000"/>
    <m/>
    <n v="-2000"/>
    <x v="111"/>
  </r>
  <r>
    <x v="2150"/>
    <x v="58"/>
    <x v="278"/>
    <x v="9493"/>
    <n v="51921"/>
    <m/>
    <n v="-51921"/>
    <x v="111"/>
  </r>
  <r>
    <x v="2150"/>
    <x v="58"/>
    <x v="278"/>
    <x v="9493"/>
    <n v="131538"/>
    <m/>
    <n v="-131538"/>
    <x v="111"/>
  </r>
  <r>
    <x v="2150"/>
    <x v="4"/>
    <x v="4"/>
    <x v="9494"/>
    <n v="11800"/>
    <m/>
    <n v="-11800"/>
    <x v="111"/>
  </r>
  <r>
    <x v="2151"/>
    <x v="94"/>
    <x v="789"/>
    <x v="9495"/>
    <n v="72000"/>
    <m/>
    <n v="-72000"/>
    <x v="111"/>
  </r>
  <r>
    <x v="2151"/>
    <x v="4"/>
    <x v="4"/>
    <x v="2436"/>
    <n v="3000"/>
    <m/>
    <n v="-3000"/>
    <x v="111"/>
  </r>
  <r>
    <x v="2151"/>
    <x v="73"/>
    <x v="278"/>
    <x v="9496"/>
    <n v="11180"/>
    <m/>
    <n v="-11180"/>
    <x v="111"/>
  </r>
  <r>
    <x v="2151"/>
    <x v="94"/>
    <x v="285"/>
    <x v="2385"/>
    <n v="400"/>
    <m/>
    <n v="-400"/>
    <x v="111"/>
  </r>
  <r>
    <x v="2151"/>
    <x v="97"/>
    <x v="474"/>
    <x v="233"/>
    <n v="800"/>
    <m/>
    <n v="-800"/>
    <x v="111"/>
  </r>
  <r>
    <x v="2151"/>
    <x v="79"/>
    <x v="474"/>
    <x v="233"/>
    <n v="800"/>
    <m/>
    <n v="-800"/>
    <x v="111"/>
  </r>
  <r>
    <x v="2151"/>
    <x v="99"/>
    <x v="278"/>
    <x v="9497"/>
    <n v="4250"/>
    <m/>
    <n v="-4250"/>
    <x v="111"/>
  </r>
  <r>
    <x v="2151"/>
    <x v="92"/>
    <x v="278"/>
    <x v="9498"/>
    <n v="25000"/>
    <m/>
    <n v="-25000"/>
    <x v="111"/>
  </r>
  <r>
    <x v="2151"/>
    <x v="80"/>
    <x v="220"/>
    <x v="9499"/>
    <n v="5500"/>
    <m/>
    <n v="-5500"/>
    <x v="111"/>
  </r>
  <r>
    <x v="2151"/>
    <x v="97"/>
    <x v="278"/>
    <x v="9500"/>
    <n v="61000"/>
    <m/>
    <n v="-61000"/>
    <x v="111"/>
  </r>
  <r>
    <x v="2151"/>
    <x v="73"/>
    <x v="278"/>
    <x v="5432"/>
    <n v="5500"/>
    <m/>
    <n v="-5500"/>
    <x v="111"/>
  </r>
  <r>
    <x v="2151"/>
    <x v="79"/>
    <x v="278"/>
    <x v="9501"/>
    <n v="10000"/>
    <m/>
    <n v="-10000"/>
    <x v="111"/>
  </r>
  <r>
    <x v="2151"/>
    <x v="79"/>
    <x v="607"/>
    <x v="9502"/>
    <n v="500000"/>
    <m/>
    <n v="-500000"/>
    <x v="111"/>
  </r>
  <r>
    <x v="2151"/>
    <x v="84"/>
    <x v="619"/>
    <x v="9503"/>
    <n v="500000"/>
    <m/>
    <n v="-500000"/>
    <x v="111"/>
  </r>
  <r>
    <x v="2151"/>
    <x v="73"/>
    <x v="278"/>
    <x v="9496"/>
    <n v="11180"/>
    <m/>
    <n v="-11180"/>
    <x v="111"/>
  </r>
  <r>
    <x v="2152"/>
    <x v="73"/>
    <x v="474"/>
    <x v="9504"/>
    <n v="3500"/>
    <m/>
    <n v="-3500"/>
    <x v="111"/>
  </r>
  <r>
    <x v="2152"/>
    <x v="101"/>
    <x v="750"/>
    <x v="9505"/>
    <n v="3370"/>
    <m/>
    <n v="-3370"/>
    <x v="111"/>
  </r>
  <r>
    <x v="2152"/>
    <x v="4"/>
    <x v="516"/>
    <x v="233"/>
    <n v="5330"/>
    <m/>
    <n v="-5330"/>
    <x v="111"/>
  </r>
  <r>
    <x v="2152"/>
    <x v="4"/>
    <x v="4"/>
    <x v="2436"/>
    <n v="3000"/>
    <m/>
    <n v="-3000"/>
    <x v="111"/>
  </r>
  <r>
    <x v="2152"/>
    <x v="94"/>
    <x v="474"/>
    <x v="9506"/>
    <n v="3500"/>
    <m/>
    <n v="-3500"/>
    <x v="111"/>
  </r>
  <r>
    <x v="2152"/>
    <x v="73"/>
    <x v="278"/>
    <x v="9507"/>
    <n v="2340"/>
    <m/>
    <n v="-2340"/>
    <x v="111"/>
  </r>
  <r>
    <x v="2152"/>
    <x v="67"/>
    <x v="474"/>
    <x v="8211"/>
    <n v="250"/>
    <m/>
    <n v="-250"/>
    <x v="111"/>
  </r>
  <r>
    <x v="2152"/>
    <x v="79"/>
    <x v="748"/>
    <x v="9508"/>
    <n v="50000"/>
    <m/>
    <n v="-50000"/>
    <x v="111"/>
  </r>
  <r>
    <x v="2152"/>
    <x v="97"/>
    <x v="605"/>
    <x v="9509"/>
    <n v="48000"/>
    <m/>
    <n v="-48000"/>
    <x v="111"/>
  </r>
  <r>
    <x v="2153"/>
    <x v="99"/>
    <x v="278"/>
    <x v="9497"/>
    <n v="5000"/>
    <m/>
    <n v="-5000"/>
    <x v="111"/>
  </r>
  <r>
    <x v="2153"/>
    <x v="4"/>
    <x v="74"/>
    <x v="1696"/>
    <n v="1000"/>
    <m/>
    <n v="-1000"/>
    <x v="111"/>
  </r>
  <r>
    <x v="2153"/>
    <x v="4"/>
    <x v="4"/>
    <x v="2436"/>
    <n v="3000"/>
    <m/>
    <n v="-3000"/>
    <x v="111"/>
  </r>
  <r>
    <x v="2153"/>
    <x v="7"/>
    <x v="198"/>
    <x v="1696"/>
    <n v="1500"/>
    <m/>
    <n v="-1500"/>
    <x v="111"/>
  </r>
  <r>
    <x v="2153"/>
    <x v="73"/>
    <x v="278"/>
    <x v="9510"/>
    <n v="36000"/>
    <m/>
    <n v="-36000"/>
    <x v="111"/>
  </r>
  <r>
    <x v="2153"/>
    <x v="61"/>
    <x v="278"/>
    <x v="9510"/>
    <n v="8000"/>
    <m/>
    <n v="-8000"/>
    <x v="111"/>
  </r>
  <r>
    <x v="2153"/>
    <x v="91"/>
    <x v="278"/>
    <x v="9510"/>
    <n v="8000"/>
    <m/>
    <n v="-8000"/>
    <x v="111"/>
  </r>
  <r>
    <x v="2153"/>
    <x v="37"/>
    <x v="278"/>
    <x v="9510"/>
    <n v="3600"/>
    <m/>
    <n v="-3600"/>
    <x v="111"/>
  </r>
  <r>
    <x v="2153"/>
    <x v="79"/>
    <x v="278"/>
    <x v="9511"/>
    <n v="5000"/>
    <m/>
    <n v="-5000"/>
    <x v="111"/>
  </r>
  <r>
    <x v="2153"/>
    <x v="79"/>
    <x v="285"/>
    <x v="9512"/>
    <n v="20000"/>
    <m/>
    <n v="-20000"/>
    <x v="111"/>
  </r>
  <r>
    <x v="2153"/>
    <x v="84"/>
    <x v="285"/>
    <x v="9513"/>
    <n v="20000"/>
    <m/>
    <n v="-20000"/>
    <x v="111"/>
  </r>
  <r>
    <x v="2153"/>
    <x v="73"/>
    <x v="773"/>
    <x v="898"/>
    <n v="15000"/>
    <m/>
    <n v="-15000"/>
    <x v="111"/>
  </r>
  <r>
    <x v="2153"/>
    <x v="97"/>
    <x v="390"/>
    <x v="9444"/>
    <n v="1250"/>
    <m/>
    <n v="-1250"/>
    <x v="111"/>
  </r>
  <r>
    <x v="2153"/>
    <x v="94"/>
    <x v="474"/>
    <x v="233"/>
    <n v="3500"/>
    <m/>
    <n v="-3500"/>
    <x v="111"/>
  </r>
  <r>
    <x v="2153"/>
    <x v="67"/>
    <x v="642"/>
    <x v="898"/>
    <n v="50000"/>
    <m/>
    <n v="-50000"/>
    <x v="111"/>
  </r>
  <r>
    <x v="2153"/>
    <x v="97"/>
    <x v="278"/>
    <x v="9514"/>
    <n v="3680"/>
    <m/>
    <n v="-3680"/>
    <x v="111"/>
  </r>
  <r>
    <x v="2153"/>
    <x v="66"/>
    <x v="474"/>
    <x v="233"/>
    <n v="250"/>
    <m/>
    <n v="-250"/>
    <x v="111"/>
  </r>
  <r>
    <x v="2153"/>
    <x v="94"/>
    <x v="2"/>
    <x v="9515"/>
    <n v="47000"/>
    <m/>
    <n v="-47000"/>
    <x v="111"/>
  </r>
  <r>
    <x v="2153"/>
    <x v="97"/>
    <x v="45"/>
    <x v="9516"/>
    <n v="491000"/>
    <m/>
    <n v="-491000"/>
    <x v="111"/>
  </r>
  <r>
    <x v="2153"/>
    <x v="94"/>
    <x v="592"/>
    <x v="9517"/>
    <n v="650000"/>
    <m/>
    <n v="-650000"/>
    <x v="111"/>
  </r>
  <r>
    <x v="2153"/>
    <x v="84"/>
    <x v="592"/>
    <x v="9517"/>
    <n v="700000"/>
    <m/>
    <n v="-700000"/>
    <x v="111"/>
  </r>
  <r>
    <x v="2153"/>
    <x v="73"/>
    <x v="599"/>
    <x v="9518"/>
    <n v="10000"/>
    <m/>
    <n v="-10000"/>
    <x v="111"/>
  </r>
  <r>
    <x v="2153"/>
    <x v="81"/>
    <x v="790"/>
    <x v="9519"/>
    <n v="62400"/>
    <m/>
    <n v="-62400"/>
    <x v="111"/>
  </r>
  <r>
    <x v="2153"/>
    <x v="97"/>
    <x v="474"/>
    <x v="233"/>
    <n v="500"/>
    <m/>
    <n v="-500"/>
    <x v="111"/>
  </r>
  <r>
    <x v="2153"/>
    <x v="101"/>
    <x v="465"/>
    <x v="233"/>
    <n v="5000"/>
    <m/>
    <n v="-5000"/>
    <x v="111"/>
  </r>
  <r>
    <x v="2154"/>
    <x v="80"/>
    <x v="761"/>
    <x v="9520"/>
    <n v="29280"/>
    <m/>
    <n v="-29280"/>
    <x v="111"/>
  </r>
  <r>
    <x v="2154"/>
    <x v="97"/>
    <x v="278"/>
    <x v="9521"/>
    <n v="11060"/>
    <m/>
    <n v="-11060"/>
    <x v="111"/>
  </r>
  <r>
    <x v="2154"/>
    <x v="97"/>
    <x v="474"/>
    <x v="233"/>
    <n v="1000"/>
    <m/>
    <n v="-1000"/>
    <x v="111"/>
  </r>
  <r>
    <x v="2154"/>
    <x v="91"/>
    <x v="43"/>
    <x v="9522"/>
    <n v="649700"/>
    <m/>
    <n v="-649700"/>
    <x v="111"/>
  </r>
  <r>
    <x v="2154"/>
    <x v="1"/>
    <x v="43"/>
    <x v="6874"/>
    <n v="169677.41935483873"/>
    <m/>
    <n v="-169677.41935483873"/>
    <x v="111"/>
  </r>
  <r>
    <x v="2154"/>
    <x v="4"/>
    <x v="43"/>
    <x v="7771"/>
    <n v="260000"/>
    <m/>
    <n v="-260000"/>
    <x v="111"/>
  </r>
  <r>
    <x v="2154"/>
    <x v="101"/>
    <x v="43"/>
    <x v="9523"/>
    <n v="61200"/>
    <m/>
    <n v="-61200"/>
    <x v="111"/>
  </r>
  <r>
    <x v="2154"/>
    <x v="73"/>
    <x v="43"/>
    <x v="7775"/>
    <n v="42700"/>
    <m/>
    <n v="-42700"/>
    <x v="111"/>
  </r>
  <r>
    <x v="2154"/>
    <x v="52"/>
    <x v="43"/>
    <x v="7781"/>
    <n v="36200"/>
    <m/>
    <n v="-36200"/>
    <x v="111"/>
  </r>
  <r>
    <x v="2154"/>
    <x v="73"/>
    <x v="43"/>
    <x v="9524"/>
    <n v="44250"/>
    <m/>
    <n v="-44250"/>
    <x v="111"/>
  </r>
  <r>
    <x v="2154"/>
    <x v="73"/>
    <x v="43"/>
    <x v="9525"/>
    <n v="34840"/>
    <m/>
    <n v="-34840"/>
    <x v="111"/>
  </r>
  <r>
    <x v="2154"/>
    <x v="84"/>
    <x v="43"/>
    <x v="8966"/>
    <n v="45000"/>
    <m/>
    <n v="-45000"/>
    <x v="111"/>
  </r>
  <r>
    <x v="2154"/>
    <x v="94"/>
    <x v="43"/>
    <x v="8010"/>
    <n v="100500"/>
    <m/>
    <n v="-100500"/>
    <x v="111"/>
  </r>
  <r>
    <x v="2154"/>
    <x v="22"/>
    <x v="43"/>
    <x v="8535"/>
    <n v="137891.12903225806"/>
    <m/>
    <n v="-137891.12903225806"/>
    <x v="111"/>
  </r>
  <r>
    <x v="2154"/>
    <x v="23"/>
    <x v="43"/>
    <x v="9526"/>
    <n v="128949.59677419355"/>
    <m/>
    <n v="-128949.59677419355"/>
    <x v="111"/>
  </r>
  <r>
    <x v="2154"/>
    <x v="101"/>
    <x v="43"/>
    <x v="9527"/>
    <n v="182668"/>
    <m/>
    <n v="-182668"/>
    <x v="111"/>
  </r>
  <r>
    <x v="2154"/>
    <x v="84"/>
    <x v="43"/>
    <x v="9528"/>
    <n v="62250"/>
    <m/>
    <n v="-62250"/>
    <x v="111"/>
  </r>
  <r>
    <x v="2154"/>
    <x v="79"/>
    <x v="43"/>
    <x v="9240"/>
    <n v="60000"/>
    <m/>
    <n v="-60000"/>
    <x v="111"/>
  </r>
  <r>
    <x v="2154"/>
    <x v="79"/>
    <x v="43"/>
    <x v="9529"/>
    <n v="38258.06451612903"/>
    <m/>
    <n v="-38258.06451612903"/>
    <x v="111"/>
  </r>
  <r>
    <x v="2154"/>
    <x v="94"/>
    <x v="43"/>
    <x v="8970"/>
    <n v="51900"/>
    <m/>
    <n v="-51900"/>
    <x v="111"/>
  </r>
  <r>
    <x v="2154"/>
    <x v="73"/>
    <x v="43"/>
    <x v="6876"/>
    <n v="41010"/>
    <m/>
    <n v="-41010"/>
    <x v="111"/>
  </r>
  <r>
    <x v="2154"/>
    <x v="23"/>
    <x v="43"/>
    <x v="9530"/>
    <n v="31000"/>
    <m/>
    <n v="-31000"/>
    <x v="111"/>
  </r>
  <r>
    <x v="2154"/>
    <x v="76"/>
    <x v="43"/>
    <x v="9229"/>
    <n v="17750"/>
    <m/>
    <n v="-17750"/>
    <x v="111"/>
  </r>
  <r>
    <x v="2154"/>
    <x v="99"/>
    <x v="278"/>
    <x v="7931"/>
    <n v="1500"/>
    <m/>
    <n v="-1500"/>
    <x v="111"/>
  </r>
  <r>
    <x v="2154"/>
    <x v="97"/>
    <x v="278"/>
    <x v="9531"/>
    <n v="2715"/>
    <m/>
    <n v="-2715"/>
    <x v="111"/>
  </r>
  <r>
    <x v="2154"/>
    <x v="73"/>
    <x v="278"/>
    <x v="9532"/>
    <n v="27400"/>
    <m/>
    <n v="-27400"/>
    <x v="111"/>
  </r>
  <r>
    <x v="2154"/>
    <x v="99"/>
    <x v="787"/>
    <x v="7568"/>
    <n v="5000"/>
    <m/>
    <n v="-5000"/>
    <x v="111"/>
  </r>
  <r>
    <x v="2154"/>
    <x v="102"/>
    <x v="285"/>
    <x v="9533"/>
    <n v="2700"/>
    <m/>
    <n v="-2700"/>
    <x v="111"/>
  </r>
  <r>
    <x v="2155"/>
    <x v="58"/>
    <x v="314"/>
    <x v="9534"/>
    <n v="5000"/>
    <m/>
    <n v="-5000"/>
    <x v="111"/>
  </r>
  <r>
    <x v="2155"/>
    <x v="86"/>
    <x v="789"/>
    <x v="8731"/>
    <n v="300000"/>
    <m/>
    <n v="-300000"/>
    <x v="111"/>
  </r>
  <r>
    <x v="2155"/>
    <x v="95"/>
    <x v="278"/>
    <x v="9535"/>
    <n v="90000"/>
    <m/>
    <n v="-90000"/>
    <x v="111"/>
  </r>
  <r>
    <x v="2155"/>
    <x v="94"/>
    <x v="2"/>
    <x v="4400"/>
    <n v="4200"/>
    <m/>
    <n v="-4200"/>
    <x v="111"/>
  </r>
  <r>
    <x v="2155"/>
    <x v="101"/>
    <x v="314"/>
    <x v="9536"/>
    <n v="15000"/>
    <m/>
    <n v="-15000"/>
    <x v="111"/>
  </r>
  <r>
    <x v="2155"/>
    <x v="4"/>
    <x v="4"/>
    <x v="2436"/>
    <n v="3000"/>
    <m/>
    <n v="-3000"/>
    <x v="111"/>
  </r>
  <r>
    <x v="2155"/>
    <x v="7"/>
    <x v="27"/>
    <x v="5156"/>
    <n v="860"/>
    <m/>
    <n v="-860"/>
    <x v="111"/>
  </r>
  <r>
    <x v="2155"/>
    <x v="94"/>
    <x v="474"/>
    <x v="233"/>
    <n v="2700"/>
    <m/>
    <n v="-2700"/>
    <x v="111"/>
  </r>
  <r>
    <x v="2155"/>
    <x v="97"/>
    <x v="474"/>
    <x v="233"/>
    <n v="1500"/>
    <m/>
    <n v="-1500"/>
    <x v="111"/>
  </r>
  <r>
    <x v="2155"/>
    <x v="73"/>
    <x v="756"/>
    <x v="9537"/>
    <n v="19100"/>
    <m/>
    <n v="-19100"/>
    <x v="111"/>
  </r>
  <r>
    <x v="2138"/>
    <x v="76"/>
    <x v="248"/>
    <x v="9538"/>
    <n v="91980"/>
    <m/>
    <n v="-91980"/>
    <x v="111"/>
  </r>
  <r>
    <x v="2138"/>
    <x v="74"/>
    <x v="248"/>
    <x v="9538"/>
    <n v="21340"/>
    <m/>
    <n v="-21340"/>
    <x v="111"/>
  </r>
  <r>
    <x v="2138"/>
    <x v="81"/>
    <x v="248"/>
    <x v="9538"/>
    <n v="140985"/>
    <m/>
    <n v="-140985"/>
    <x v="111"/>
  </r>
  <r>
    <x v="2138"/>
    <x v="80"/>
    <x v="248"/>
    <x v="9538"/>
    <n v="15980"/>
    <m/>
    <n v="-15980"/>
    <x v="111"/>
  </r>
  <r>
    <x v="2138"/>
    <x v="67"/>
    <x v="248"/>
    <x v="9538"/>
    <n v="45000"/>
    <m/>
    <n v="-45000"/>
    <x v="111"/>
  </r>
  <r>
    <x v="2138"/>
    <x v="83"/>
    <x v="248"/>
    <x v="9538"/>
    <n v="114255"/>
    <m/>
    <n v="-114255"/>
    <x v="111"/>
  </r>
  <r>
    <x v="2138"/>
    <x v="79"/>
    <x v="248"/>
    <x v="9538"/>
    <n v="83530"/>
    <m/>
    <n v="-83530"/>
    <x v="111"/>
  </r>
  <r>
    <x v="2138"/>
    <x v="85"/>
    <x v="248"/>
    <x v="9538"/>
    <n v="65500"/>
    <m/>
    <n v="-65500"/>
    <x v="111"/>
  </r>
  <r>
    <x v="2138"/>
    <x v="90"/>
    <x v="248"/>
    <x v="9538"/>
    <n v="250855"/>
    <m/>
    <n v="-250855"/>
    <x v="111"/>
  </r>
  <r>
    <x v="2138"/>
    <x v="92"/>
    <x v="248"/>
    <x v="9538"/>
    <n v="41135"/>
    <m/>
    <n v="-41135"/>
    <x v="111"/>
  </r>
  <r>
    <x v="2138"/>
    <x v="86"/>
    <x v="248"/>
    <x v="9538"/>
    <n v="205140"/>
    <m/>
    <n v="-205140"/>
    <x v="111"/>
  </r>
  <r>
    <x v="2138"/>
    <x v="80"/>
    <x v="592"/>
    <x v="9341"/>
    <n v="1000000"/>
    <m/>
    <n v="-1000000"/>
    <x v="111"/>
  </r>
  <r>
    <x v="2138"/>
    <x v="67"/>
    <x v="635"/>
    <x v="9539"/>
    <n v="153000"/>
    <m/>
    <n v="-153000"/>
    <x v="111"/>
  </r>
  <r>
    <x v="2138"/>
    <x v="84"/>
    <x v="635"/>
    <x v="9540"/>
    <n v="150000"/>
    <m/>
    <n v="-150000"/>
    <x v="111"/>
  </r>
  <r>
    <x v="2138"/>
    <x v="80"/>
    <x v="339"/>
    <x v="9541"/>
    <n v="98000"/>
    <m/>
    <n v="-98000"/>
    <x v="111"/>
  </r>
  <r>
    <x v="2138"/>
    <x v="65"/>
    <x v="339"/>
    <x v="9541"/>
    <n v="50000"/>
    <m/>
    <n v="-50000"/>
    <x v="111"/>
  </r>
  <r>
    <x v="2138"/>
    <x v="69"/>
    <x v="339"/>
    <x v="9541"/>
    <n v="61000"/>
    <m/>
    <n v="-61000"/>
    <x v="111"/>
  </r>
  <r>
    <x v="2138"/>
    <x v="62"/>
    <x v="339"/>
    <x v="9541"/>
    <n v="25000"/>
    <m/>
    <n v="-25000"/>
    <x v="111"/>
  </r>
  <r>
    <x v="2138"/>
    <x v="88"/>
    <x v="339"/>
    <x v="9541"/>
    <n v="55000"/>
    <m/>
    <n v="-55000"/>
    <x v="111"/>
  </r>
  <r>
    <x v="2138"/>
    <x v="92"/>
    <x v="339"/>
    <x v="9541"/>
    <n v="53000"/>
    <m/>
    <n v="-53000"/>
    <x v="111"/>
  </r>
  <r>
    <x v="2139"/>
    <x v="80"/>
    <x v="748"/>
    <x v="9542"/>
    <n v="31000"/>
    <m/>
    <n v="-31000"/>
    <x v="111"/>
  </r>
  <r>
    <x v="2139"/>
    <x v="90"/>
    <x v="748"/>
    <x v="9542"/>
    <n v="16000"/>
    <m/>
    <n v="-16000"/>
    <x v="111"/>
  </r>
  <r>
    <x v="2139"/>
    <x v="79"/>
    <x v="748"/>
    <x v="9542"/>
    <n v="54000"/>
    <m/>
    <n v="-54000"/>
    <x v="111"/>
  </r>
  <r>
    <x v="2139"/>
    <x v="84"/>
    <x v="748"/>
    <x v="9542"/>
    <n v="6000"/>
    <m/>
    <n v="-6000"/>
    <x v="111"/>
  </r>
  <r>
    <x v="2139"/>
    <x v="67"/>
    <x v="748"/>
    <x v="9542"/>
    <n v="4000"/>
    <m/>
    <n v="-4000"/>
    <x v="111"/>
  </r>
  <r>
    <x v="2139"/>
    <x v="23"/>
    <x v="261"/>
    <x v="9543"/>
    <n v="32760"/>
    <m/>
    <n v="-32760"/>
    <x v="111"/>
  </r>
  <r>
    <x v="2139"/>
    <x v="22"/>
    <x v="261"/>
    <x v="9543"/>
    <n v="35360"/>
    <m/>
    <n v="-35360"/>
    <x v="111"/>
  </r>
  <r>
    <x v="2139"/>
    <x v="93"/>
    <x v="261"/>
    <x v="9543"/>
    <n v="11960"/>
    <m/>
    <n v="-11960"/>
    <x v="111"/>
  </r>
  <r>
    <x v="2139"/>
    <x v="58"/>
    <x v="261"/>
    <x v="9543"/>
    <n v="17316"/>
    <m/>
    <n v="-17316"/>
    <x v="111"/>
  </r>
  <r>
    <x v="2139"/>
    <x v="89"/>
    <x v="261"/>
    <x v="9544"/>
    <n v="-15738"/>
    <m/>
    <n v="15738"/>
    <x v="111"/>
  </r>
  <r>
    <x v="2114"/>
    <x v="73"/>
    <x v="45"/>
    <x v="9545"/>
    <n v="1154145"/>
    <m/>
    <n v="-1154145"/>
    <x v="111"/>
  </r>
  <r>
    <x v="2145"/>
    <x v="86"/>
    <x v="324"/>
    <x v="9546"/>
    <n v="400000"/>
    <m/>
    <n v="-400000"/>
    <x v="111"/>
  </r>
  <r>
    <x v="2145"/>
    <x v="94"/>
    <x v="417"/>
    <x v="9547"/>
    <n v="600000"/>
    <m/>
    <n v="-600000"/>
    <x v="111"/>
  </r>
  <r>
    <x v="2147"/>
    <x v="94"/>
    <x v="45"/>
    <x v="9548"/>
    <n v="1119250"/>
    <m/>
    <n v="-1119250"/>
    <x v="111"/>
  </r>
  <r>
    <x v="2152"/>
    <x v="76"/>
    <x v="518"/>
    <x v="9549"/>
    <n v="100000"/>
    <m/>
    <n v="-100000"/>
    <x v="111"/>
  </r>
  <r>
    <x v="2138"/>
    <x v="80"/>
    <x v="97"/>
    <x v="9550"/>
    <m/>
    <n v="4096986"/>
    <n v="4096986"/>
    <x v="111"/>
  </r>
  <r>
    <x v="2138"/>
    <x v="80"/>
    <x v="97"/>
    <x v="9184"/>
    <n v="41000"/>
    <m/>
    <n v="-41000"/>
    <x v="111"/>
  </r>
  <r>
    <x v="2114"/>
    <x v="90"/>
    <x v="97"/>
    <x v="9551"/>
    <m/>
    <n v="8000000"/>
    <n v="8000000"/>
    <x v="111"/>
  </r>
  <r>
    <x v="2114"/>
    <x v="90"/>
    <x v="97"/>
    <x v="9184"/>
    <n v="80000"/>
    <m/>
    <n v="-80000"/>
    <x v="111"/>
  </r>
  <r>
    <x v="2114"/>
    <x v="90"/>
    <x v="97"/>
    <x v="9552"/>
    <m/>
    <n v="1154145"/>
    <n v="1154145"/>
    <x v="111"/>
  </r>
  <r>
    <x v="2114"/>
    <x v="91"/>
    <x v="97"/>
    <x v="9553"/>
    <m/>
    <n v="2920000"/>
    <n v="2920000"/>
    <x v="111"/>
  </r>
  <r>
    <x v="2114"/>
    <x v="84"/>
    <x v="97"/>
    <x v="9554"/>
    <m/>
    <n v="7925552"/>
    <n v="7925552"/>
    <x v="111"/>
  </r>
  <r>
    <x v="2142"/>
    <x v="58"/>
    <x v="97"/>
    <x v="9555"/>
    <m/>
    <n v="1012687"/>
    <n v="1012687"/>
    <x v="111"/>
  </r>
  <r>
    <x v="2142"/>
    <x v="58"/>
    <x v="97"/>
    <x v="9556"/>
    <m/>
    <n v="467659"/>
    <n v="467659"/>
    <x v="111"/>
  </r>
  <r>
    <x v="2142"/>
    <x v="52"/>
    <x v="97"/>
    <x v="9557"/>
    <m/>
    <n v="550000"/>
    <n v="550000"/>
    <x v="111"/>
  </r>
  <r>
    <x v="2142"/>
    <x v="52"/>
    <x v="97"/>
    <x v="9558"/>
    <m/>
    <n v="650000"/>
    <n v="650000"/>
    <x v="111"/>
  </r>
  <r>
    <x v="2142"/>
    <x v="52"/>
    <x v="97"/>
    <x v="9558"/>
    <m/>
    <n v="700000"/>
    <n v="700000"/>
    <x v="111"/>
  </r>
  <r>
    <x v="2142"/>
    <x v="94"/>
    <x v="97"/>
    <x v="9559"/>
    <m/>
    <n v="10000000"/>
    <n v="10000000"/>
    <x v="111"/>
  </r>
  <r>
    <x v="2142"/>
    <x v="97"/>
    <x v="97"/>
    <x v="9560"/>
    <m/>
    <n v="9316872"/>
    <n v="9316872"/>
    <x v="111"/>
  </r>
  <r>
    <x v="2142"/>
    <x v="23"/>
    <x v="97"/>
    <x v="9561"/>
    <m/>
    <n v="359992"/>
    <n v="359992"/>
    <x v="111"/>
  </r>
  <r>
    <x v="2147"/>
    <x v="81"/>
    <x v="97"/>
    <x v="9562"/>
    <m/>
    <n v="1119250"/>
    <n v="1119250"/>
    <x v="111"/>
  </r>
  <r>
    <x v="2147"/>
    <x v="5"/>
    <x v="97"/>
    <x v="9563"/>
    <m/>
    <n v="500000"/>
    <n v="500000"/>
    <x v="111"/>
  </r>
  <r>
    <x v="2149"/>
    <x v="84"/>
    <x v="97"/>
    <x v="9564"/>
    <n v="78000"/>
    <m/>
    <n v="-78000"/>
    <x v="111"/>
  </r>
  <r>
    <x v="2149"/>
    <x v="58"/>
    <x v="97"/>
    <x v="9565"/>
    <m/>
    <n v="1013457"/>
    <n v="1013457"/>
    <x v="111"/>
  </r>
  <r>
    <x v="2156"/>
    <x v="100"/>
    <x v="474"/>
    <x v="233"/>
    <n v="2000"/>
    <m/>
    <n v="-2000"/>
    <x v="112"/>
  </r>
  <r>
    <x v="2156"/>
    <x v="4"/>
    <x v="4"/>
    <x v="9566"/>
    <n v="121000"/>
    <m/>
    <n v="-121000"/>
    <x v="112"/>
  </r>
  <r>
    <x v="2156"/>
    <x v="4"/>
    <x v="4"/>
    <x v="6696"/>
    <n v="5000"/>
    <m/>
    <n v="-5000"/>
    <x v="112"/>
  </r>
  <r>
    <x v="2157"/>
    <x v="73"/>
    <x v="278"/>
    <x v="9567"/>
    <n v="24600"/>
    <m/>
    <n v="-24600"/>
    <x v="112"/>
  </r>
  <r>
    <x v="2157"/>
    <x v="94"/>
    <x v="278"/>
    <x v="9568"/>
    <n v="10770"/>
    <m/>
    <n v="-10770"/>
    <x v="112"/>
  </r>
  <r>
    <x v="2157"/>
    <x v="94"/>
    <x v="285"/>
    <x v="7068"/>
    <n v="1000"/>
    <m/>
    <n v="-1000"/>
    <x v="112"/>
  </r>
  <r>
    <x v="2157"/>
    <x v="4"/>
    <x v="4"/>
    <x v="9569"/>
    <n v="7000"/>
    <m/>
    <n v="-7000"/>
    <x v="112"/>
  </r>
  <r>
    <x v="2157"/>
    <x v="94"/>
    <x v="474"/>
    <x v="9570"/>
    <n v="3000"/>
    <m/>
    <n v="-3000"/>
    <x v="112"/>
  </r>
  <r>
    <x v="2157"/>
    <x v="4"/>
    <x v="4"/>
    <x v="9571"/>
    <n v="2200"/>
    <m/>
    <n v="-2200"/>
    <x v="112"/>
  </r>
  <r>
    <x v="2157"/>
    <x v="97"/>
    <x v="791"/>
    <x v="9572"/>
    <n v="500000"/>
    <m/>
    <n v="-500000"/>
    <x v="112"/>
  </r>
  <r>
    <x v="2158"/>
    <x v="73"/>
    <x v="278"/>
    <x v="9573"/>
    <n v="1600"/>
    <m/>
    <n v="-1600"/>
    <x v="112"/>
  </r>
  <r>
    <x v="2158"/>
    <x v="94"/>
    <x v="474"/>
    <x v="9574"/>
    <n v="500"/>
    <m/>
    <n v="-500"/>
    <x v="112"/>
  </r>
  <r>
    <x v="2158"/>
    <x v="92"/>
    <x v="278"/>
    <x v="9575"/>
    <n v="2115"/>
    <m/>
    <n v="-2115"/>
    <x v="112"/>
  </r>
  <r>
    <x v="2158"/>
    <x v="73"/>
    <x v="278"/>
    <x v="7860"/>
    <n v="3810"/>
    <m/>
    <n v="-3810"/>
    <x v="112"/>
  </r>
  <r>
    <x v="2158"/>
    <x v="73"/>
    <x v="278"/>
    <x v="9576"/>
    <n v="1500"/>
    <m/>
    <n v="-1500"/>
    <x v="112"/>
  </r>
  <r>
    <x v="2158"/>
    <x v="73"/>
    <x v="474"/>
    <x v="233"/>
    <n v="2350"/>
    <m/>
    <n v="-2350"/>
    <x v="112"/>
  </r>
  <r>
    <x v="2157"/>
    <x v="73"/>
    <x v="278"/>
    <x v="9577"/>
    <n v="15000"/>
    <m/>
    <n v="-15000"/>
    <x v="112"/>
  </r>
  <r>
    <x v="2158"/>
    <x v="94"/>
    <x v="694"/>
    <x v="2723"/>
    <n v="5216"/>
    <m/>
    <n v="-5216"/>
    <x v="112"/>
  </r>
  <r>
    <x v="2158"/>
    <x v="94"/>
    <x v="278"/>
    <x v="9578"/>
    <n v="85000"/>
    <m/>
    <n v="-85000"/>
    <x v="112"/>
  </r>
  <r>
    <x v="2158"/>
    <x v="94"/>
    <x v="78"/>
    <x v="9579"/>
    <n v="158700"/>
    <m/>
    <n v="-158700"/>
    <x v="112"/>
  </r>
  <r>
    <x v="2158"/>
    <x v="94"/>
    <x v="735"/>
    <x v="9580"/>
    <n v="100000"/>
    <m/>
    <n v="-100000"/>
    <x v="112"/>
  </r>
  <r>
    <x v="2158"/>
    <x v="97"/>
    <x v="611"/>
    <x v="9477"/>
    <n v="50000"/>
    <m/>
    <n v="-50000"/>
    <x v="112"/>
  </r>
  <r>
    <x v="2158"/>
    <x v="4"/>
    <x v="305"/>
    <x v="9581"/>
    <n v="1000"/>
    <m/>
    <n v="-1000"/>
    <x v="112"/>
  </r>
  <r>
    <x v="2158"/>
    <x v="1"/>
    <x v="2"/>
    <x v="9582"/>
    <n v="3000"/>
    <m/>
    <n v="-3000"/>
    <x v="112"/>
  </r>
  <r>
    <x v="2158"/>
    <x v="66"/>
    <x v="465"/>
    <x v="9583"/>
    <n v="5000"/>
    <m/>
    <n v="-5000"/>
    <x v="112"/>
  </r>
  <r>
    <x v="2159"/>
    <x v="94"/>
    <x v="474"/>
    <x v="9584"/>
    <n v="1500"/>
    <m/>
    <n v="-1500"/>
    <x v="112"/>
  </r>
  <r>
    <x v="2159"/>
    <x v="98"/>
    <x v="474"/>
    <x v="2116"/>
    <n v="2800"/>
    <m/>
    <n v="-2800"/>
    <x v="112"/>
  </r>
  <r>
    <x v="2159"/>
    <x v="4"/>
    <x v="4"/>
    <x v="6696"/>
    <n v="5000"/>
    <m/>
    <n v="-5000"/>
    <x v="112"/>
  </r>
  <r>
    <x v="2159"/>
    <x v="103"/>
    <x v="465"/>
    <x v="9585"/>
    <n v="5000"/>
    <m/>
    <n v="-5000"/>
    <x v="112"/>
  </r>
  <r>
    <x v="2159"/>
    <x v="4"/>
    <x v="434"/>
    <x v="233"/>
    <n v="1200"/>
    <m/>
    <n v="-1200"/>
    <x v="112"/>
  </r>
  <r>
    <x v="2159"/>
    <x v="94"/>
    <x v="474"/>
    <x v="233"/>
    <n v="1700"/>
    <m/>
    <n v="-1700"/>
    <x v="112"/>
  </r>
  <r>
    <x v="2159"/>
    <x v="94"/>
    <x v="735"/>
    <x v="9307"/>
    <n v="100000"/>
    <m/>
    <n v="-100000"/>
    <x v="112"/>
  </r>
  <r>
    <x v="2160"/>
    <x v="97"/>
    <x v="655"/>
    <x v="9307"/>
    <n v="162500"/>
    <m/>
    <n v="-162500"/>
    <x v="112"/>
  </r>
  <r>
    <x v="2160"/>
    <x v="92"/>
    <x v="278"/>
    <x v="9586"/>
    <n v="16000"/>
    <m/>
    <n v="-16000"/>
    <x v="112"/>
  </r>
  <r>
    <x v="2160"/>
    <x v="91"/>
    <x v="278"/>
    <x v="9586"/>
    <n v="38000"/>
    <m/>
    <n v="-38000"/>
    <x v="112"/>
  </r>
  <r>
    <x v="2160"/>
    <x v="95"/>
    <x v="278"/>
    <x v="9586"/>
    <n v="19500"/>
    <m/>
    <n v="-19500"/>
    <x v="112"/>
  </r>
  <r>
    <x v="2160"/>
    <x v="94"/>
    <x v="278"/>
    <x v="9586"/>
    <n v="80000"/>
    <m/>
    <n v="-80000"/>
    <x v="112"/>
  </r>
  <r>
    <x v="2160"/>
    <x v="92"/>
    <x v="756"/>
    <x v="9587"/>
    <n v="88800"/>
    <m/>
    <n v="-88800"/>
    <x v="112"/>
  </r>
  <r>
    <x v="2160"/>
    <x v="94"/>
    <x v="792"/>
    <x v="9588"/>
    <n v="164000"/>
    <m/>
    <n v="-164000"/>
    <x v="112"/>
  </r>
  <r>
    <x v="2160"/>
    <x v="81"/>
    <x v="793"/>
    <x v="9589"/>
    <n v="140000"/>
    <m/>
    <n v="-140000"/>
    <x v="112"/>
  </r>
  <r>
    <x v="2160"/>
    <x v="94"/>
    <x v="278"/>
    <x v="9590"/>
    <n v="208000"/>
    <m/>
    <n v="-208000"/>
    <x v="112"/>
  </r>
  <r>
    <x v="2160"/>
    <x v="92"/>
    <x v="278"/>
    <x v="9591"/>
    <n v="23680"/>
    <m/>
    <n v="-23680"/>
    <x v="112"/>
  </r>
  <r>
    <x v="2160"/>
    <x v="4"/>
    <x v="4"/>
    <x v="6696"/>
    <n v="2000"/>
    <m/>
    <n v="-2000"/>
    <x v="112"/>
  </r>
  <r>
    <x v="2160"/>
    <x v="76"/>
    <x v="518"/>
    <x v="898"/>
    <n v="35000"/>
    <m/>
    <n v="-35000"/>
    <x v="112"/>
  </r>
  <r>
    <x v="2160"/>
    <x v="73"/>
    <x v="278"/>
    <x v="9592"/>
    <n v="25500"/>
    <m/>
    <n v="-25500"/>
    <x v="112"/>
  </r>
  <r>
    <x v="2160"/>
    <x v="79"/>
    <x v="474"/>
    <x v="233"/>
    <n v="2700"/>
    <m/>
    <n v="-2700"/>
    <x v="112"/>
  </r>
  <r>
    <x v="2161"/>
    <x v="84"/>
    <x v="794"/>
    <x v="898"/>
    <n v="50000"/>
    <m/>
    <n v="-50000"/>
    <x v="112"/>
  </r>
  <r>
    <x v="2161"/>
    <x v="97"/>
    <x v="278"/>
    <x v="9593"/>
    <n v="3000"/>
    <m/>
    <n v="-3000"/>
    <x v="112"/>
  </r>
  <r>
    <x v="2161"/>
    <x v="4"/>
    <x v="4"/>
    <x v="6696"/>
    <n v="3000"/>
    <m/>
    <n v="-3000"/>
    <x v="112"/>
  </r>
  <r>
    <x v="2161"/>
    <x v="73"/>
    <x v="474"/>
    <x v="233"/>
    <n v="2000"/>
    <m/>
    <n v="-2000"/>
    <x v="112"/>
  </r>
  <r>
    <x v="2161"/>
    <x v="81"/>
    <x v="787"/>
    <x v="898"/>
    <n v="50000"/>
    <m/>
    <n v="-50000"/>
    <x v="112"/>
  </r>
  <r>
    <x v="2161"/>
    <x v="65"/>
    <x v="787"/>
    <x v="898"/>
    <n v="25000"/>
    <m/>
    <n v="-25000"/>
    <x v="112"/>
  </r>
  <r>
    <x v="2161"/>
    <x v="91"/>
    <x v="784"/>
    <x v="9594"/>
    <n v="25000"/>
    <m/>
    <n v="-25000"/>
    <x v="112"/>
  </r>
  <r>
    <x v="2162"/>
    <x v="101"/>
    <x v="761"/>
    <x v="9595"/>
    <n v="12000"/>
    <m/>
    <n v="-12000"/>
    <x v="112"/>
  </r>
  <r>
    <x v="2162"/>
    <x v="73"/>
    <x v="474"/>
    <x v="9596"/>
    <n v="3500"/>
    <m/>
    <n v="-3500"/>
    <x v="112"/>
  </r>
  <r>
    <x v="2162"/>
    <x v="87"/>
    <x v="474"/>
    <x v="9597"/>
    <n v="2200"/>
    <m/>
    <n v="-2200"/>
    <x v="112"/>
  </r>
  <r>
    <x v="2162"/>
    <x v="94"/>
    <x v="761"/>
    <x v="9598"/>
    <n v="85000"/>
    <m/>
    <n v="-85000"/>
    <x v="112"/>
  </r>
  <r>
    <x v="2162"/>
    <x v="94"/>
    <x v="779"/>
    <x v="9599"/>
    <n v="500000"/>
    <m/>
    <n v="-500000"/>
    <x v="112"/>
  </r>
  <r>
    <x v="2162"/>
    <x v="91"/>
    <x v="278"/>
    <x v="9216"/>
    <n v="15170"/>
    <m/>
    <n v="-15170"/>
    <x v="112"/>
  </r>
  <r>
    <x v="2162"/>
    <x v="98"/>
    <x v="277"/>
    <x v="9600"/>
    <n v="24000"/>
    <m/>
    <n v="-24000"/>
    <x v="112"/>
  </r>
  <r>
    <x v="2162"/>
    <x v="101"/>
    <x v="474"/>
    <x v="233"/>
    <n v="3000"/>
    <m/>
    <n v="-3000"/>
    <x v="112"/>
  </r>
  <r>
    <x v="2162"/>
    <x v="94"/>
    <x v="474"/>
    <x v="233"/>
    <n v="600"/>
    <m/>
    <n v="-600"/>
    <x v="112"/>
  </r>
  <r>
    <x v="2162"/>
    <x v="66"/>
    <x v="465"/>
    <x v="9601"/>
    <n v="5000"/>
    <m/>
    <n v="-5000"/>
    <x v="112"/>
  </r>
  <r>
    <x v="2162"/>
    <x v="94"/>
    <x v="278"/>
    <x v="9602"/>
    <n v="7500"/>
    <m/>
    <n v="-7500"/>
    <x v="112"/>
  </r>
  <r>
    <x v="2162"/>
    <x v="104"/>
    <x v="43"/>
    <x v="9603"/>
    <n v="2100"/>
    <m/>
    <n v="-2100"/>
    <x v="112"/>
  </r>
  <r>
    <x v="2162"/>
    <x v="94"/>
    <x v="474"/>
    <x v="233"/>
    <n v="450"/>
    <m/>
    <n v="-450"/>
    <x v="112"/>
  </r>
  <r>
    <x v="2162"/>
    <x v="65"/>
    <x v="278"/>
    <x v="9604"/>
    <n v="1200"/>
    <m/>
    <n v="-1200"/>
    <x v="112"/>
  </r>
  <r>
    <x v="2162"/>
    <x v="105"/>
    <x v="763"/>
    <x v="9605"/>
    <n v="20900"/>
    <m/>
    <n v="-20900"/>
    <x v="112"/>
  </r>
  <r>
    <x v="2162"/>
    <x v="79"/>
    <x v="2"/>
    <x v="9606"/>
    <n v="3100"/>
    <m/>
    <n v="-3100"/>
    <x v="112"/>
  </r>
  <r>
    <x v="2162"/>
    <x v="79"/>
    <x v="2"/>
    <x v="9607"/>
    <n v="7230"/>
    <m/>
    <n v="-7230"/>
    <x v="112"/>
  </r>
  <r>
    <x v="2162"/>
    <x v="94"/>
    <x v="474"/>
    <x v="233"/>
    <n v="600"/>
    <m/>
    <n v="-600"/>
    <x v="112"/>
  </r>
  <r>
    <x v="2162"/>
    <x v="79"/>
    <x v="474"/>
    <x v="233"/>
    <n v="2000"/>
    <m/>
    <n v="-2000"/>
    <x v="112"/>
  </r>
  <r>
    <x v="2163"/>
    <x v="106"/>
    <x v="642"/>
    <x v="9608"/>
    <n v="1000"/>
    <m/>
    <n v="-1000"/>
    <x v="112"/>
  </r>
  <r>
    <x v="2163"/>
    <x v="79"/>
    <x v="474"/>
    <x v="9609"/>
    <n v="1200"/>
    <m/>
    <n v="-1200"/>
    <x v="112"/>
  </r>
  <r>
    <x v="2164"/>
    <x v="4"/>
    <x v="4"/>
    <x v="6696"/>
    <n v="3000"/>
    <m/>
    <n v="-3000"/>
    <x v="112"/>
  </r>
  <r>
    <x v="2164"/>
    <x v="79"/>
    <x v="474"/>
    <x v="233"/>
    <n v="2000"/>
    <m/>
    <n v="-2000"/>
    <x v="112"/>
  </r>
  <r>
    <x v="2164"/>
    <x v="79"/>
    <x v="474"/>
    <x v="233"/>
    <n v="500"/>
    <m/>
    <n v="-500"/>
    <x v="112"/>
  </r>
  <r>
    <x v="2164"/>
    <x v="66"/>
    <x v="278"/>
    <x v="9610"/>
    <n v="35000"/>
    <m/>
    <n v="-35000"/>
    <x v="112"/>
  </r>
  <r>
    <x v="2164"/>
    <x v="101"/>
    <x v="474"/>
    <x v="9611"/>
    <n v="500"/>
    <m/>
    <n v="-500"/>
    <x v="112"/>
  </r>
  <r>
    <x v="2164"/>
    <x v="65"/>
    <x v="278"/>
    <x v="9612"/>
    <n v="5000"/>
    <m/>
    <n v="-5000"/>
    <x v="112"/>
  </r>
  <r>
    <x v="2164"/>
    <x v="65"/>
    <x v="2"/>
    <x v="9613"/>
    <n v="1500"/>
    <m/>
    <n v="-1500"/>
    <x v="112"/>
  </r>
  <r>
    <x v="2164"/>
    <x v="94"/>
    <x v="619"/>
    <x v="8878"/>
    <n v="500000"/>
    <m/>
    <n v="-500000"/>
    <x v="112"/>
  </r>
  <r>
    <x v="2164"/>
    <x v="58"/>
    <x v="278"/>
    <x v="9614"/>
    <n v="60000"/>
    <m/>
    <n v="-60000"/>
    <x v="112"/>
  </r>
  <r>
    <x v="2164"/>
    <x v="73"/>
    <x v="795"/>
    <x v="9615"/>
    <n v="20000"/>
    <m/>
    <n v="-20000"/>
    <x v="112"/>
  </r>
  <r>
    <x v="2164"/>
    <x v="107"/>
    <x v="474"/>
    <x v="233"/>
    <n v="200"/>
    <m/>
    <n v="-200"/>
    <x v="112"/>
  </r>
  <r>
    <x v="2164"/>
    <x v="97"/>
    <x v="611"/>
    <x v="9307"/>
    <n v="100000"/>
    <m/>
    <n v="-100000"/>
    <x v="112"/>
  </r>
  <r>
    <x v="2164"/>
    <x v="94"/>
    <x v="474"/>
    <x v="233"/>
    <n v="1350"/>
    <m/>
    <n v="-1350"/>
    <x v="112"/>
  </r>
  <r>
    <x v="2164"/>
    <x v="4"/>
    <x v="796"/>
    <x v="233"/>
    <n v="6300"/>
    <m/>
    <n v="-6300"/>
    <x v="112"/>
  </r>
  <r>
    <x v="2164"/>
    <x v="4"/>
    <x v="4"/>
    <x v="9616"/>
    <n v="2000"/>
    <m/>
    <n v="-2000"/>
    <x v="112"/>
  </r>
  <r>
    <x v="2164"/>
    <x v="4"/>
    <x v="797"/>
    <x v="9617"/>
    <n v="12840"/>
    <m/>
    <n v="-12840"/>
    <x v="112"/>
  </r>
  <r>
    <x v="2165"/>
    <x v="84"/>
    <x v="474"/>
    <x v="9618"/>
    <n v="300"/>
    <m/>
    <n v="-300"/>
    <x v="112"/>
  </r>
  <r>
    <x v="2165"/>
    <x v="4"/>
    <x v="4"/>
    <x v="9619"/>
    <n v="4370"/>
    <m/>
    <n v="-4370"/>
    <x v="112"/>
  </r>
  <r>
    <x v="2165"/>
    <x v="4"/>
    <x v="4"/>
    <x v="9616"/>
    <n v="4660"/>
    <m/>
    <n v="-4660"/>
    <x v="112"/>
  </r>
  <r>
    <x v="2165"/>
    <x v="4"/>
    <x v="330"/>
    <x v="9620"/>
    <n v="7500"/>
    <m/>
    <n v="-7500"/>
    <x v="112"/>
  </r>
  <r>
    <x v="2165"/>
    <x v="4"/>
    <x v="4"/>
    <x v="6696"/>
    <n v="3000"/>
    <m/>
    <n v="-3000"/>
    <x v="112"/>
  </r>
  <r>
    <x v="2165"/>
    <x v="90"/>
    <x v="278"/>
    <x v="9621"/>
    <n v="10900"/>
    <m/>
    <n v="-10900"/>
    <x v="112"/>
  </r>
  <r>
    <x v="2165"/>
    <x v="108"/>
    <x v="78"/>
    <x v="9622"/>
    <n v="27500"/>
    <m/>
    <n v="-27500"/>
    <x v="112"/>
  </r>
  <r>
    <x v="2165"/>
    <x v="101"/>
    <x v="474"/>
    <x v="233"/>
    <n v="650"/>
    <m/>
    <n v="-650"/>
    <x v="112"/>
  </r>
  <r>
    <x v="2165"/>
    <x v="4"/>
    <x v="285"/>
    <x v="2385"/>
    <n v="150"/>
    <m/>
    <n v="-150"/>
    <x v="112"/>
  </r>
  <r>
    <x v="2165"/>
    <x v="108"/>
    <x v="474"/>
    <x v="9623"/>
    <n v="700"/>
    <m/>
    <n v="-700"/>
    <x v="112"/>
  </r>
  <r>
    <x v="2165"/>
    <x v="81"/>
    <x v="664"/>
    <x v="9104"/>
    <n v="25000"/>
    <m/>
    <n v="-25000"/>
    <x v="112"/>
  </r>
  <r>
    <x v="2166"/>
    <x v="7"/>
    <x v="198"/>
    <x v="9624"/>
    <n v="2400"/>
    <m/>
    <n v="-2400"/>
    <x v="112"/>
  </r>
  <r>
    <x v="2166"/>
    <x v="101"/>
    <x v="314"/>
    <x v="9625"/>
    <n v="20000"/>
    <m/>
    <n v="-20000"/>
    <x v="112"/>
  </r>
  <r>
    <x v="2166"/>
    <x v="1"/>
    <x v="43"/>
    <x v="9626"/>
    <n v="105000"/>
    <m/>
    <n v="-105000"/>
    <x v="112"/>
  </r>
  <r>
    <x v="2166"/>
    <x v="79"/>
    <x v="474"/>
    <x v="233"/>
    <n v="600"/>
    <m/>
    <n v="-600"/>
    <x v="112"/>
  </r>
  <r>
    <x v="2166"/>
    <x v="22"/>
    <x v="261"/>
    <x v="9627"/>
    <n v="35360"/>
    <m/>
    <n v="-35360"/>
    <x v="112"/>
  </r>
  <r>
    <x v="2166"/>
    <x v="23"/>
    <x v="261"/>
    <x v="9627"/>
    <n v="32760"/>
    <m/>
    <n v="-32760"/>
    <x v="112"/>
  </r>
  <r>
    <x v="2166"/>
    <x v="101"/>
    <x v="261"/>
    <x v="9627"/>
    <n v="145766"/>
    <m/>
    <n v="-145766"/>
    <x v="112"/>
  </r>
  <r>
    <x v="2166"/>
    <x v="84"/>
    <x v="261"/>
    <x v="9627"/>
    <n v="508379"/>
    <m/>
    <n v="-508379"/>
    <x v="112"/>
  </r>
  <r>
    <x v="2166"/>
    <x v="94"/>
    <x v="644"/>
    <x v="9491"/>
    <n v="1000000"/>
    <m/>
    <n v="-1000000"/>
    <x v="112"/>
  </r>
  <r>
    <x v="2166"/>
    <x v="80"/>
    <x v="208"/>
    <x v="8731"/>
    <n v="500000"/>
    <m/>
    <n v="-500000"/>
    <x v="112"/>
  </r>
  <r>
    <x v="2166"/>
    <x v="52"/>
    <x v="798"/>
    <x v="8731"/>
    <n v="500000"/>
    <m/>
    <n v="-500000"/>
    <x v="112"/>
  </r>
  <r>
    <x v="2167"/>
    <x v="73"/>
    <x v="773"/>
    <x v="9628"/>
    <n v="10000"/>
    <m/>
    <n v="-10000"/>
    <x v="112"/>
  </r>
  <r>
    <x v="2167"/>
    <x v="73"/>
    <x v="2"/>
    <x v="6322"/>
    <n v="2000"/>
    <m/>
    <n v="-2000"/>
    <x v="112"/>
  </r>
  <r>
    <x v="2168"/>
    <x v="73"/>
    <x v="145"/>
    <x v="9629"/>
    <n v="4800"/>
    <m/>
    <n v="-4800"/>
    <x v="112"/>
  </r>
  <r>
    <x v="2168"/>
    <x v="79"/>
    <x v="278"/>
    <x v="9630"/>
    <n v="9000"/>
    <m/>
    <n v="-9000"/>
    <x v="112"/>
  </r>
  <r>
    <x v="2159"/>
    <x v="95"/>
    <x v="294"/>
    <x v="9631"/>
    <n v="330000"/>
    <m/>
    <n v="-330000"/>
    <x v="112"/>
  </r>
  <r>
    <x v="2159"/>
    <x v="92"/>
    <x v="758"/>
    <x v="9632"/>
    <n v="81000"/>
    <m/>
    <n v="-81000"/>
    <x v="112"/>
  </r>
  <r>
    <x v="2159"/>
    <x v="94"/>
    <x v="716"/>
    <x v="9633"/>
    <n v="200000"/>
    <m/>
    <n v="-200000"/>
    <x v="112"/>
  </r>
  <r>
    <x v="2157"/>
    <x v="1"/>
    <x v="97"/>
    <x v="9634"/>
    <m/>
    <n v="246087"/>
    <n v="246087"/>
    <x v="112"/>
  </r>
  <r>
    <x v="2157"/>
    <x v="1"/>
    <x v="97"/>
    <x v="9635"/>
    <m/>
    <n v="246087"/>
    <n v="246087"/>
    <x v="112"/>
  </r>
  <r>
    <x v="2157"/>
    <x v="1"/>
    <x v="97"/>
    <x v="9636"/>
    <m/>
    <n v="246087"/>
    <n v="246087"/>
    <x v="112"/>
  </r>
  <r>
    <x v="2157"/>
    <x v="1"/>
    <x v="97"/>
    <x v="9637"/>
    <m/>
    <n v="178973"/>
    <n v="178973"/>
    <x v="112"/>
  </r>
  <r>
    <x v="2160"/>
    <x v="66"/>
    <x v="97"/>
    <x v="9638"/>
    <m/>
    <n v="677861"/>
    <n v="677861"/>
    <x v="112"/>
  </r>
  <r>
    <x v="2162"/>
    <x v="22"/>
    <x v="97"/>
    <x v="9639"/>
    <m/>
    <n v="333522"/>
    <n v="333522"/>
    <x v="112"/>
  </r>
  <r>
    <x v="2162"/>
    <x v="55"/>
    <x v="97"/>
    <x v="9640"/>
    <m/>
    <n v="5000000"/>
    <n v="5000000"/>
    <x v="112"/>
  </r>
  <r>
    <x v="2169"/>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4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5" firstHeaderRow="0" firstDataRow="1" firstDataCol="1" rowPageCount="3" colPageCount="1"/>
  <pivotFields count="8">
    <pivotField axis="axisPage" showAll="0">
      <items count="2266">
        <item x="249"/>
        <item m="1" x="2263"/>
        <item m="1" x="2218"/>
        <item m="1" x="2217"/>
        <item m="1" x="2231"/>
        <item m="1" x="2221"/>
        <item m="1" x="2183"/>
        <item m="1" x="2202"/>
        <item m="1" x="2209"/>
        <item m="1" x="2229"/>
        <item m="1" x="2208"/>
        <item m="1" x="2237"/>
        <item m="1" x="2245"/>
        <item m="1" x="2206"/>
        <item m="1" x="2252"/>
        <item m="1" x="2199"/>
        <item m="1" x="2257"/>
        <item m="1" x="2212"/>
        <item m="1" x="2172"/>
        <item m="1" x="2261"/>
        <item m="1" x="2264"/>
        <item m="1" x="2179"/>
        <item m="1" x="2220"/>
        <item m="1" x="2174"/>
        <item m="1" x="2175"/>
        <item m="1" x="2177"/>
        <item m="1" x="2191"/>
        <item m="1" x="2192"/>
        <item m="1" x="2238"/>
        <item m="1" x="2226"/>
        <item m="1" x="2227"/>
        <item m="1" x="2232"/>
        <item m="1" x="2243"/>
        <item m="1" x="2222"/>
        <item m="1" x="2184"/>
        <item m="1" x="2189"/>
        <item m="1" x="2196"/>
        <item m="1" x="2246"/>
        <item x="0"/>
        <item m="1" x="2233"/>
        <item m="1" x="2239"/>
        <item m="1" x="2197"/>
        <item x="1"/>
        <item m="1" x="2240"/>
        <item m="1" x="2259"/>
        <item x="2"/>
        <item x="3"/>
        <item m="1" x="2203"/>
        <item m="1" x="2254"/>
        <item m="1" x="2200"/>
        <item m="1" x="2250"/>
        <item m="1" x="2258"/>
        <item m="1" x="2262"/>
        <item x="4"/>
        <item m="1" x="2173"/>
        <item x="5"/>
        <item x="6"/>
        <item m="1" x="221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25"/>
        <item x="157"/>
        <item x="158"/>
        <item x="159"/>
        <item x="160"/>
        <item x="161"/>
        <item x="162"/>
        <item x="163"/>
        <item x="164"/>
        <item x="165"/>
        <item x="166"/>
        <item x="167"/>
        <item x="168"/>
        <item x="169"/>
        <item m="1" x="220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6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0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13"/>
        <item x="276"/>
        <item x="277"/>
        <item x="278"/>
        <item x="275"/>
        <item m="1" x="2210"/>
        <item x="279"/>
        <item x="280"/>
        <item x="281"/>
        <item x="282"/>
        <item x="283"/>
        <item x="284"/>
        <item x="285"/>
        <item x="286"/>
        <item x="287"/>
        <item x="288"/>
        <item x="289"/>
        <item x="290"/>
        <item x="291"/>
        <item x="292"/>
        <item x="293"/>
        <item x="294"/>
        <item x="295"/>
        <item x="296"/>
        <item m="1" x="2214"/>
        <item x="297"/>
        <item x="298"/>
        <item x="299"/>
        <item m="1" x="2216"/>
        <item x="300"/>
        <item x="302"/>
        <item x="303"/>
        <item x="301"/>
        <item x="304"/>
        <item x="305"/>
        <item x="306"/>
        <item x="307"/>
        <item x="308"/>
        <item x="309"/>
        <item x="310"/>
        <item x="311"/>
        <item x="312"/>
        <item m="1" x="2180"/>
        <item x="313"/>
        <item m="1" x="2182"/>
        <item x="314"/>
        <item x="315"/>
        <item x="316"/>
        <item x="317"/>
        <item x="318"/>
        <item x="319"/>
        <item x="320"/>
        <item x="321"/>
        <item m="1" x="2228"/>
        <item x="323"/>
        <item x="324"/>
        <item x="325"/>
        <item x="326"/>
        <item x="322"/>
        <item x="327"/>
        <item x="328"/>
        <item x="329"/>
        <item x="330"/>
        <item x="331"/>
        <item m="1" x="2219"/>
        <item x="332"/>
        <item m="1" x="2181"/>
        <item x="333"/>
        <item x="334"/>
        <item x="335"/>
        <item x="336"/>
        <item x="337"/>
        <item x="338"/>
        <item x="344"/>
        <item m="1" x="218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78"/>
        <item x="375"/>
        <item x="376"/>
        <item x="373"/>
        <item x="377"/>
        <item x="378"/>
        <item x="379"/>
        <item x="380"/>
        <item m="1" x="2223"/>
        <item x="381"/>
        <item x="382"/>
        <item x="383"/>
        <item x="384"/>
        <item x="385"/>
        <item x="386"/>
        <item x="387"/>
        <item x="388"/>
        <item x="389"/>
        <item x="390"/>
        <item x="391"/>
        <item x="392"/>
        <item x="393"/>
        <item x="394"/>
        <item x="395"/>
        <item x="396"/>
        <item x="397"/>
        <item x="399"/>
        <item x="400"/>
        <item x="401"/>
        <item x="398"/>
        <item x="402"/>
        <item m="1" x="2224"/>
        <item x="403"/>
        <item x="404"/>
        <item x="405"/>
        <item x="406"/>
        <item x="407"/>
        <item x="408"/>
        <item x="409"/>
        <item m="1" x="2190"/>
        <item x="410"/>
        <item x="411"/>
        <item x="421"/>
        <item x="412"/>
        <item x="413"/>
        <item x="414"/>
        <item x="415"/>
        <item x="416"/>
        <item x="417"/>
        <item m="1" x="2244"/>
        <item x="418"/>
        <item x="419"/>
        <item x="420"/>
        <item x="423"/>
        <item x="443"/>
        <item x="424"/>
        <item x="422"/>
        <item x="425"/>
        <item x="426"/>
        <item x="427"/>
        <item x="428"/>
        <item x="429"/>
        <item x="430"/>
        <item x="431"/>
        <item x="432"/>
        <item m="1" x="2236"/>
        <item x="433"/>
        <item x="434"/>
        <item x="435"/>
        <item x="436"/>
        <item x="438"/>
        <item x="437"/>
        <item x="439"/>
        <item x="440"/>
        <item x="442"/>
        <item x="441"/>
        <item x="445"/>
        <item x="446"/>
        <item x="447"/>
        <item x="444"/>
        <item x="448"/>
        <item x="449"/>
        <item x="450"/>
        <item x="451"/>
        <item x="452"/>
        <item x="453"/>
        <item x="454"/>
        <item x="455"/>
        <item x="456"/>
        <item x="457"/>
        <item m="1" x="2198"/>
        <item x="458"/>
        <item x="459"/>
        <item m="1" x="2247"/>
        <item x="460"/>
        <item x="461"/>
        <item x="462"/>
        <item x="463"/>
        <item m="1" x="2256"/>
        <item x="464"/>
        <item x="465"/>
        <item x="466"/>
        <item x="467"/>
        <item x="468"/>
        <item x="469"/>
        <item x="470"/>
        <item m="1" x="2235"/>
        <item x="471"/>
        <item x="472"/>
        <item x="473"/>
        <item x="474"/>
        <item x="475"/>
        <item x="476"/>
        <item x="477"/>
        <item x="478"/>
        <item x="479"/>
        <item x="480"/>
        <item x="481"/>
        <item x="482"/>
        <item x="483"/>
        <item x="484"/>
        <item m="1" x="2211"/>
        <item x="490"/>
        <item x="485"/>
        <item x="486"/>
        <item x="487"/>
        <item x="488"/>
        <item x="489"/>
        <item x="491"/>
        <item x="492"/>
        <item m="1" x="2204"/>
        <item m="1" x="2248"/>
        <item x="503"/>
        <item m="1" x="2251"/>
        <item x="493"/>
        <item x="494"/>
        <item x="504"/>
        <item x="495"/>
        <item x="496"/>
        <item x="497"/>
        <item x="498"/>
        <item x="499"/>
        <item x="500"/>
        <item x="501"/>
        <item x="502"/>
        <item x="505"/>
        <item x="506"/>
        <item x="507"/>
        <item x="508"/>
        <item m="1" x="220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70"/>
        <item x="564"/>
        <item x="565"/>
        <item x="566"/>
        <item x="567"/>
        <item x="568"/>
        <item x="569"/>
        <item x="570"/>
        <item x="571"/>
        <item x="572"/>
        <item x="573"/>
        <item x="574"/>
        <item m="1" x="217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8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87"/>
        <item x="698"/>
        <item x="708"/>
        <item x="709"/>
        <item x="710"/>
        <item x="699"/>
        <item x="700"/>
        <item x="701"/>
        <item x="702"/>
        <item x="703"/>
        <item x="704"/>
        <item x="705"/>
        <item x="706"/>
        <item x="707"/>
        <item x="711"/>
        <item x="726"/>
        <item x="727"/>
        <item x="734"/>
        <item x="712"/>
        <item x="728"/>
        <item x="729"/>
        <item m="1" x="223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93"/>
        <item x="753"/>
        <item m="1" x="2195"/>
        <item x="740"/>
        <item x="754"/>
        <item x="741"/>
        <item x="742"/>
        <item x="743"/>
        <item x="744"/>
        <item x="745"/>
        <item x="746"/>
        <item x="747"/>
        <item x="755"/>
        <item x="748"/>
        <item x="757"/>
        <item x="758"/>
        <item x="769"/>
        <item x="759"/>
        <item m="1" x="2242"/>
        <item x="760"/>
        <item x="761"/>
        <item x="770"/>
        <item m="1" x="2249"/>
        <item x="762"/>
        <item x="771"/>
        <item x="763"/>
        <item x="764"/>
        <item x="765"/>
        <item x="766"/>
        <item x="772"/>
        <item x="773"/>
        <item x="767"/>
        <item x="768"/>
        <item x="774"/>
        <item x="775"/>
        <item x="790"/>
        <item x="776"/>
        <item x="791"/>
        <item x="777"/>
        <item x="778"/>
        <item x="792"/>
        <item x="779"/>
        <item x="780"/>
        <item x="781"/>
        <item x="782"/>
        <item x="793"/>
        <item x="783"/>
        <item x="794"/>
        <item x="795"/>
        <item x="216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5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30"/>
        <item x="944"/>
        <item m="1" x="219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4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5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71"/>
        <item x="1583"/>
        <item x="1577"/>
        <item x="1578"/>
        <item x="1576"/>
        <item x="1579"/>
        <item x="1580"/>
        <item x="1586"/>
        <item x="1587"/>
        <item x="1581"/>
        <item x="1582"/>
        <item x="1588"/>
        <item x="1589"/>
        <item x="1590"/>
        <item x="1602"/>
        <item x="1612"/>
        <item m="1" x="218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t="default"/>
      </items>
    </pivotField>
    <pivotField axis="axisRow" showAll="0">
      <items count="234">
        <item sd="0" x="97"/>
        <item sd="0" x="95"/>
        <item sd="0" x="94"/>
        <item sd="0" x="92"/>
        <item sd="0" x="91"/>
        <item sd="0" x="90"/>
        <item sd="0" x="52"/>
        <item sd="0" x="89"/>
        <item sd="0" x="87"/>
        <item sd="0" x="88"/>
        <item sd="0" x="85"/>
        <item sd="0" x="72"/>
        <item sd="0" x="79"/>
        <item sd="0" x="84"/>
        <item sd="0" x="83"/>
        <item sd="0" x="107"/>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31"/>
        <item sd="0" x="49"/>
        <item sd="0" x="24"/>
        <item sd="0" x="33"/>
        <item sd="0" x="23"/>
        <item sd="0" x="22"/>
        <item sd="0" x="34"/>
        <item n="JPMC (Main Project)" sd="0" x="11"/>
        <item sd="0" x="18"/>
        <item sd="0" x="48"/>
        <item sd="0" x="46"/>
        <item sd="0" x="45"/>
        <item sd="0" x="37"/>
        <item sd="0" x="47"/>
        <item sd="0" m="1" x="145"/>
        <item sd="0" x="44"/>
        <item sd="0" m="1" x="159"/>
        <item sd="0" x="42"/>
        <item sd="0" x="40"/>
        <item sd="0" x="15"/>
        <item sd="0" x="27"/>
        <item sd="0" x="30"/>
        <item sd="0" x="25"/>
        <item sd="0" x="29"/>
        <item sd="0" x="8"/>
        <item sd="0" x="9"/>
        <item sd="0" m="1" x="154"/>
        <item sd="0" m="1" x="124"/>
        <item sd="0" m="1" x="175"/>
        <item sd="0" m="1" x="119"/>
        <item sd="0" m="1" x="131"/>
        <item sd="0" m="1" x="160"/>
        <item sd="0" x="13"/>
        <item sd="0" m="1" x="230"/>
        <item sd="0" m="1" x="210"/>
        <item sd="0" m="1" x="201"/>
        <item sd="0" m="1" x="139"/>
        <item sd="0" m="1" x="136"/>
        <item sd="0" m="1" x="226"/>
        <item sd="0" m="1" x="204"/>
        <item sd="0" m="1" x="213"/>
        <item sd="0" m="1" x="197"/>
        <item sd="0" m="1" x="187"/>
        <item sd="0" m="1" x="122"/>
        <item sd="0" m="1" x="150"/>
        <item sd="0" x="17"/>
        <item sd="0" m="1" x="156"/>
        <item sd="0" m="1" x="170"/>
        <item sd="0" m="1" x="123"/>
        <item sd="0" x="14"/>
        <item sd="0" m="1" x="220"/>
        <item sd="0" x="86"/>
        <item sd="0" m="1" x="165"/>
        <item sd="0" m="1" x="223"/>
        <item sd="0" m="1" x="158"/>
        <item sd="0" m="1" x="179"/>
        <item sd="0" m="1" x="177"/>
        <item sd="0" m="1" x="130"/>
        <item sd="0" m="1" x="168"/>
        <item sd="0" m="1" x="134"/>
        <item sd="0" m="1" x="174"/>
        <item sd="0" m="1" x="212"/>
        <item sd="0" m="1" x="169"/>
        <item sd="0" m="1" x="182"/>
        <item sd="0" x="10"/>
        <item sd="0" m="1" x="185"/>
        <item sd="0" x="1"/>
        <item sd="0" m="1" x="132"/>
        <item sd="0" m="1" x="186"/>
        <item sd="0" m="1" x="155"/>
        <item sd="0" m="1" x="214"/>
        <item sd="0" m="1" x="217"/>
        <item sd="0" m="1" x="189"/>
        <item sd="0" m="1" x="117"/>
        <item sd="0" m="1" x="138"/>
        <item sd="0" m="1" x="180"/>
        <item sd="0" m="1" x="173"/>
        <item sd="0" m="1" x="127"/>
        <item sd="0" m="1" x="121"/>
        <item sd="0" m="1" x="208"/>
        <item sd="0" x="3"/>
        <item sd="0" m="1" x="146"/>
        <item sd="0" x="7"/>
        <item sd="0" m="1" x="161"/>
        <item sd="0" x="2"/>
        <item sd="0" m="1" x="211"/>
        <item sd="0" m="1" x="167"/>
        <item sd="0" x="12"/>
        <item sd="0" m="1" x="149"/>
        <item sd="0" x="4"/>
        <item sd="0" m="1" x="229"/>
        <item sd="0" m="1" x="135"/>
        <item sd="0" m="1" x="143"/>
        <item sd="0" m="1" x="195"/>
        <item sd="0" m="1" x="203"/>
        <item sd="0" m="1" x="207"/>
        <item sd="0" m="1" x="126"/>
        <item sd="0" m="1" x="221"/>
        <item sd="0" m="1" x="137"/>
        <item sd="0" m="1" x="142"/>
        <item sd="0" x="6"/>
        <item sd="0" m="1" x="198"/>
        <item sd="0" m="1" x="202"/>
        <item sd="0" m="1" x="218"/>
        <item sd="0" m="1" x="224"/>
        <item sd="0" m="1" x="219"/>
        <item sd="0" x="16"/>
        <item sd="0" m="1" x="116"/>
        <item sd="0" m="1" x="191"/>
        <item sd="0" m="1" x="184"/>
        <item sd="0" m="1" x="200"/>
        <item sd="0" m="1" x="162"/>
        <item m="1" x="176"/>
        <item sd="0" m="1" x="140"/>
        <item sd="0" m="1" x="205"/>
        <item sd="0" m="1" x="163"/>
        <item sd="0" m="1" x="190"/>
        <item sd="0" m="1" x="216"/>
        <item sd="0" x="28"/>
        <item sd="0" m="1" x="178"/>
        <item sd="0" m="1" x="206"/>
        <item sd="0" m="1" x="232"/>
        <item sd="0" m="1" x="153"/>
        <item m="1" x="193"/>
        <item sd="0" m="1" x="192"/>
        <item sd="0" m="1" x="227"/>
        <item sd="0" m="1" x="148"/>
        <item m="1" x="215"/>
        <item sd="0" m="1" x="125"/>
        <item sd="0" m="1" x="171"/>
        <item sd="0" x="41"/>
        <item sd="0" m="1" x="181"/>
        <item sd="0" x="20"/>
        <item sd="0" x="36"/>
        <item sd="0" x="32"/>
        <item sd="0" x="31"/>
        <item sd="0" m="1" x="209"/>
        <item m="1" x="141"/>
        <item sd="0" x="51"/>
        <item sd="0" m="1" x="199"/>
        <item sd="0" m="1" x="164"/>
        <item sd="0" m="1" x="157"/>
        <item sd="0" m="1" x="129"/>
        <item sd="0" x="0"/>
        <item sd="0" x="26"/>
        <item sd="0" x="19"/>
        <item sd="0" m="1" x="151"/>
        <item sd="0" x="21"/>
        <item sd="0" m="1" x="222"/>
        <item sd="0" x="63"/>
        <item sd="0" x="64"/>
        <item sd="0" m="1" x="113"/>
        <item m="1" x="166"/>
        <item sd="0" x="70"/>
        <item m="1" x="196"/>
        <item m="1" x="128"/>
        <item m="1" x="133"/>
        <item sd="0" m="1" x="118"/>
        <item sd="0" m="1" x="188"/>
        <item sd="0" m="1" x="120"/>
        <item sd="0" m="1" x="115"/>
        <item m="1" x="183"/>
        <item sd="0" m="1" x="225"/>
        <item sd="0" x="82"/>
        <item sd="0" m="1" x="228"/>
        <item sd="0" m="1" x="172"/>
        <item sd="0" m="1" x="144"/>
        <item sd="0" x="98"/>
        <item sd="0" m="1" x="147"/>
        <item sd="0" m="1" x="194"/>
        <item sd="0" m="1" x="152"/>
        <item sd="0" m="1" x="109"/>
        <item sd="0" x="93"/>
        <item sd="0" m="1" x="112"/>
        <item sd="0" m="1" x="111"/>
        <item sd="0" m="1" x="110"/>
        <item m="1" x="114"/>
        <item x="101"/>
        <item x="96"/>
        <item x="99"/>
        <item x="100"/>
        <item x="102"/>
        <item x="103"/>
        <item x="104"/>
        <item x="105"/>
        <item x="106"/>
        <item x="108"/>
        <item t="default"/>
      </items>
    </pivotField>
    <pivotField axis="axisRow" showAll="0">
      <items count="1055">
        <item sd="0" x="60"/>
        <item sd="0" x="149"/>
        <item sd="0" m="1" x="897"/>
        <item sd="0" m="1" x="995"/>
        <item sd="0" m="1" x="859"/>
        <item sd="0" x="18"/>
        <item sd="0" x="288"/>
        <item sd="0" m="1" x="1036"/>
        <item sd="0" x="146"/>
        <item sd="0" x="179"/>
        <item sd="0" m="1" x="1033"/>
        <item sd="0" x="623"/>
        <item sd="0" x="100"/>
        <item sd="0" m="1" x="844"/>
        <item sd="0" m="1" x="999"/>
        <item sd="0" x="137"/>
        <item sd="0" m="1" x="981"/>
        <item sd="0" x="231"/>
        <item sd="0" m="1" x="815"/>
        <item sd="0" m="1" x="986"/>
        <item sd="0" x="363"/>
        <item sd="0" x="375"/>
        <item sd="0" m="1" x="873"/>
        <item sd="0" x="208"/>
        <item sd="0" x="159"/>
        <item sd="0" x="258"/>
        <item sd="0" x="282"/>
        <item sd="0" x="144"/>
        <item sd="0" x="191"/>
        <item sd="0" x="217"/>
        <item sd="0" x="322"/>
        <item sd="0" x="256"/>
        <item sd="0" x="189"/>
        <item sd="0" m="1" x="936"/>
        <item sd="0" x="325"/>
        <item sd="0" m="1" x="1037"/>
        <item sd="0" m="1" x="934"/>
        <item sd="0" x="630"/>
        <item sd="0" x="223"/>
        <item sd="0" m="1" x="827"/>
        <item sd="0" x="239"/>
        <item sd="0" x="135"/>
        <item sd="0" x="140"/>
        <item sd="0" m="1" x="1010"/>
        <item sd="0" m="1" x="940"/>
        <item sd="0" x="219"/>
        <item sd="0" x="562"/>
        <item sd="0" x="93"/>
        <item sd="0" m="1" x="1007"/>
        <item sd="0" x="222"/>
        <item sd="0" m="1" x="840"/>
        <item sd="0" x="337"/>
        <item sd="0" x="207"/>
        <item sd="0" x="184"/>
        <item sd="0" x="152"/>
        <item sd="0" m="1" x="1020"/>
        <item sd="0" x="40"/>
        <item sd="0" x="281"/>
        <item sd="0" x="170"/>
        <item sd="0" x="317"/>
        <item sd="0" x="358"/>
        <item sd="0" x="214"/>
        <item sd="0" x="370"/>
        <item sd="0" x="279"/>
        <item sd="0" x="156"/>
        <item sd="0" x="700"/>
        <item sd="0" x="253"/>
        <item sd="0" m="1" x="996"/>
        <item sd="0" m="1" x="806"/>
        <item sd="0" x="365"/>
        <item sd="0" m="1" x="858"/>
        <item sd="0" m="1" x="823"/>
        <item sd="0" x="259"/>
        <item sd="0" x="252"/>
        <item sd="0" m="1" x="939"/>
        <item sd="0" x="12"/>
        <item sd="0" x="352"/>
        <item sd="0" x="218"/>
        <item sd="0" x="224"/>
        <item sd="0" x="63"/>
        <item sd="0" x="8"/>
        <item sd="0" x="102"/>
        <item sd="0" m="1" x="845"/>
        <item sd="0" m="1" x="1039"/>
        <item sd="0" x="319"/>
        <item sd="0" m="1" x="850"/>
        <item sd="0" m="1" x="1050"/>
        <item sd="0" x="386"/>
        <item sd="0" x="31"/>
        <item sd="0" x="55"/>
        <item sd="0" x="227"/>
        <item sd="0" x="356"/>
        <item sd="0" x="161"/>
        <item sd="0" x="153"/>
        <item sd="0" m="1" x="924"/>
        <item sd="0" x="133"/>
        <item sd="0" m="1" x="831"/>
        <item sd="0" m="1" x="824"/>
        <item sd="0" m="1" x="1025"/>
        <item sd="0" x="46"/>
        <item sd="0" x="374"/>
        <item sd="0" m="1" x="833"/>
        <item sd="0" x="270"/>
        <item sd="0" m="1" x="914"/>
        <item sd="0" m="1" x="879"/>
        <item sd="0" m="1" x="915"/>
        <item sd="0" m="1" x="895"/>
        <item sd="0" m="1" x="1006"/>
        <item sd="0" m="1" x="949"/>
        <item sd="0" m="1" x="911"/>
        <item sd="0" x="366"/>
        <item sd="0" x="318"/>
        <item sd="0" m="1" x="872"/>
        <item sd="0" x="273"/>
        <item sd="0" m="1" x="971"/>
        <item sd="0" x="201"/>
        <item sd="0" m="1" x="899"/>
        <item sd="0" x="160"/>
        <item sd="0" m="1" x="1003"/>
        <item sd="0" m="1" x="963"/>
        <item sd="0" m="1" x="857"/>
        <item sd="0" x="277"/>
        <item sd="0" m="1" x="957"/>
        <item sd="0" x="225"/>
        <item sd="0" m="1" x="829"/>
        <item sd="0" m="1" x="832"/>
        <item sd="0" m="1" x="843"/>
        <item sd="0" x="292"/>
        <item sd="0" x="15"/>
        <item sd="0" m="1" x="870"/>
        <item sd="0" m="1" x="885"/>
        <item sd="0" x="0"/>
        <item sd="0" x="232"/>
        <item sd="0" x="213"/>
        <item sd="0" m="1" x="1005"/>
        <item sd="0" x="316"/>
        <item sd="0" m="1" x="814"/>
        <item sd="0" x="291"/>
        <item sd="0" x="333"/>
        <item sd="0" x="339"/>
        <item sd="0" x="275"/>
        <item sd="0" m="1" x="846"/>
        <item sd="0" x="174"/>
        <item sd="0" x="171"/>
        <item sd="0" x="233"/>
        <item sd="0" x="78"/>
        <item sd="0" m="1" x="905"/>
        <item sd="0" x="236"/>
        <item sd="0" x="58"/>
        <item sd="0" x="240"/>
        <item sd="0" m="1" x="839"/>
        <item sd="0" x="182"/>
        <item sd="0" x="307"/>
        <item sd="0" x="782"/>
        <item sd="0" x="290"/>
        <item sd="0" m="1" x="931"/>
        <item sd="0" m="1" x="992"/>
        <item sd="0" x="132"/>
        <item sd="0" x="56"/>
        <item sd="0" x="126"/>
        <item sd="0" x="22"/>
        <item sd="0" x="187"/>
        <item sd="0" m="1" x="820"/>
        <item sd="0" m="1" x="1023"/>
        <item sd="0" m="1" x="826"/>
        <item sd="0" x="11"/>
        <item sd="0" x="353"/>
        <item sd="0" m="1" x="910"/>
        <item sd="0" x="124"/>
        <item sd="0" m="1" x="1053"/>
        <item sd="0" x="77"/>
        <item sd="0" m="1" x="935"/>
        <item sd="0" x="92"/>
        <item sd="0" x="35"/>
        <item sd="0" x="196"/>
        <item sd="0" m="1" x="1032"/>
        <item sd="0" x="1"/>
        <item sd="0" x="180"/>
        <item sd="0" x="285"/>
        <item sd="0" m="1" x="952"/>
        <item sd="0" x="42"/>
        <item sd="0" m="1" x="973"/>
        <item sd="0" m="1" x="943"/>
        <item sd="0" m="1" x="960"/>
        <item sd="0" m="1" x="893"/>
        <item sd="0" x="84"/>
        <item sd="0" x="106"/>
        <item sd="0" m="1" x="805"/>
        <item sd="0" x="336"/>
        <item sd="0" m="1" x="966"/>
        <item sd="0" m="1" x="807"/>
        <item sd="0" m="1" x="802"/>
        <item sd="0" m="1" x="953"/>
        <item sd="0" m="1" x="835"/>
        <item sd="0" m="1" x="983"/>
        <item sd="0" m="1" x="836"/>
        <item sd="0" x="16"/>
        <item sd="0" m="1" x="962"/>
        <item sd="0" m="1" x="875"/>
        <item sd="0" x="280"/>
        <item sd="0" x="104"/>
        <item sd="0" x="332"/>
        <item sd="0" m="1" x="898"/>
        <item sd="0" x="348"/>
        <item sd="0" x="23"/>
        <item sd="0" x="362"/>
        <item sd="0" x="237"/>
        <item sd="0" x="91"/>
        <item sd="0" x="13"/>
        <item sd="0" x="175"/>
        <item sd="0" x="343"/>
        <item sd="0" m="1" x="1043"/>
        <item sd="0" m="1" x="1018"/>
        <item sd="0" x="87"/>
        <item sd="0" x="690"/>
        <item sd="0" x="33"/>
        <item sd="0" x="19"/>
        <item sd="0" m="1" x="809"/>
        <item sd="0" x="20"/>
        <item sd="0" m="1" x="821"/>
        <item sd="0" x="96"/>
        <item sd="0" m="1" x="1035"/>
        <item sd="0" m="1" x="1012"/>
        <item sd="0" m="1" x="886"/>
        <item sd="0" x="120"/>
        <item sd="0" x="131"/>
        <item sd="0" x="119"/>
        <item sd="0" m="1" x="964"/>
        <item sd="0" m="1" x="955"/>
        <item sd="0" m="1" x="819"/>
        <item sd="0" m="1" x="941"/>
        <item sd="0" x="228"/>
        <item sd="0" x="39"/>
        <item sd="0" x="108"/>
        <item sd="0" x="24"/>
        <item sd="0" x="139"/>
        <item sd="0" m="1" x="1022"/>
        <item sd="0" x="17"/>
        <item sd="0" x="248"/>
        <item sd="0" x="48"/>
        <item sd="0" m="1" x="937"/>
        <item sd="0" m="1" x="997"/>
        <item sd="0" x="134"/>
        <item sd="0" x="596"/>
        <item sd="0" m="1" x="907"/>
        <item sd="0" x="69"/>
        <item sd="0" x="34"/>
        <item sd="0" x="206"/>
        <item sd="0" m="1" x="1038"/>
        <item sd="0" m="1" x="913"/>
        <item sd="0" m="1" x="932"/>
        <item sd="0" m="1" x="874"/>
        <item sd="0" x="268"/>
        <item sd="0" x="376"/>
        <item sd="0" x="331"/>
        <item sd="0" m="1" x="866"/>
        <item sd="0" x="360"/>
        <item sd="0" m="1" x="1013"/>
        <item sd="0" x="89"/>
        <item sd="0" x="355"/>
        <item sd="0" m="1" x="912"/>
        <item sd="0" x="168"/>
        <item sd="0" m="1" x="810"/>
        <item sd="0" m="1" x="803"/>
        <item sd="0" x="272"/>
        <item sd="0" x="51"/>
        <item sd="0" x="190"/>
        <item sd="0" x="50"/>
        <item sd="0" x="79"/>
        <item sd="0" x="32"/>
        <item sd="0" m="1" x="1000"/>
        <item sd="0" x="188"/>
        <item sd="0" x="110"/>
        <item sd="0" m="1" x="1019"/>
        <item sd="0" m="1" x="1016"/>
        <item sd="0" m="1" x="922"/>
        <item sd="0" m="1" x="868"/>
        <item sd="0" m="1" x="917"/>
        <item sd="0" m="1" x="889"/>
        <item sd="0" x="226"/>
        <item sd="0" x="57"/>
        <item sd="0" m="1" x="920"/>
        <item sd="0" x="340"/>
        <item sd="0" x="265"/>
        <item sd="0" x="294"/>
        <item sd="0" m="1" x="947"/>
        <item sd="0" x="62"/>
        <item sd="0" x="295"/>
        <item sd="0" x="3"/>
        <item sd="0" x="151"/>
        <item sd="0" x="210"/>
        <item sd="0" x="54"/>
        <item sd="0" m="1" x="978"/>
        <item sd="0" m="1" x="961"/>
        <item sd="0" x="323"/>
        <item sd="0" m="1" x="855"/>
        <item sd="0" x="75"/>
        <item sd="0" m="1" x="884"/>
        <item sd="0" x="186"/>
        <item sd="0" x="361"/>
        <item sd="0" x="368"/>
        <item sd="0" x="327"/>
        <item sd="0" x="195"/>
        <item sd="0" m="1" x="951"/>
        <item sd="0" m="1" x="991"/>
        <item sd="0" x="123"/>
        <item sd="0" m="1" x="881"/>
        <item sd="0" x="194"/>
        <item sd="0" x="121"/>
        <item sd="0" x="53"/>
        <item sd="0" m="1" x="1008"/>
        <item sd="0" x="278"/>
        <item sd="0" x="212"/>
        <item sd="0" m="1" x="993"/>
        <item sd="0" m="1" x="984"/>
        <item sd="0" m="1" x="1051"/>
        <item sd="0" m="1" x="837"/>
        <item sd="0" m="1" x="1045"/>
        <item sd="0" x="117"/>
        <item sd="0" x="111"/>
        <item sd="0" x="81"/>
        <item sd="0" x="7"/>
        <item sd="0" x="235"/>
        <item sd="0" x="287"/>
        <item sd="0" m="1" x="982"/>
        <item sd="0" m="1" x="1029"/>
        <item sd="0" x="2"/>
        <item sd="0" m="1" x="1044"/>
        <item sd="0" m="1" x="903"/>
        <item sd="0" x="163"/>
        <item sd="0" m="1" x="976"/>
        <item sd="0" m="1" x="849"/>
        <item sd="0" m="1" x="1052"/>
        <item sd="0" m="1" x="816"/>
        <item sd="0" m="1" x="813"/>
        <item sd="0" x="130"/>
        <item sd="0" x="88"/>
        <item sd="0" m="1" x="1047"/>
        <item sd="0" x="204"/>
        <item sd="0" x="72"/>
        <item sd="0" x="73"/>
        <item sd="0" x="28"/>
        <item sd="0" x="47"/>
        <item sd="0" x="181"/>
        <item sd="0" x="26"/>
        <item sd="0" x="86"/>
        <item sd="0" x="230"/>
        <item sd="0" m="1" x="919"/>
        <item sd="0" m="1" x="902"/>
        <item sd="0" m="1" x="938"/>
        <item sd="0" x="94"/>
        <item sd="0" x="107"/>
        <item sd="0" x="309"/>
        <item sd="0" x="38"/>
        <item sd="0" x="145"/>
        <item sd="0" x="101"/>
        <item sd="0" x="369"/>
        <item sd="0" x="10"/>
        <item sd="0" x="74"/>
        <item sd="0" x="264"/>
        <item sd="0" m="1" x="888"/>
        <item sd="0" x="178"/>
        <item sd="0" x="266"/>
        <item sd="0" x="364"/>
        <item sd="0" x="98"/>
        <item sd="0" x="165"/>
        <item sd="0" x="66"/>
        <item sd="0" x="5"/>
        <item sd="0" m="1" x="862"/>
        <item sd="0" x="359"/>
        <item sd="0" m="1" x="1042"/>
        <item sd="0" x="269"/>
        <item sd="0" x="215"/>
        <item sd="0" x="349"/>
        <item sd="0" x="283"/>
        <item sd="0" x="185"/>
        <item sd="0" x="220"/>
        <item sd="0" m="1" x="1030"/>
        <item sd="0" m="1" x="808"/>
        <item sd="0" x="4"/>
        <item sd="0" x="377"/>
        <item sd="0" x="262"/>
        <item sd="0" x="326"/>
        <item sd="0" x="173"/>
        <item sd="0" x="200"/>
        <item sd="0" m="1" x="847"/>
        <item sd="0" x="345"/>
        <item sd="0" x="30"/>
        <item sd="0" m="1" x="979"/>
        <item sd="0" x="242"/>
        <item sd="0" m="1" x="909"/>
        <item sd="0" m="1" x="817"/>
        <item sd="0" x="243"/>
        <item sd="0" m="1" x="1024"/>
        <item sd="0" m="1" x="1027"/>
        <item sd="0" x="303"/>
        <item sd="0" x="37"/>
        <item sd="0" x="357"/>
        <item sd="0" m="1" x="921"/>
        <item sd="0" m="1" x="972"/>
        <item sd="0" x="115"/>
        <item sd="0" m="1" x="1021"/>
        <item sd="0" m="1" x="828"/>
        <item sd="0" m="1" x="891"/>
        <item sd="0" x="128"/>
        <item sd="0" m="1" x="1028"/>
        <item sd="0" m="1" x="1004"/>
        <item sd="0" x="255"/>
        <item sd="0" x="199"/>
        <item sd="0" x="329"/>
        <item sd="0" x="297"/>
        <item sd="0" x="310"/>
        <item sd="0" x="83"/>
        <item sd="0" m="1" x="928"/>
        <item sd="0" m="1" x="811"/>
        <item sd="0" x="80"/>
        <item sd="0" m="1" x="880"/>
        <item sd="0" m="1" x="1017"/>
        <item sd="0" x="97"/>
        <item sd="0" x="289"/>
        <item sd="0" m="1" x="967"/>
        <item sd="0" x="116"/>
        <item sd="0" x="209"/>
        <item sd="0" x="198"/>
        <item sd="0" x="150"/>
        <item sd="0" x="136"/>
        <item sd="0" m="1" x="908"/>
        <item sd="0" x="109"/>
        <item sd="0" x="524"/>
        <item sd="0" m="1" x="887"/>
        <item sd="0" m="1" x="988"/>
        <item sd="0" x="284"/>
        <item sd="0" x="296"/>
        <item sd="0" x="211"/>
        <item sd="0" x="45"/>
        <item sd="0" m="1" x="968"/>
        <item sd="0" m="1" x="959"/>
        <item sd="0" x="155"/>
        <item sd="0" m="1" x="989"/>
        <item sd="0" x="61"/>
        <item sd="0" x="129"/>
        <item sd="0" x="105"/>
        <item sd="0" m="1" x="834"/>
        <item sd="0" x="157"/>
        <item sd="0" x="14"/>
        <item sd="0" x="43"/>
        <item sd="0" x="250"/>
        <item sd="0" x="238"/>
        <item sd="0" x="103"/>
        <item sd="0" x="70"/>
        <item sd="0" x="299"/>
        <item sd="0" x="127"/>
        <item sd="0" m="1" x="804"/>
        <item sd="0" x="193"/>
        <item sd="0" x="147"/>
        <item sd="0" m="1" x="923"/>
        <item sd="0" x="99"/>
        <item sd="0" x="344"/>
        <item sd="0" x="221"/>
        <item sd="0" m="1" x="1041"/>
        <item sd="0" m="1" x="1046"/>
        <item sd="0" x="271"/>
        <item sd="0" x="166"/>
        <item sd="0" x="286"/>
        <item sd="0" x="304"/>
        <item sd="0" m="1" x="916"/>
        <item sd="0" x="138"/>
        <item sd="0" x="41"/>
        <item sd="0" x="229"/>
        <item sd="0" m="1" x="975"/>
        <item sd="0" x="71"/>
        <item sd="0" x="64"/>
        <item sd="0" m="1" x="900"/>
        <item sd="0" m="1" x="894"/>
        <item sd="0" x="540"/>
        <item sd="0" x="44"/>
        <item sd="0" x="114"/>
        <item sd="0" x="52"/>
        <item sd="0" x="142"/>
        <item sd="0" x="82"/>
        <item sd="0" x="245"/>
        <item sd="0" x="314"/>
        <item sd="0" m="1" x="1014"/>
        <item sd="0" m="1" x="985"/>
        <item sd="0" x="308"/>
        <item sd="0" m="1" x="945"/>
        <item sd="0" m="1" x="1011"/>
        <item sd="0" x="122"/>
        <item sd="0" x="118"/>
        <item sd="0" m="1" x="965"/>
        <item sd="0" x="169"/>
        <item sd="0" x="197"/>
        <item sd="0" x="125"/>
        <item sd="0" x="203"/>
        <item sd="0" x="267"/>
        <item sd="0" x="301"/>
        <item sd="0" x="85"/>
        <item sd="0" x="25"/>
        <item sd="0" x="244"/>
        <item sd="0" x="112"/>
        <item sd="0" x="192"/>
        <item sd="0" x="302"/>
        <item sd="0" x="260"/>
        <item sd="0" x="261"/>
        <item sd="0" m="1" x="950"/>
        <item sd="0" x="328"/>
        <item sd="0" x="350"/>
        <item sd="0" x="254"/>
        <item sd="0" x="320"/>
        <item sd="0" x="241"/>
        <item sd="0" x="158"/>
        <item sd="0" m="1" x="942"/>
        <item sd="0" m="1" x="906"/>
        <item sd="0" m="1" x="998"/>
        <item sd="0" m="1" x="812"/>
        <item sd="0" m="1" x="864"/>
        <item sd="0" x="143"/>
        <item sd="0" m="1" x="1002"/>
        <item sd="0" x="276"/>
        <item sd="0" x="298"/>
        <item sd="0" x="424"/>
        <item sd="0" x="346"/>
        <item sd="0" x="306"/>
        <item sd="0" m="1" x="1026"/>
        <item sd="0" x="321"/>
        <item sd="0" x="313"/>
        <item sd="0" x="49"/>
        <item sd="0" x="315"/>
        <item sd="0" x="59"/>
        <item sd="0" x="183"/>
        <item sd="0" x="330"/>
        <item sd="0" x="274"/>
        <item sd="0" x="311"/>
        <item sd="0" x="249"/>
        <item sd="0" m="1" x="842"/>
        <item sd="0" m="1" x="946"/>
        <item sd="0" m="1" x="1048"/>
        <item sd="0" m="1" x="901"/>
        <item sd="0" m="1" x="883"/>
        <item sd="0" m="1" x="882"/>
        <item sd="0" x="90"/>
        <item sd="0" x="202"/>
        <item sd="0" x="67"/>
        <item sd="0" m="1" x="977"/>
        <item sd="0" x="65"/>
        <item sd="0" x="247"/>
        <item sd="0" m="1" x="853"/>
        <item sd="0" x="216"/>
        <item sd="0" m="1" x="865"/>
        <item sd="0" x="141"/>
        <item sd="0" x="177"/>
        <item sd="0" x="305"/>
        <item sd="0" m="1" x="861"/>
        <item sd="0" x="347"/>
        <item sd="0" m="1" x="1040"/>
        <item sd="0" m="1" x="926"/>
        <item sd="0" x="293"/>
        <item sd="0" x="148"/>
        <item sd="0" x="354"/>
        <item sd="0" m="1" x="980"/>
        <item sd="0" x="27"/>
        <item sd="0" m="1" x="990"/>
        <item sd="0" x="68"/>
        <item sd="0" x="6"/>
        <item sd="0" x="263"/>
        <item sd="0" x="154"/>
        <item sd="0" x="164"/>
        <item sd="0" x="172"/>
        <item sd="0" x="205"/>
        <item sd="0" x="351"/>
        <item sd="0" m="1" x="867"/>
        <item sd="0" x="29"/>
        <item sd="0" m="1" x="1034"/>
        <item sd="0" x="9"/>
        <item sd="0" x="335"/>
        <item sd="0" m="1" x="930"/>
        <item sd="0" m="1" x="956"/>
        <item sd="0" m="1" x="896"/>
        <item sd="0" x="234"/>
        <item sd="0" x="162"/>
        <item sd="0" m="1" x="869"/>
        <item sd="0" m="1" x="1001"/>
        <item sd="0" m="1" x="1031"/>
        <item sd="0" m="1" x="1015"/>
        <item sd="0" x="300"/>
        <item sd="0" x="167"/>
        <item sd="0" x="76"/>
        <item sd="0" m="1" x="994"/>
        <item sd="0" x="342"/>
        <item sd="0" x="341"/>
        <item sd="0" m="1" x="830"/>
        <item sd="0" m="1" x="892"/>
        <item sd="0" m="1" x="969"/>
        <item sd="0" m="1" x="948"/>
        <item sd="0" x="113"/>
        <item sd="0" x="251"/>
        <item sd="0" x="176"/>
        <item sd="0" x="372"/>
        <item sd="0" x="246"/>
        <item sd="0" m="1" x="818"/>
        <item sd="0" x="257"/>
        <item sd="0" x="95"/>
        <item sd="0" x="338"/>
        <item sd="0" x="36"/>
        <item sd="0" m="1" x="871"/>
        <item sd="0" x="21"/>
        <item sd="0" x="378"/>
        <item sd="0" x="381"/>
        <item sd="0" x="382"/>
        <item sd="0" x="379"/>
        <item sd="0" x="383"/>
        <item sd="0" x="380"/>
        <item sd="0" x="384"/>
        <item sd="0" x="385"/>
        <item sd="0" x="387"/>
        <item sd="0" m="1" x="851"/>
        <item sd="0" m="1" x="890"/>
        <item sd="0" x="388"/>
        <item sd="0" m="1" x="822"/>
        <item sd="0" x="389"/>
        <item sd="0" x="390"/>
        <item sd="0" x="391"/>
        <item sd="0" x="392"/>
        <item sd="0" x="393"/>
        <item sd="0" x="394"/>
        <item sd="0" x="396"/>
        <item sd="0" x="397"/>
        <item sd="0" x="398"/>
        <item sd="0" x="395"/>
        <item sd="0" x="373"/>
        <item sd="0" x="399"/>
        <item sd="0" m="1" x="838"/>
        <item sd="0" x="401"/>
        <item sd="0" x="400"/>
        <item sd="0" m="1" x="856"/>
        <item sd="0" x="402"/>
        <item sd="0" x="403"/>
        <item sd="0" x="404"/>
        <item sd="0" x="405"/>
        <item sd="0" x="406"/>
        <item sd="0" x="411"/>
        <item sd="0" m="1" x="91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87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58"/>
        <item sd="0" x="465"/>
        <item sd="0" x="469"/>
        <item sd="0" x="466"/>
        <item sd="0" x="467"/>
        <item sd="0" m="1" x="848"/>
        <item sd="0" x="470"/>
        <item sd="0" m="1" x="825"/>
        <item sd="0" x="472"/>
        <item sd="0" x="475"/>
        <item sd="0" x="476"/>
        <item sd="0" x="371"/>
        <item sd="0" m="1" x="929"/>
        <item sd="0" x="477"/>
        <item sd="0" x="478"/>
        <item sd="0" x="479"/>
        <item sd="0" x="473"/>
        <item sd="0" x="474"/>
        <item sd="0" x="480"/>
        <item sd="0" x="481"/>
        <item sd="0" x="482"/>
        <item sd="0" x="483"/>
        <item sd="0" x="484"/>
        <item sd="0" x="485"/>
        <item sd="0" x="486"/>
        <item sd="0" m="1" x="987"/>
        <item sd="0" x="488"/>
        <item sd="0" x="489"/>
        <item sd="0" x="487"/>
        <item sd="0" x="492"/>
        <item sd="0" x="491"/>
        <item sd="0" x="312"/>
        <item sd="0" m="1" x="970"/>
        <item sd="0" x="490"/>
        <item sd="0" x="493"/>
        <item sd="0" x="471"/>
        <item sd="0" x="494"/>
        <item sd="0" x="495"/>
        <item sd="0" m="1" x="954"/>
        <item sd="0" x="497"/>
        <item sd="0" x="499"/>
        <item sd="0" x="500"/>
        <item sd="0" x="503"/>
        <item sd="0" m="1" x="927"/>
        <item sd="0" m="1" x="86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54"/>
        <item sd="0" x="547"/>
        <item sd="0" x="548"/>
        <item sd="0" x="549"/>
        <item sd="0" x="543"/>
        <item sd="0" x="544"/>
        <item sd="0" x="546"/>
        <item sd="0" x="550"/>
        <item sd="0" x="551"/>
        <item sd="0" x="545"/>
        <item sd="0" x="556"/>
        <item sd="0" x="557"/>
        <item sd="0" x="558"/>
        <item sd="0" x="559"/>
        <item sd="0" x="552"/>
        <item sd="0" x="553"/>
        <item sd="0" x="554"/>
        <item sd="0" m="1" x="904"/>
        <item sd="0" x="431"/>
        <item sd="0" x="555"/>
        <item sd="0" x="560"/>
        <item sd="0" x="561"/>
        <item sd="0" x="563"/>
        <item sd="0" x="564"/>
        <item sd="0" x="565"/>
        <item sd="0" m="1" x="1009"/>
        <item sd="0" x="566"/>
        <item sd="0" x="567"/>
        <item sd="0" x="571"/>
        <item sd="0" x="572"/>
        <item sd="0" x="573"/>
        <item sd="0" x="574"/>
        <item sd="0" x="568"/>
        <item sd="0" x="569"/>
        <item sd="0" x="575"/>
        <item sd="0" x="570"/>
        <item sd="0" m="1" x="925"/>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878"/>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44"/>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799"/>
        <item x="683"/>
        <item x="687"/>
        <item x="689"/>
        <item x="685"/>
        <item x="686"/>
        <item x="691"/>
        <item x="684"/>
        <item x="692"/>
        <item x="693"/>
        <item x="694"/>
        <item x="695"/>
        <item x="696"/>
        <item m="1" x="852"/>
        <item x="698"/>
        <item x="699"/>
        <item x="697"/>
        <item x="701"/>
        <item x="702"/>
        <item m="1" x="974"/>
        <item x="705"/>
        <item m="1" x="800"/>
        <item x="703"/>
        <item x="704"/>
        <item x="706"/>
        <item x="707"/>
        <item x="720"/>
        <item x="708"/>
        <item x="709"/>
        <item x="710"/>
        <item x="711"/>
        <item x="712"/>
        <item x="713"/>
        <item x="714"/>
        <item x="715"/>
        <item x="716"/>
        <item x="717"/>
        <item x="718"/>
        <item x="719"/>
        <item x="721"/>
        <item x="722"/>
        <item x="723"/>
        <item x="724"/>
        <item x="725"/>
        <item m="1" x="877"/>
        <item x="726"/>
        <item x="727"/>
        <item x="730"/>
        <item m="1" x="1049"/>
        <item m="1" x="841"/>
        <item x="731"/>
        <item x="728"/>
        <item x="334"/>
        <item x="729"/>
        <item x="732"/>
        <item x="733"/>
        <item x="734"/>
        <item x="735"/>
        <item x="736"/>
        <item x="737"/>
        <item x="738"/>
        <item x="794"/>
        <item x="739"/>
        <item x="740"/>
        <item x="741"/>
        <item x="742"/>
        <item x="787"/>
        <item x="743"/>
        <item x="744"/>
        <item x="745"/>
        <item x="746"/>
        <item x="747"/>
        <item x="748"/>
        <item m="1" x="860"/>
        <item x="749"/>
        <item x="756"/>
        <item x="750"/>
        <item x="751"/>
        <item m="1" x="933"/>
        <item x="752"/>
        <item x="753"/>
        <item x="754"/>
        <item x="755"/>
        <item x="757"/>
        <item x="594"/>
        <item x="758"/>
        <item x="759"/>
        <item x="760"/>
        <item x="761"/>
        <item x="762"/>
        <item x="763"/>
        <item x="764"/>
        <item x="765"/>
        <item x="766"/>
        <item x="767"/>
        <item x="768"/>
        <item m="1" x="801"/>
        <item x="770"/>
        <item x="771"/>
        <item x="772"/>
        <item x="773"/>
        <item x="769"/>
        <item x="774"/>
        <item x="775"/>
        <item x="776"/>
        <item x="777"/>
        <item x="778"/>
        <item x="779"/>
        <item x="780"/>
        <item x="781"/>
        <item x="783"/>
        <item x="784"/>
        <item x="785"/>
        <item x="786"/>
        <item x="788"/>
        <item x="789"/>
        <item x="790"/>
        <item x="791"/>
        <item x="792"/>
        <item x="793"/>
        <item x="795"/>
        <item x="796"/>
        <item x="797"/>
        <item x="798"/>
        <item t="default" sd="0"/>
      </items>
    </pivotField>
    <pivotField axis="axisPage" showAll="0">
      <items count="964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0"/>
        <item x="9330"/>
        <item x="9331"/>
        <item x="9356"/>
        <item x="9374"/>
        <item x="9375"/>
        <item x="9376"/>
        <item x="9377"/>
        <item x="9378"/>
        <item x="9379"/>
        <item x="9380"/>
        <item x="9381"/>
        <item x="9382"/>
        <item x="9383"/>
        <item x="9384"/>
        <item x="9385"/>
        <item x="9386"/>
        <item x="9538"/>
        <item x="9539"/>
        <item x="9540"/>
        <item x="9541"/>
        <item x="9542"/>
        <item x="9543"/>
        <item x="9544"/>
        <item x="9371"/>
        <item x="9373"/>
        <item x="9551"/>
        <item x="9552"/>
        <item x="9553"/>
        <item x="9554"/>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5"/>
        <item x="9555"/>
        <item x="9556"/>
        <item x="9411"/>
        <item x="9412"/>
        <item x="9419"/>
        <item x="9420"/>
        <item x="9421"/>
        <item x="9546"/>
        <item x="9547"/>
        <item x="9559"/>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0"/>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48"/>
        <item x="9557"/>
        <item x="9561"/>
        <item x="9562"/>
        <item x="9563"/>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5"/>
        <item x="9450"/>
        <item x="9506"/>
        <item x="9507"/>
        <item x="9508"/>
        <item x="9509"/>
        <item x="9510"/>
        <item x="9511"/>
        <item x="9512"/>
        <item x="9513"/>
        <item x="9362"/>
        <item x="9558"/>
        <item x="9363"/>
        <item x="9514"/>
        <item x="9364"/>
        <item x="9365"/>
        <item x="9366"/>
        <item x="9515"/>
        <item x="9516"/>
        <item x="9517"/>
        <item x="9518"/>
        <item x="9519"/>
        <item x="9520"/>
        <item x="9521"/>
        <item x="9522"/>
        <item x="9523"/>
        <item x="9524"/>
        <item x="9525"/>
        <item x="9526"/>
        <item x="9527"/>
        <item x="9528"/>
        <item x="9529"/>
        <item x="9530"/>
        <item x="9531"/>
        <item x="9532"/>
        <item x="9533"/>
        <item x="9534"/>
        <item x="9535"/>
        <item x="9536"/>
        <item x="9537"/>
        <item x="9549"/>
        <item x="9566"/>
        <item x="9567"/>
        <item x="9568"/>
        <item x="9569"/>
        <item x="9570"/>
        <item x="9571"/>
        <item x="9572"/>
        <item x="9573"/>
        <item x="9574"/>
        <item x="9575"/>
        <item x="9576"/>
        <item x="9577"/>
        <item x="9578"/>
        <item x="9579"/>
        <item x="9580"/>
        <item x="9581"/>
        <item x="9582"/>
        <item x="9583"/>
        <item x="9584"/>
        <item x="9585"/>
        <item x="9631"/>
        <item x="9632"/>
        <item x="9633"/>
        <item x="9634"/>
        <item x="9635"/>
        <item x="9636"/>
        <item x="9637"/>
        <item x="9638"/>
        <item x="9639"/>
        <item x="9586"/>
        <item x="9587"/>
        <item x="9588"/>
        <item x="9589"/>
        <item x="9590"/>
        <item x="9591"/>
        <item x="9592"/>
        <item x="9593"/>
        <item x="9594"/>
        <item x="9595"/>
        <item x="9596"/>
        <item x="9597"/>
        <item x="9598"/>
        <item x="9599"/>
        <item x="9600"/>
        <item x="9601"/>
        <item x="9602"/>
        <item x="9603"/>
        <item x="9605"/>
        <item x="9604"/>
        <item x="9564"/>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40"/>
        <item t="default"/>
      </items>
    </pivotField>
    <pivotField dataField="1" showAll="0"/>
    <pivotField dataField="1" showAll="0"/>
    <pivotField dataField="1" showAll="0"/>
    <pivotField axis="axisPage" multipleItemSelectionAllowed="1"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1"/>
    <field x="2"/>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x v="49"/>
    </i>
    <i>
      <x v="50"/>
    </i>
    <i>
      <x v="51"/>
    </i>
    <i>
      <x v="52"/>
    </i>
    <i>
      <x v="53"/>
    </i>
    <i>
      <x v="54"/>
    </i>
    <i>
      <x v="55"/>
    </i>
    <i>
      <x v="56"/>
    </i>
    <i>
      <x v="57"/>
    </i>
    <i>
      <x v="58"/>
    </i>
    <i>
      <x v="59"/>
    </i>
    <i>
      <x v="61"/>
    </i>
    <i>
      <x v="63"/>
    </i>
    <i>
      <x v="64"/>
    </i>
    <i>
      <x v="65"/>
    </i>
    <i>
      <x v="66"/>
    </i>
    <i>
      <x v="67"/>
    </i>
    <i>
      <x v="68"/>
    </i>
    <i>
      <x v="69"/>
    </i>
    <i>
      <x v="70"/>
    </i>
    <i>
      <x v="71"/>
    </i>
    <i>
      <x v="78"/>
    </i>
    <i>
      <x v="91"/>
    </i>
    <i>
      <x v="95"/>
    </i>
    <i>
      <x v="97"/>
    </i>
    <i>
      <x v="110"/>
    </i>
    <i>
      <x v="112"/>
    </i>
    <i>
      <x v="126"/>
    </i>
    <i>
      <x v="128"/>
    </i>
    <i>
      <x v="130"/>
    </i>
    <i>
      <x v="133"/>
    </i>
    <i>
      <x v="135"/>
    </i>
    <i>
      <x v="146"/>
    </i>
    <i>
      <x v="152"/>
    </i>
    <i>
      <x v="164"/>
    </i>
    <i>
      <x v="176"/>
    </i>
    <i>
      <x v="178"/>
    </i>
    <i>
      <x v="179"/>
    </i>
    <i>
      <x v="180"/>
    </i>
    <i>
      <x v="181"/>
    </i>
    <i>
      <x v="184"/>
    </i>
    <i>
      <x v="189"/>
    </i>
    <i>
      <x v="190"/>
    </i>
    <i>
      <x v="191"/>
    </i>
    <i>
      <x v="193"/>
    </i>
    <i>
      <x v="195"/>
    </i>
    <i>
      <x v="196"/>
    </i>
    <i>
      <x v="199"/>
    </i>
    <i>
      <x v="209"/>
    </i>
    <i>
      <x v="213"/>
    </i>
    <i>
      <x v="218"/>
    </i>
    <i>
      <x v="223"/>
    </i>
    <i r="1">
      <x v="445"/>
    </i>
    <i r="1">
      <x v="481"/>
    </i>
    <i r="1">
      <x v="503"/>
    </i>
    <i r="1">
      <x v="700"/>
    </i>
    <i r="1">
      <x v="716"/>
    </i>
    <i r="1">
      <x v="1006"/>
    </i>
    <i r="1">
      <x v="1018"/>
    </i>
    <i>
      <x v="224"/>
    </i>
    <i r="1">
      <x v="888"/>
    </i>
    <i>
      <x v="225"/>
    </i>
    <i r="1">
      <x v="311"/>
    </i>
    <i r="1">
      <x v="716"/>
    </i>
    <i r="1">
      <x v="996"/>
    </i>
    <i>
      <x v="226"/>
    </i>
    <i r="1">
      <x v="700"/>
    </i>
    <i r="1">
      <x v="716"/>
    </i>
    <i>
      <x v="227"/>
    </i>
    <i r="1">
      <x v="178"/>
    </i>
    <i>
      <x v="228"/>
    </i>
    <i r="1">
      <x v="700"/>
    </i>
    <i>
      <x v="229"/>
    </i>
    <i r="1">
      <x v="445"/>
    </i>
    <i>
      <x v="230"/>
    </i>
    <i r="1">
      <x v="1020"/>
    </i>
    <i>
      <x v="231"/>
    </i>
    <i r="1">
      <x v="890"/>
    </i>
    <i>
      <x v="232"/>
    </i>
    <i r="1">
      <x v="145"/>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10">
    <format dxfId="675">
      <pivotArea type="all" dataOnly="0" outline="0" fieldPosition="0"/>
    </format>
    <format dxfId="674">
      <pivotArea outline="0" collapsedLevelsAreSubtotals="1"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outline="0" collapsedLevelsAreSubtotals="1" fieldPosition="0"/>
    </format>
    <format dxfId="670">
      <pivotArea field="1" type="button" dataOnly="0" labelOnly="1" outline="0" axis="axisRow" fieldPosition="0"/>
    </format>
    <format dxfId="669">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8">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7">
      <pivotArea dataOnly="0" labelOnly="1" grandRow="1" outline="0" fieldPosition="0"/>
    </format>
    <format dxfId="666">
      <pivotArea dataOnly="0" labelOnly="1" outline="0" fieldPosition="0">
        <references count="1">
          <reference field="4294967294" count="3">
            <x v="0"/>
            <x v="1"/>
            <x v="2"/>
          </reference>
        </references>
      </pivotArea>
    </format>
    <format dxfId="665">
      <pivotArea type="all" dataOnly="0" outline="0" fieldPosition="0"/>
    </format>
    <format dxfId="664">
      <pivotArea outline="0" collapsedLevelsAreSubtotals="1" fieldPosition="0"/>
    </format>
    <format dxfId="663">
      <pivotArea field="1" type="button" dataOnly="0" labelOnly="1" outline="0" axis="axisRow" fieldPosition="0"/>
    </format>
    <format dxfId="662">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61">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60">
      <pivotArea dataOnly="0" labelOnly="1" grandRow="1" outline="0" fieldPosition="0"/>
    </format>
    <format dxfId="659">
      <pivotArea dataOnly="0" labelOnly="1" outline="0" fieldPosition="0">
        <references count="1">
          <reference field="4294967294" count="3">
            <x v="0"/>
            <x v="1"/>
            <x v="2"/>
          </reference>
        </references>
      </pivotArea>
    </format>
    <format dxfId="658">
      <pivotArea type="all" dataOnly="0" outline="0" fieldPosition="0"/>
    </format>
    <format dxfId="657">
      <pivotArea field="1" type="button" dataOnly="0" labelOnly="1" outline="0" axis="axisRow" fieldPosition="0"/>
    </format>
    <format dxfId="656">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55">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54">
      <pivotArea dataOnly="0" labelOnly="1" outline="0" fieldPosition="0">
        <references count="1">
          <reference field="4294967294" count="3">
            <x v="0"/>
            <x v="1"/>
            <x v="2"/>
          </reference>
        </references>
      </pivotArea>
    </format>
    <format dxfId="653">
      <pivotArea dataOnly="0" labelOnly="1" outline="0" fieldPosition="0">
        <references count="1">
          <reference field="4294967294" count="1">
            <x v="2"/>
          </reference>
        </references>
      </pivotArea>
    </format>
    <format dxfId="652">
      <pivotArea dataOnly="0" labelOnly="1" outline="0" fieldPosition="0">
        <references count="1">
          <reference field="4294967294" count="1">
            <x v="2"/>
          </reference>
        </references>
      </pivotArea>
    </format>
    <format dxfId="651">
      <pivotArea dataOnly="0" labelOnly="1" outline="0" fieldPosition="0">
        <references count="1">
          <reference field="4294967294" count="2">
            <x v="0"/>
            <x v="1"/>
          </reference>
        </references>
      </pivotArea>
    </format>
    <format dxfId="650">
      <pivotArea dataOnly="0" labelOnly="1" outline="0" fieldPosition="0">
        <references count="1">
          <reference field="4294967294" count="2">
            <x v="0"/>
            <x v="1"/>
          </reference>
        </references>
      </pivotArea>
    </format>
    <format dxfId="649">
      <pivotArea dataOnly="0" labelOnly="1" outline="0" fieldPosition="0">
        <references count="1">
          <reference field="4294967294" count="2">
            <x v="0"/>
            <x v="1"/>
          </reference>
        </references>
      </pivotArea>
    </format>
    <format dxfId="648">
      <pivotArea dataOnly="0" labelOnly="1" outline="0" fieldPosition="0">
        <references count="1">
          <reference field="4294967294" count="2">
            <x v="0"/>
            <x v="1"/>
          </reference>
        </references>
      </pivotArea>
    </format>
    <format dxfId="647">
      <pivotArea field="1" type="button" dataOnly="0" labelOnly="1" outline="0" axis="axisRow" fieldPosition="0"/>
    </format>
    <format dxfId="646">
      <pivotArea field="1" type="button" dataOnly="0" labelOnly="1" outline="0" axis="axisRow" fieldPosition="0"/>
    </format>
    <format dxfId="645">
      <pivotArea field="1" type="button" dataOnly="0" labelOnly="1" outline="0" axis="axisRow" fieldPosition="0"/>
    </format>
    <format dxfId="644">
      <pivotArea dataOnly="0" labelOnly="1" outline="0" fieldPosition="0">
        <references count="1">
          <reference field="4294967294" count="3">
            <x v="0"/>
            <x v="1"/>
            <x v="2"/>
          </reference>
        </references>
      </pivotArea>
    </format>
    <format dxfId="643">
      <pivotArea field="1" type="button" dataOnly="0" labelOnly="1" outline="0" axis="axisRow" fieldPosition="0"/>
    </format>
    <format dxfId="642">
      <pivotArea dataOnly="0" labelOnly="1" outline="0" fieldPosition="0">
        <references count="1">
          <reference field="4294967294" count="3">
            <x v="0"/>
            <x v="1"/>
            <x v="2"/>
          </reference>
        </references>
      </pivotArea>
    </format>
    <format dxfId="641">
      <pivotArea dataOnly="0" labelOnly="1" fieldPosition="0">
        <references count="1">
          <reference field="1" count="49">
            <x v="53"/>
            <x v="54"/>
            <x v="70"/>
            <x v="71"/>
            <x v="72"/>
            <x v="73"/>
            <x v="74"/>
            <x v="75"/>
            <x v="76"/>
            <x v="77"/>
            <x v="78"/>
            <x v="79"/>
            <x v="80"/>
            <x v="81"/>
            <x v="83"/>
            <x v="84"/>
            <x v="85"/>
            <x v="86"/>
            <x v="87"/>
            <x v="88"/>
            <x v="98"/>
            <x v="99"/>
            <x v="100"/>
            <x v="101"/>
            <x v="102"/>
            <x v="103"/>
            <x v="104"/>
            <x v="105"/>
            <x v="106"/>
            <x v="107"/>
            <x v="108"/>
            <x v="109"/>
            <x v="110"/>
            <x v="111"/>
            <x v="112"/>
            <x v="113"/>
            <x v="114"/>
            <x v="115"/>
            <x v="116"/>
            <x v="117"/>
            <x v="118"/>
            <x v="119"/>
            <x v="120"/>
            <x v="151"/>
            <x v="152"/>
            <x v="185"/>
            <x v="186"/>
            <x v="187"/>
            <x v="189"/>
          </reference>
        </references>
      </pivotArea>
    </format>
    <format dxfId="640">
      <pivotArea dataOnly="0" labelOnly="1" fieldPosition="0">
        <references count="1">
          <reference field="1" count="47">
            <x v="43"/>
            <x v="50"/>
            <x v="51"/>
            <x v="65"/>
            <x v="82"/>
            <x v="89"/>
            <x v="90"/>
            <x v="91"/>
            <x v="92"/>
            <x v="93"/>
            <x v="94"/>
            <x v="95"/>
            <x v="96"/>
            <x v="97"/>
            <x v="121"/>
            <x v="122"/>
            <x v="123"/>
            <x v="124"/>
            <x v="125"/>
            <x v="126"/>
            <x v="127"/>
            <x v="128"/>
            <x v="129"/>
            <x v="130"/>
            <x v="131"/>
            <x v="132"/>
            <x v="133"/>
            <x v="134"/>
            <x v="135"/>
            <x v="136"/>
            <x v="137"/>
            <x v="138"/>
            <x v="139"/>
            <x v="140"/>
            <x v="141"/>
            <x v="142"/>
            <x v="143"/>
            <x v="144"/>
            <x v="145"/>
            <x v="146"/>
            <x v="147"/>
            <x v="148"/>
            <x v="149"/>
            <x v="150"/>
            <x v="188"/>
            <x v="191"/>
            <x v="193"/>
          </reference>
        </references>
      </pivotArea>
    </format>
    <format dxfId="639">
      <pivotArea collapsedLevelsAreSubtotals="1" fieldPosition="0">
        <references count="1">
          <reference field="1" count="1">
            <x v="98"/>
          </reference>
        </references>
      </pivotArea>
    </format>
    <format dxfId="638">
      <pivotArea collapsedLevelsAreSubtotals="1" fieldPosition="0">
        <references count="1">
          <reference field="1" count="1">
            <x v="99"/>
          </reference>
        </references>
      </pivotArea>
    </format>
    <format dxfId="637">
      <pivotArea collapsedLevelsAreSubtotals="1" fieldPosition="0">
        <references count="1">
          <reference field="1" count="1">
            <x v="100"/>
          </reference>
        </references>
      </pivotArea>
    </format>
    <format dxfId="636">
      <pivotArea collapsedLevelsAreSubtotals="1" fieldPosition="0">
        <references count="1">
          <reference field="1" count="1">
            <x v="101"/>
          </reference>
        </references>
      </pivotArea>
    </format>
    <format dxfId="635">
      <pivotArea collapsedLevelsAreSubtotals="1" fieldPosition="0">
        <references count="1">
          <reference field="1" count="1">
            <x v="102"/>
          </reference>
        </references>
      </pivotArea>
    </format>
    <format dxfId="634">
      <pivotArea collapsedLevelsAreSubtotals="1" fieldPosition="0">
        <references count="1">
          <reference field="1" count="1">
            <x v="103"/>
          </reference>
        </references>
      </pivotArea>
    </format>
    <format dxfId="633">
      <pivotArea collapsedLevelsAreSubtotals="1" fieldPosition="0">
        <references count="1">
          <reference field="1" count="1">
            <x v="104"/>
          </reference>
        </references>
      </pivotArea>
    </format>
    <format dxfId="632">
      <pivotArea collapsedLevelsAreSubtotals="1" fieldPosition="0">
        <references count="1">
          <reference field="1" count="1">
            <x v="105"/>
          </reference>
        </references>
      </pivotArea>
    </format>
    <format dxfId="631">
      <pivotArea collapsedLevelsAreSubtotals="1" fieldPosition="0">
        <references count="1">
          <reference field="1" count="1">
            <x v="106"/>
          </reference>
        </references>
      </pivotArea>
    </format>
    <format dxfId="630">
      <pivotArea collapsedLevelsAreSubtotals="1" fieldPosition="0">
        <references count="1">
          <reference field="1" count="1">
            <x v="107"/>
          </reference>
        </references>
      </pivotArea>
    </format>
    <format dxfId="629">
      <pivotArea collapsedLevelsAreSubtotals="1" fieldPosition="0">
        <references count="1">
          <reference field="1" count="1">
            <x v="108"/>
          </reference>
        </references>
      </pivotArea>
    </format>
    <format dxfId="628">
      <pivotArea collapsedLevelsAreSubtotals="1" fieldPosition="0">
        <references count="1">
          <reference field="1" count="1">
            <x v="109"/>
          </reference>
        </references>
      </pivotArea>
    </format>
    <format dxfId="627">
      <pivotArea collapsedLevelsAreSubtotals="1" fieldPosition="0">
        <references count="1">
          <reference field="1" count="1">
            <x v="110"/>
          </reference>
        </references>
      </pivotArea>
    </format>
    <format dxfId="626">
      <pivotArea collapsedLevelsAreSubtotals="1" fieldPosition="0">
        <references count="1">
          <reference field="1" count="1">
            <x v="111"/>
          </reference>
        </references>
      </pivotArea>
    </format>
    <format dxfId="625">
      <pivotArea collapsedLevelsAreSubtotals="1" fieldPosition="0">
        <references count="1">
          <reference field="1" count="1">
            <x v="112"/>
          </reference>
        </references>
      </pivotArea>
    </format>
    <format dxfId="624">
      <pivotArea collapsedLevelsAreSubtotals="1" fieldPosition="0">
        <references count="1">
          <reference field="1" count="1">
            <x v="113"/>
          </reference>
        </references>
      </pivotArea>
    </format>
    <format dxfId="623">
      <pivotArea collapsedLevelsAreSubtotals="1" fieldPosition="0">
        <references count="1">
          <reference field="1" count="1">
            <x v="114"/>
          </reference>
        </references>
      </pivotArea>
    </format>
    <format dxfId="622">
      <pivotArea collapsedLevelsAreSubtotals="1" fieldPosition="0">
        <references count="1">
          <reference field="1" count="1">
            <x v="115"/>
          </reference>
        </references>
      </pivotArea>
    </format>
    <format dxfId="621">
      <pivotArea collapsedLevelsAreSubtotals="1" fieldPosition="0">
        <references count="1">
          <reference field="1" count="1">
            <x v="116"/>
          </reference>
        </references>
      </pivotArea>
    </format>
    <format dxfId="620">
      <pivotArea collapsedLevelsAreSubtotals="1" fieldPosition="0">
        <references count="1">
          <reference field="1" count="1">
            <x v="117"/>
          </reference>
        </references>
      </pivotArea>
    </format>
    <format dxfId="619">
      <pivotArea collapsedLevelsAreSubtotals="1" fieldPosition="0">
        <references count="1">
          <reference field="1" count="1">
            <x v="118"/>
          </reference>
        </references>
      </pivotArea>
    </format>
    <format dxfId="618">
      <pivotArea collapsedLevelsAreSubtotals="1" fieldPosition="0">
        <references count="1">
          <reference field="1" count="1">
            <x v="119"/>
          </reference>
        </references>
      </pivotArea>
    </format>
    <format dxfId="617">
      <pivotArea collapsedLevelsAreSubtotals="1" fieldPosition="0">
        <references count="1">
          <reference field="1" count="1">
            <x v="120"/>
          </reference>
        </references>
      </pivotArea>
    </format>
    <format dxfId="616">
      <pivotArea collapsedLevelsAreSubtotals="1" fieldPosition="0">
        <references count="1">
          <reference field="1" count="1">
            <x v="121"/>
          </reference>
        </references>
      </pivotArea>
    </format>
    <format dxfId="615">
      <pivotArea collapsedLevelsAreSubtotals="1" fieldPosition="0">
        <references count="1">
          <reference field="1" count="1">
            <x v="122"/>
          </reference>
        </references>
      </pivotArea>
    </format>
    <format dxfId="614">
      <pivotArea collapsedLevelsAreSubtotals="1" fieldPosition="0">
        <references count="1">
          <reference field="1" count="1">
            <x v="123"/>
          </reference>
        </references>
      </pivotArea>
    </format>
    <format dxfId="613">
      <pivotArea collapsedLevelsAreSubtotals="1" fieldPosition="0">
        <references count="1">
          <reference field="1" count="1">
            <x v="124"/>
          </reference>
        </references>
      </pivotArea>
    </format>
    <format dxfId="612">
      <pivotArea collapsedLevelsAreSubtotals="1" fieldPosition="0">
        <references count="1">
          <reference field="1" count="1">
            <x v="125"/>
          </reference>
        </references>
      </pivotArea>
    </format>
    <format dxfId="611">
      <pivotArea collapsedLevelsAreSubtotals="1" fieldPosition="0">
        <references count="1">
          <reference field="1" count="1">
            <x v="126"/>
          </reference>
        </references>
      </pivotArea>
    </format>
    <format dxfId="610">
      <pivotArea collapsedLevelsAreSubtotals="1" fieldPosition="0">
        <references count="1">
          <reference field="1" count="1">
            <x v="127"/>
          </reference>
        </references>
      </pivotArea>
    </format>
    <format dxfId="609">
      <pivotArea collapsedLevelsAreSubtotals="1" fieldPosition="0">
        <references count="1">
          <reference field="1" count="1">
            <x v="128"/>
          </reference>
        </references>
      </pivotArea>
    </format>
    <format dxfId="608">
      <pivotArea collapsedLevelsAreSubtotals="1" fieldPosition="0">
        <references count="1">
          <reference field="1" count="1">
            <x v="129"/>
          </reference>
        </references>
      </pivotArea>
    </format>
    <format dxfId="607">
      <pivotArea collapsedLevelsAreSubtotals="1" fieldPosition="0">
        <references count="1">
          <reference field="1" count="1">
            <x v="130"/>
          </reference>
        </references>
      </pivotArea>
    </format>
    <format dxfId="606">
      <pivotArea collapsedLevelsAreSubtotals="1" fieldPosition="0">
        <references count="1">
          <reference field="1" count="1">
            <x v="131"/>
          </reference>
        </references>
      </pivotArea>
    </format>
    <format dxfId="605">
      <pivotArea collapsedLevelsAreSubtotals="1" fieldPosition="0">
        <references count="1">
          <reference field="1" count="1">
            <x v="132"/>
          </reference>
        </references>
      </pivotArea>
    </format>
    <format dxfId="604">
      <pivotArea collapsedLevelsAreSubtotals="1" fieldPosition="0">
        <references count="1">
          <reference field="1" count="1">
            <x v="133"/>
          </reference>
        </references>
      </pivotArea>
    </format>
    <format dxfId="603">
      <pivotArea collapsedLevelsAreSubtotals="1" fieldPosition="0">
        <references count="1">
          <reference field="1" count="1">
            <x v="43"/>
          </reference>
        </references>
      </pivotArea>
    </format>
    <format dxfId="602">
      <pivotArea collapsedLevelsAreSubtotals="1" fieldPosition="0">
        <references count="1">
          <reference field="1" count="1">
            <x v="134"/>
          </reference>
        </references>
      </pivotArea>
    </format>
    <format dxfId="601">
      <pivotArea collapsedLevelsAreSubtotals="1" fieldPosition="0">
        <references count="1">
          <reference field="1" count="1">
            <x v="135"/>
          </reference>
        </references>
      </pivotArea>
    </format>
    <format dxfId="600">
      <pivotArea collapsedLevelsAreSubtotals="1" fieldPosition="0">
        <references count="1">
          <reference field="1" count="1">
            <x v="136"/>
          </reference>
        </references>
      </pivotArea>
    </format>
    <format dxfId="599">
      <pivotArea collapsedLevelsAreSubtotals="1" fieldPosition="0">
        <references count="1">
          <reference field="1" count="1">
            <x v="137"/>
          </reference>
        </references>
      </pivotArea>
    </format>
    <format dxfId="598">
      <pivotArea collapsedLevelsAreSubtotals="1" fieldPosition="0">
        <references count="1">
          <reference field="1" count="1">
            <x v="138"/>
          </reference>
        </references>
      </pivotArea>
    </format>
    <format dxfId="597">
      <pivotArea collapsedLevelsAreSubtotals="1" fieldPosition="0">
        <references count="1">
          <reference field="1" count="1">
            <x v="139"/>
          </reference>
        </references>
      </pivotArea>
    </format>
    <format dxfId="596">
      <pivotArea collapsedLevelsAreSubtotals="1" fieldPosition="0">
        <references count="1">
          <reference field="1" count="1">
            <x v="140"/>
          </reference>
        </references>
      </pivotArea>
    </format>
    <format dxfId="595">
      <pivotArea collapsedLevelsAreSubtotals="1" fieldPosition="0">
        <references count="1">
          <reference field="1" count="1">
            <x v="141"/>
          </reference>
        </references>
      </pivotArea>
    </format>
    <format dxfId="594">
      <pivotArea collapsedLevelsAreSubtotals="1" fieldPosition="0">
        <references count="1">
          <reference field="1" count="1">
            <x v="142"/>
          </reference>
        </references>
      </pivotArea>
    </format>
    <format dxfId="593">
      <pivotArea collapsedLevelsAreSubtotals="1" fieldPosition="0">
        <references count="1">
          <reference field="1" count="1">
            <x v="143"/>
          </reference>
        </references>
      </pivotArea>
    </format>
    <format dxfId="592">
      <pivotArea collapsedLevelsAreSubtotals="1" fieldPosition="0">
        <references count="1">
          <reference field="1" count="1">
            <x v="144"/>
          </reference>
        </references>
      </pivotArea>
    </format>
    <format dxfId="591">
      <pivotArea collapsedLevelsAreSubtotals="1" fieldPosition="0">
        <references count="1">
          <reference field="1" count="1">
            <x v="145"/>
          </reference>
        </references>
      </pivotArea>
    </format>
    <format dxfId="590">
      <pivotArea collapsedLevelsAreSubtotals="1" fieldPosition="0">
        <references count="1">
          <reference field="1" count="1">
            <x v="146"/>
          </reference>
        </references>
      </pivotArea>
    </format>
    <format dxfId="589">
      <pivotArea collapsedLevelsAreSubtotals="1" fieldPosition="0">
        <references count="1">
          <reference field="1" count="1">
            <x v="147"/>
          </reference>
        </references>
      </pivotArea>
    </format>
    <format dxfId="588">
      <pivotArea collapsedLevelsAreSubtotals="1" fieldPosition="0">
        <references count="1">
          <reference field="1" count="1">
            <x v="148"/>
          </reference>
        </references>
      </pivotArea>
    </format>
    <format dxfId="587">
      <pivotArea collapsedLevelsAreSubtotals="1" fieldPosition="0">
        <references count="1">
          <reference field="1" count="1">
            <x v="149"/>
          </reference>
        </references>
      </pivotArea>
    </format>
    <format dxfId="586">
      <pivotArea collapsedLevelsAreSubtotals="1" fieldPosition="0">
        <references count="1">
          <reference field="1" count="1">
            <x v="150"/>
          </reference>
        </references>
      </pivotArea>
    </format>
    <format dxfId="585">
      <pivotArea collapsedLevelsAreSubtotals="1" fieldPosition="0">
        <references count="1">
          <reference field="1" count="1">
            <x v="151"/>
          </reference>
        </references>
      </pivotArea>
    </format>
    <format dxfId="584">
      <pivotArea dataOnly="0" labelOnly="1" fieldPosition="0">
        <references count="1">
          <reference field="1" count="50">
            <x v="43"/>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583">
      <pivotArea dataOnly="0" labelOnly="1" fieldPosition="0">
        <references count="1">
          <reference field="1" count="5">
            <x v="147"/>
            <x v="148"/>
            <x v="149"/>
            <x v="150"/>
            <x v="151"/>
          </reference>
        </references>
      </pivotArea>
    </format>
    <format dxfId="582">
      <pivotArea dataOnly="0" labelOnly="1" outline="0" fieldPosition="0">
        <references count="1">
          <reference field="4294967294" count="1">
            <x v="2"/>
          </reference>
        </references>
      </pivotArea>
    </format>
    <format dxfId="581">
      <pivotArea dataOnly="0" labelOnly="1" fieldPosition="0">
        <references count="1">
          <reference field="1" count="7">
            <x v="152"/>
            <x v="153"/>
            <x v="154"/>
            <x v="155"/>
            <x v="156"/>
            <x v="157"/>
            <x v="159"/>
          </reference>
        </references>
      </pivotArea>
    </format>
    <format dxfId="580">
      <pivotArea dataOnly="0" labelOnly="1" fieldPosition="0">
        <references count="1">
          <reference field="1" count="7">
            <x v="152"/>
            <x v="153"/>
            <x v="154"/>
            <x v="155"/>
            <x v="156"/>
            <x v="157"/>
            <x v="159"/>
          </reference>
        </references>
      </pivotArea>
    </format>
    <format dxfId="579">
      <pivotArea collapsedLevelsAreSubtotals="1" fieldPosition="0">
        <references count="1">
          <reference field="1" count="1">
            <x v="152"/>
          </reference>
        </references>
      </pivotArea>
    </format>
    <format dxfId="578">
      <pivotArea collapsedLevelsAreSubtotals="1" fieldPosition="0">
        <references count="1">
          <reference field="1" count="1">
            <x v="153"/>
          </reference>
        </references>
      </pivotArea>
    </format>
    <format dxfId="577">
      <pivotArea collapsedLevelsAreSubtotals="1" fieldPosition="0">
        <references count="1">
          <reference field="1" count="1">
            <x v="154"/>
          </reference>
        </references>
      </pivotArea>
    </format>
    <format dxfId="576">
      <pivotArea collapsedLevelsAreSubtotals="1" fieldPosition="0">
        <references count="1">
          <reference field="1" count="1">
            <x v="155"/>
          </reference>
        </references>
      </pivotArea>
    </format>
    <format dxfId="575">
      <pivotArea collapsedLevelsAreSubtotals="1" fieldPosition="0">
        <references count="1">
          <reference field="1" count="1">
            <x v="156"/>
          </reference>
        </references>
      </pivotArea>
    </format>
    <format dxfId="574">
      <pivotArea collapsedLevelsAreSubtotals="1" fieldPosition="0">
        <references count="1">
          <reference field="1" count="1">
            <x v="157"/>
          </reference>
        </references>
      </pivotArea>
    </format>
    <format dxfId="573">
      <pivotArea collapsedLevelsAreSubtotals="1" fieldPosition="0">
        <references count="1">
          <reference field="1" count="1">
            <x v="159"/>
          </reference>
        </references>
      </pivotArea>
    </format>
    <format dxfId="572">
      <pivotArea dataOnly="0" labelOnly="1" fieldPosition="0">
        <references count="1">
          <reference field="1" count="4">
            <x v="53"/>
            <x v="54"/>
            <x v="189"/>
            <x v="191"/>
          </reference>
        </references>
      </pivotArea>
    </format>
    <format dxfId="571">
      <pivotArea dataOnly="0" labelOnly="1" fieldPosition="0">
        <references count="1">
          <reference field="1" count="3">
            <x v="50"/>
            <x v="51"/>
            <x v="65"/>
          </reference>
        </references>
      </pivotArea>
    </format>
    <format dxfId="570">
      <pivotArea collapsedLevelsAreSubtotals="1" fieldPosition="0">
        <references count="1">
          <reference field="1" count="1">
            <x v="187"/>
          </reference>
        </references>
      </pivotArea>
    </format>
    <format dxfId="569">
      <pivotArea collapsedLevelsAreSubtotals="1" fieldPosition="0">
        <references count="1">
          <reference field="1" count="1">
            <x v="186"/>
          </reference>
        </references>
      </pivotArea>
    </format>
    <format dxfId="568">
      <pivotArea collapsedLevelsAreSubtotals="1" fieldPosition="0">
        <references count="1">
          <reference field="1" count="1">
            <x v="70"/>
          </reference>
        </references>
      </pivotArea>
    </format>
    <format dxfId="567">
      <pivotArea collapsedLevelsAreSubtotals="1" fieldPosition="0">
        <references count="1">
          <reference field="1" count="1">
            <x v="71"/>
          </reference>
        </references>
      </pivotArea>
    </format>
    <format dxfId="566">
      <pivotArea collapsedLevelsAreSubtotals="1" fieldPosition="0">
        <references count="1">
          <reference field="1" count="1">
            <x v="72"/>
          </reference>
        </references>
      </pivotArea>
    </format>
    <format dxfId="565">
      <pivotArea collapsedLevelsAreSubtotals="1" fieldPosition="0">
        <references count="1">
          <reference field="1" count="1">
            <x v="73"/>
          </reference>
        </references>
      </pivotArea>
    </format>
    <format dxfId="564">
      <pivotArea collapsedLevelsAreSubtotals="1" fieldPosition="0">
        <references count="1">
          <reference field="1" count="1">
            <x v="74"/>
          </reference>
        </references>
      </pivotArea>
    </format>
    <format dxfId="563">
      <pivotArea collapsedLevelsAreSubtotals="1" fieldPosition="0">
        <references count="1">
          <reference field="1" count="1">
            <x v="75"/>
          </reference>
        </references>
      </pivotArea>
    </format>
    <format dxfId="562">
      <pivotArea collapsedLevelsAreSubtotals="1" fieldPosition="0">
        <references count="1">
          <reference field="1" count="1">
            <x v="76"/>
          </reference>
        </references>
      </pivotArea>
    </format>
    <format dxfId="561">
      <pivotArea collapsedLevelsAreSubtotals="1" fieldPosition="0">
        <references count="1">
          <reference field="1" count="1">
            <x v="77"/>
          </reference>
        </references>
      </pivotArea>
    </format>
    <format dxfId="560">
      <pivotArea collapsedLevelsAreSubtotals="1" fieldPosition="0">
        <references count="1">
          <reference field="1" count="1">
            <x v="78"/>
          </reference>
        </references>
      </pivotArea>
    </format>
    <format dxfId="559">
      <pivotArea collapsedLevelsAreSubtotals="1" fieldPosition="0">
        <references count="1">
          <reference field="1" count="1">
            <x v="79"/>
          </reference>
        </references>
      </pivotArea>
    </format>
    <format dxfId="558">
      <pivotArea collapsedLevelsAreSubtotals="1" fieldPosition="0">
        <references count="1">
          <reference field="1" count="1">
            <x v="80"/>
          </reference>
        </references>
      </pivotArea>
    </format>
    <format dxfId="557">
      <pivotArea collapsedLevelsAreSubtotals="1" fieldPosition="0">
        <references count="1">
          <reference field="1" count="1">
            <x v="81"/>
          </reference>
        </references>
      </pivotArea>
    </format>
    <format dxfId="556">
      <pivotArea collapsedLevelsAreSubtotals="1" fieldPosition="0">
        <references count="1">
          <reference field="1" count="1">
            <x v="82"/>
          </reference>
        </references>
      </pivotArea>
    </format>
    <format dxfId="555">
      <pivotArea collapsedLevelsAreSubtotals="1" fieldPosition="0">
        <references count="1">
          <reference field="1" count="1">
            <x v="83"/>
          </reference>
        </references>
      </pivotArea>
    </format>
    <format dxfId="554">
      <pivotArea collapsedLevelsAreSubtotals="1" fieldPosition="0">
        <references count="1">
          <reference field="1" count="1">
            <x v="84"/>
          </reference>
        </references>
      </pivotArea>
    </format>
    <format dxfId="553">
      <pivotArea collapsedLevelsAreSubtotals="1" fieldPosition="0">
        <references count="1">
          <reference field="1" count="1">
            <x v="85"/>
          </reference>
        </references>
      </pivotArea>
    </format>
    <format dxfId="552">
      <pivotArea collapsedLevelsAreSubtotals="1" fieldPosition="0">
        <references count="1">
          <reference field="1" count="1">
            <x v="86"/>
          </reference>
        </references>
      </pivotArea>
    </format>
    <format dxfId="551">
      <pivotArea collapsedLevelsAreSubtotals="1" fieldPosition="0">
        <references count="1">
          <reference field="1" count="1">
            <x v="87"/>
          </reference>
        </references>
      </pivotArea>
    </format>
    <format dxfId="550">
      <pivotArea collapsedLevelsAreSubtotals="1" fieldPosition="0">
        <references count="1">
          <reference field="1" count="1">
            <x v="88"/>
          </reference>
        </references>
      </pivotArea>
    </format>
    <format dxfId="549">
      <pivotArea collapsedLevelsAreSubtotals="1" fieldPosition="0">
        <references count="1">
          <reference field="1" count="1">
            <x v="89"/>
          </reference>
        </references>
      </pivotArea>
    </format>
    <format dxfId="548">
      <pivotArea collapsedLevelsAreSubtotals="1" fieldPosition="0">
        <references count="1">
          <reference field="1" count="1">
            <x v="90"/>
          </reference>
        </references>
      </pivotArea>
    </format>
    <format dxfId="547">
      <pivotArea collapsedLevelsAreSubtotals="1" fieldPosition="0">
        <references count="1">
          <reference field="1" count="1">
            <x v="91"/>
          </reference>
        </references>
      </pivotArea>
    </format>
    <format dxfId="546">
      <pivotArea collapsedLevelsAreSubtotals="1" fieldPosition="0">
        <references count="1">
          <reference field="1" count="1">
            <x v="92"/>
          </reference>
        </references>
      </pivotArea>
    </format>
    <format dxfId="545">
      <pivotArea collapsedLevelsAreSubtotals="1" fieldPosition="0">
        <references count="1">
          <reference field="1" count="1">
            <x v="93"/>
          </reference>
        </references>
      </pivotArea>
    </format>
    <format dxfId="544">
      <pivotArea collapsedLevelsAreSubtotals="1" fieldPosition="0">
        <references count="1">
          <reference field="1" count="1">
            <x v="94"/>
          </reference>
        </references>
      </pivotArea>
    </format>
    <format dxfId="543">
      <pivotArea collapsedLevelsAreSubtotals="1" fieldPosition="0">
        <references count="1">
          <reference field="1" count="1">
            <x v="95"/>
          </reference>
        </references>
      </pivotArea>
    </format>
    <format dxfId="542">
      <pivotArea collapsedLevelsAreSubtotals="1" fieldPosition="0">
        <references count="1">
          <reference field="1" count="1">
            <x v="96"/>
          </reference>
        </references>
      </pivotArea>
    </format>
    <format dxfId="541">
      <pivotArea collapsedLevelsAreSubtotals="1" fieldPosition="0">
        <references count="1">
          <reference field="1" count="1">
            <x v="97"/>
          </reference>
        </references>
      </pivotArea>
    </format>
    <format dxfId="540">
      <pivotArea dataOnly="0" labelOnly="1" fieldPosition="0">
        <references count="1">
          <reference field="1" count="30">
            <x v="70"/>
            <x v="71"/>
            <x v="72"/>
            <x v="73"/>
            <x v="74"/>
            <x v="75"/>
            <x v="76"/>
            <x v="77"/>
            <x v="78"/>
            <x v="79"/>
            <x v="80"/>
            <x v="81"/>
            <x v="82"/>
            <x v="83"/>
            <x v="84"/>
            <x v="85"/>
            <x v="86"/>
            <x v="87"/>
            <x v="88"/>
            <x v="89"/>
            <x v="90"/>
            <x v="91"/>
            <x v="92"/>
            <x v="93"/>
            <x v="94"/>
            <x v="95"/>
            <x v="96"/>
            <x v="97"/>
            <x v="186"/>
            <x v="187"/>
          </reference>
        </references>
      </pivotArea>
    </format>
    <format dxfId="539">
      <pivotArea collapsedLevelsAreSubtotals="1" fieldPosition="0">
        <references count="2">
          <reference field="4294967294" count="2" selected="0">
            <x v="0"/>
            <x v="1"/>
          </reference>
          <reference field="1" count="1">
            <x v="160"/>
          </reference>
        </references>
      </pivotArea>
    </format>
    <format dxfId="538">
      <pivotArea collapsedLevelsAreSubtotals="1" fieldPosition="0">
        <references count="2">
          <reference field="4294967294" count="2" selected="0">
            <x v="0"/>
            <x v="1"/>
          </reference>
          <reference field="1" count="1">
            <x v="161"/>
          </reference>
        </references>
      </pivotArea>
    </format>
    <format dxfId="537">
      <pivotArea collapsedLevelsAreSubtotals="1" fieldPosition="0">
        <references count="2">
          <reference field="4294967294" count="2" selected="0">
            <x v="0"/>
            <x v="1"/>
          </reference>
          <reference field="1" count="1">
            <x v="164"/>
          </reference>
        </references>
      </pivotArea>
    </format>
    <format dxfId="536">
      <pivotArea collapsedLevelsAreSubtotals="1" fieldPosition="0">
        <references count="2">
          <reference field="4294967294" count="2" selected="0">
            <x v="0"/>
            <x v="1"/>
          </reference>
          <reference field="1" count="1">
            <x v="165"/>
          </reference>
        </references>
      </pivotArea>
    </format>
    <format dxfId="535">
      <pivotArea collapsedLevelsAreSubtotals="1" fieldPosition="0">
        <references count="2">
          <reference field="4294967294" count="2" selected="0">
            <x v="0"/>
            <x v="1"/>
          </reference>
          <reference field="1" count="1">
            <x v="166"/>
          </reference>
        </references>
      </pivotArea>
    </format>
    <format dxfId="534">
      <pivotArea collapsedLevelsAreSubtotals="1" fieldPosition="0">
        <references count="2">
          <reference field="4294967294" count="2" selected="0">
            <x v="0"/>
            <x v="1"/>
          </reference>
          <reference field="1" count="1">
            <x v="167"/>
          </reference>
        </references>
      </pivotArea>
    </format>
    <format dxfId="533">
      <pivotArea collapsedLevelsAreSubtotals="1" fieldPosition="0">
        <references count="2">
          <reference field="4294967294" count="2" selected="0">
            <x v="0"/>
            <x v="1"/>
          </reference>
          <reference field="1" count="1">
            <x v="168"/>
          </reference>
        </references>
      </pivotArea>
    </format>
    <format dxfId="532">
      <pivotArea collapsedLevelsAreSubtotals="1" fieldPosition="0">
        <references count="2">
          <reference field="4294967294" count="2" selected="0">
            <x v="0"/>
            <x v="1"/>
          </reference>
          <reference field="1" count="1">
            <x v="171"/>
          </reference>
        </references>
      </pivotArea>
    </format>
    <format dxfId="531">
      <pivotArea dataOnly="0" labelOnly="1" fieldPosition="0">
        <references count="1">
          <reference field="1" count="8">
            <x v="160"/>
            <x v="161"/>
            <x v="164"/>
            <x v="165"/>
            <x v="166"/>
            <x v="167"/>
            <x v="168"/>
            <x v="171"/>
          </reference>
        </references>
      </pivotArea>
    </format>
    <format dxfId="530">
      <pivotArea collapsedLevelsAreSubtotals="1" fieldPosition="0">
        <references count="2">
          <reference field="4294967294" count="1" selected="0">
            <x v="2"/>
          </reference>
          <reference field="1" count="1">
            <x v="160"/>
          </reference>
        </references>
      </pivotArea>
    </format>
    <format dxfId="529">
      <pivotArea collapsedLevelsAreSubtotals="1" fieldPosition="0">
        <references count="2">
          <reference field="4294967294" count="1" selected="0">
            <x v="2"/>
          </reference>
          <reference field="1" count="1">
            <x v="161"/>
          </reference>
        </references>
      </pivotArea>
    </format>
    <format dxfId="528">
      <pivotArea collapsedLevelsAreSubtotals="1" fieldPosition="0">
        <references count="2">
          <reference field="4294967294" count="1" selected="0">
            <x v="2"/>
          </reference>
          <reference field="1" count="1">
            <x v="164"/>
          </reference>
        </references>
      </pivotArea>
    </format>
    <format dxfId="527">
      <pivotArea collapsedLevelsAreSubtotals="1" fieldPosition="0">
        <references count="2">
          <reference field="4294967294" count="1" selected="0">
            <x v="2"/>
          </reference>
          <reference field="1" count="1">
            <x v="165"/>
          </reference>
        </references>
      </pivotArea>
    </format>
    <format dxfId="526">
      <pivotArea collapsedLevelsAreSubtotals="1" fieldPosition="0">
        <references count="2">
          <reference field="4294967294" count="1" selected="0">
            <x v="2"/>
          </reference>
          <reference field="1" count="1">
            <x v="166"/>
          </reference>
        </references>
      </pivotArea>
    </format>
    <format dxfId="525">
      <pivotArea collapsedLevelsAreSubtotals="1" fieldPosition="0">
        <references count="2">
          <reference field="4294967294" count="1" selected="0">
            <x v="2"/>
          </reference>
          <reference field="1" count="1">
            <x v="167"/>
          </reference>
        </references>
      </pivotArea>
    </format>
    <format dxfId="524">
      <pivotArea collapsedLevelsAreSubtotals="1" fieldPosition="0">
        <references count="2">
          <reference field="4294967294" count="1" selected="0">
            <x v="2"/>
          </reference>
          <reference field="1" count="1">
            <x v="168"/>
          </reference>
        </references>
      </pivotArea>
    </format>
    <format dxfId="523">
      <pivotArea collapsedLevelsAreSubtotals="1" fieldPosition="0">
        <references count="2">
          <reference field="4294967294" count="1" selected="0">
            <x v="2"/>
          </reference>
          <reference field="1" count="1">
            <x v="171"/>
          </reference>
        </references>
      </pivotArea>
    </format>
    <format dxfId="522">
      <pivotArea dataOnly="0" labelOnly="1" fieldPosition="0">
        <references count="1">
          <reference field="1" count="3">
            <x v="53"/>
            <x v="54"/>
            <x v="65"/>
          </reference>
        </references>
      </pivotArea>
    </format>
    <format dxfId="521">
      <pivotArea dataOnly="0" labelOnly="1" fieldPosition="0">
        <references count="1">
          <reference field="1" count="8">
            <x v="160"/>
            <x v="161"/>
            <x v="164"/>
            <x v="165"/>
            <x v="166"/>
            <x v="167"/>
            <x v="168"/>
            <x v="171"/>
          </reference>
        </references>
      </pivotArea>
    </format>
    <format dxfId="520">
      <pivotArea collapsedLevelsAreSubtotals="1" fieldPosition="0">
        <references count="1">
          <reference field="1" count="1">
            <x v="176"/>
          </reference>
        </references>
      </pivotArea>
    </format>
    <format dxfId="519">
      <pivotArea dataOnly="0" labelOnly="1" fieldPosition="0">
        <references count="1">
          <reference field="1" count="1">
            <x v="176"/>
          </reference>
        </references>
      </pivotArea>
    </format>
    <format dxfId="518">
      <pivotArea collapsedLevelsAreSubtotals="1" fieldPosition="0">
        <references count="1">
          <reference field="1" count="1">
            <x v="176"/>
          </reference>
        </references>
      </pivotArea>
    </format>
    <format dxfId="517">
      <pivotArea collapsedLevelsAreSubtotals="1" fieldPosition="0">
        <references count="1">
          <reference field="1" count="1">
            <x v="177"/>
          </reference>
        </references>
      </pivotArea>
    </format>
    <format dxfId="516">
      <pivotArea collapsedLevelsAreSubtotals="1" fieldPosition="0">
        <references count="1">
          <reference field="1" count="1">
            <x v="177"/>
          </reference>
        </references>
      </pivotArea>
    </format>
    <format dxfId="515">
      <pivotArea collapsedLevelsAreSubtotals="1" fieldPosition="0">
        <references count="1">
          <reference field="1" count="1">
            <x v="177"/>
          </reference>
        </references>
      </pivotArea>
    </format>
    <format dxfId="514">
      <pivotArea collapsedLevelsAreSubtotals="1" fieldPosition="0">
        <references count="1">
          <reference field="1" count="1">
            <x v="177"/>
          </reference>
        </references>
      </pivotArea>
    </format>
    <format dxfId="513">
      <pivotArea collapsedLevelsAreSubtotals="1" fieldPosition="0">
        <references count="1">
          <reference field="1" count="1">
            <x v="177"/>
          </reference>
        </references>
      </pivotArea>
    </format>
    <format dxfId="512">
      <pivotArea collapsedLevelsAreSubtotals="1" fieldPosition="0">
        <references count="1">
          <reference field="1" count="1">
            <x v="177"/>
          </reference>
        </references>
      </pivotArea>
    </format>
    <format dxfId="511">
      <pivotArea collapsedLevelsAreSubtotals="1" fieldPosition="0">
        <references count="1">
          <reference field="1" count="1">
            <x v="192"/>
          </reference>
        </references>
      </pivotArea>
    </format>
    <format dxfId="510">
      <pivotArea collapsedLevelsAreSubtotals="1" fieldPosition="0">
        <references count="1">
          <reference field="1" count="1">
            <x v="69"/>
          </reference>
        </references>
      </pivotArea>
    </format>
    <format dxfId="509">
      <pivotArea collapsedLevelsAreSubtotals="1" fieldPosition="0">
        <references count="1">
          <reference field="1" count="1">
            <x v="190"/>
          </reference>
        </references>
      </pivotArea>
    </format>
    <format dxfId="508">
      <pivotArea collapsedLevelsAreSubtotals="1" fieldPosition="0">
        <references count="1">
          <reference field="1" count="1">
            <x v="189"/>
          </reference>
        </references>
      </pivotArea>
    </format>
    <format dxfId="507">
      <pivotArea collapsedLevelsAreSubtotals="1" fieldPosition="0">
        <references count="1">
          <reference field="1" count="1">
            <x v="191"/>
          </reference>
        </references>
      </pivotArea>
    </format>
    <format dxfId="506">
      <pivotArea collapsedLevelsAreSubtotals="1" fieldPosition="0">
        <references count="1">
          <reference field="1" count="1">
            <x v="188"/>
          </reference>
        </references>
      </pivotArea>
    </format>
    <format dxfId="505">
      <pivotArea collapsedLevelsAreSubtotals="1" fieldPosition="0">
        <references count="1">
          <reference field="1" count="1">
            <x v="193"/>
          </reference>
        </references>
      </pivotArea>
    </format>
    <format dxfId="504">
      <pivotArea collapsedLevelsAreSubtotals="1" fieldPosition="0">
        <references count="1">
          <reference field="1" count="1">
            <x v="185"/>
          </reference>
        </references>
      </pivotArea>
    </format>
    <format dxfId="503">
      <pivotArea dataOnly="0" labelOnly="1" fieldPosition="0">
        <references count="1">
          <reference field="1" count="8">
            <x v="69"/>
            <x v="185"/>
            <x v="188"/>
            <x v="189"/>
            <x v="190"/>
            <x v="191"/>
            <x v="192"/>
            <x v="193"/>
          </reference>
        </references>
      </pivotArea>
    </format>
    <format dxfId="502">
      <pivotArea collapsedLevelsAreSubtotals="1" fieldPosition="0">
        <references count="1">
          <reference field="1" count="1">
            <x v="192"/>
          </reference>
        </references>
      </pivotArea>
    </format>
    <format dxfId="501">
      <pivotArea collapsedLevelsAreSubtotals="1" fieldPosition="0">
        <references count="1">
          <reference field="1" count="1">
            <x v="69"/>
          </reference>
        </references>
      </pivotArea>
    </format>
    <format dxfId="500">
      <pivotArea collapsedLevelsAreSubtotals="1" fieldPosition="0">
        <references count="1">
          <reference field="1" count="1">
            <x v="190"/>
          </reference>
        </references>
      </pivotArea>
    </format>
    <format dxfId="499">
      <pivotArea collapsedLevelsAreSubtotals="1" fieldPosition="0">
        <references count="1">
          <reference field="1" count="1">
            <x v="189"/>
          </reference>
        </references>
      </pivotArea>
    </format>
    <format dxfId="498">
      <pivotArea collapsedLevelsAreSubtotals="1" fieldPosition="0">
        <references count="1">
          <reference field="1" count="1">
            <x v="191"/>
          </reference>
        </references>
      </pivotArea>
    </format>
    <format dxfId="497">
      <pivotArea collapsedLevelsAreSubtotals="1" fieldPosition="0">
        <references count="1">
          <reference field="1" count="1">
            <x v="188"/>
          </reference>
        </references>
      </pivotArea>
    </format>
    <format dxfId="496">
      <pivotArea collapsedLevelsAreSubtotals="1" fieldPosition="0">
        <references count="1">
          <reference field="1" count="1">
            <x v="193"/>
          </reference>
        </references>
      </pivotArea>
    </format>
    <format dxfId="495">
      <pivotArea collapsedLevelsAreSubtotals="1" fieldPosition="0">
        <references count="1">
          <reference field="1" count="1">
            <x v="185"/>
          </reference>
        </references>
      </pivotArea>
    </format>
    <format dxfId="494">
      <pivotArea dataOnly="0" labelOnly="1" fieldPosition="0">
        <references count="1">
          <reference field="1" count="8">
            <x v="69"/>
            <x v="185"/>
            <x v="188"/>
            <x v="189"/>
            <x v="190"/>
            <x v="191"/>
            <x v="192"/>
            <x v="193"/>
          </reference>
        </references>
      </pivotArea>
    </format>
    <format dxfId="493">
      <pivotArea collapsedLevelsAreSubtotals="1" fieldPosition="0">
        <references count="1">
          <reference field="1" count="1">
            <x v="192"/>
          </reference>
        </references>
      </pivotArea>
    </format>
    <format dxfId="492">
      <pivotArea collapsedLevelsAreSubtotals="1" fieldPosition="0">
        <references count="1">
          <reference field="1" count="1">
            <x v="69"/>
          </reference>
        </references>
      </pivotArea>
    </format>
    <format dxfId="491">
      <pivotArea collapsedLevelsAreSubtotals="1" fieldPosition="0">
        <references count="1">
          <reference field="1" count="1">
            <x v="190"/>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91"/>
          </reference>
        </references>
      </pivotArea>
    </format>
    <format dxfId="488">
      <pivotArea collapsedLevelsAreSubtotals="1" fieldPosition="0">
        <references count="1">
          <reference field="1" count="1">
            <x v="188"/>
          </reference>
        </references>
      </pivotArea>
    </format>
    <format dxfId="487">
      <pivotArea collapsedLevelsAreSubtotals="1" fieldPosition="0">
        <references count="1">
          <reference field="1" count="1">
            <x v="193"/>
          </reference>
        </references>
      </pivotArea>
    </format>
    <format dxfId="486">
      <pivotArea collapsedLevelsAreSubtotals="1" fieldPosition="0">
        <references count="1">
          <reference field="1" count="1">
            <x v="185"/>
          </reference>
        </references>
      </pivotArea>
    </format>
    <format dxfId="485">
      <pivotArea dataOnly="0" labelOnly="1" fieldPosition="0">
        <references count="1">
          <reference field="1" count="8">
            <x v="69"/>
            <x v="185"/>
            <x v="188"/>
            <x v="189"/>
            <x v="190"/>
            <x v="191"/>
            <x v="192"/>
            <x v="193"/>
          </reference>
        </references>
      </pivotArea>
    </format>
    <format dxfId="484">
      <pivotArea collapsedLevelsAreSubtotals="1" fieldPosition="0">
        <references count="1">
          <reference field="1" count="1">
            <x v="177"/>
          </reference>
        </references>
      </pivotArea>
    </format>
    <format dxfId="483">
      <pivotArea collapsedLevelsAreSubtotals="1" fieldPosition="0">
        <references count="1">
          <reference field="1" count="1">
            <x v="178"/>
          </reference>
        </references>
      </pivotArea>
    </format>
    <format dxfId="482">
      <pivotArea collapsedLevelsAreSubtotals="1" fieldPosition="0">
        <references count="1">
          <reference field="1" count="1">
            <x v="179"/>
          </reference>
        </references>
      </pivotArea>
    </format>
    <format dxfId="481">
      <pivotArea collapsedLevelsAreSubtotals="1" fieldPosition="0">
        <references count="1">
          <reference field="1" count="1">
            <x v="177"/>
          </reference>
        </references>
      </pivotArea>
    </format>
    <format dxfId="480">
      <pivotArea collapsedLevelsAreSubtotals="1" fieldPosition="0">
        <references count="1">
          <reference field="1" count="1">
            <x v="177"/>
          </reference>
        </references>
      </pivotArea>
    </format>
    <format dxfId="479">
      <pivotArea collapsedLevelsAreSubtotals="1" fieldPosition="0">
        <references count="1">
          <reference field="1" count="1">
            <x v="177"/>
          </reference>
        </references>
      </pivotArea>
    </format>
    <format dxfId="478">
      <pivotArea collapsedLevelsAreSubtotals="1" fieldPosition="0">
        <references count="1">
          <reference field="1" count="1">
            <x v="177"/>
          </reference>
        </references>
      </pivotArea>
    </format>
    <format dxfId="477">
      <pivotArea collapsedLevelsAreSubtotals="1" fieldPosition="0">
        <references count="1">
          <reference field="1" count="1">
            <x v="178"/>
          </reference>
        </references>
      </pivotArea>
    </format>
    <format dxfId="476">
      <pivotArea collapsedLevelsAreSubtotals="1" fieldPosition="0">
        <references count="1">
          <reference field="1" count="1">
            <x v="179"/>
          </reference>
        </references>
      </pivotArea>
    </format>
    <format dxfId="475">
      <pivotArea collapsedLevelsAreSubtotals="1" fieldPosition="0">
        <references count="1">
          <reference field="1" count="1">
            <x v="180"/>
          </reference>
        </references>
      </pivotArea>
    </format>
    <format dxfId="474">
      <pivotArea collapsedLevelsAreSubtotals="1" fieldPosition="0">
        <references count="1">
          <reference field="1" count="1">
            <x v="181"/>
          </reference>
        </references>
      </pivotArea>
    </format>
    <format dxfId="473">
      <pivotArea dataOnly="0" labelOnly="1" fieldPosition="0">
        <references count="1">
          <reference field="1" count="17">
            <x v="41"/>
            <x v="42"/>
            <x v="47"/>
            <x v="48"/>
            <x v="49"/>
            <x v="50"/>
            <x v="51"/>
            <x v="52"/>
            <x v="53"/>
            <x v="54"/>
            <x v="55"/>
            <x v="56"/>
            <x v="57"/>
            <x v="58"/>
            <x v="59"/>
            <x v="61"/>
            <x v="63"/>
          </reference>
        </references>
      </pivotArea>
    </format>
    <format dxfId="472">
      <pivotArea outline="0" collapsedLevelsAreSubtotals="1" fieldPosition="0"/>
    </format>
    <format dxfId="471">
      <pivotArea dataOnly="0" labelOnly="1" fieldPosition="0">
        <references count="1">
          <reference field="1" count="21">
            <x v="35"/>
            <x v="37"/>
            <x v="38"/>
            <x v="44"/>
            <x v="46"/>
            <x v="50"/>
            <x v="51"/>
            <x v="53"/>
            <x v="54"/>
            <x v="55"/>
            <x v="56"/>
            <x v="57"/>
            <x v="58"/>
            <x v="59"/>
            <x v="61"/>
            <x v="64"/>
            <x v="70"/>
            <x v="112"/>
            <x v="126"/>
            <x v="128"/>
            <x v="135"/>
          </reference>
        </references>
      </pivotArea>
    </format>
    <format dxfId="470">
      <pivotArea outline="0" collapsedLevelsAreSubtotals="1" fieldPosition="0"/>
    </format>
    <format dxfId="469">
      <pivotArea type="all" dataOnly="0" outline="0" fieldPosition="0"/>
    </format>
    <format dxfId="468">
      <pivotArea outline="0" collapsedLevelsAreSubtotals="1" fieldPosition="0"/>
    </format>
    <format dxfId="467">
      <pivotArea field="1" type="button" dataOnly="0" labelOnly="1" outline="0" axis="axisRow" fieldPosition="0"/>
    </format>
    <format dxfId="466">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65">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64">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63">
      <pivotArea dataOnly="0" labelOnly="1" grandRow="1" outline="0" fieldPosition="0"/>
    </format>
    <format dxfId="462">
      <pivotArea dataOnly="0" labelOnly="1" fieldPosition="0">
        <references count="2">
          <reference field="1" count="1" selected="0">
            <x v="36"/>
          </reference>
          <reference field="2" count="7">
            <x v="311"/>
            <x v="326"/>
            <x v="415"/>
            <x v="418"/>
            <x v="446"/>
            <x v="648"/>
            <x v="788"/>
          </reference>
        </references>
      </pivotArea>
    </format>
    <format dxfId="461">
      <pivotArea dataOnly="0" labelOnly="1" outline="0" fieldPosition="0">
        <references count="1">
          <reference field="4294967294" count="3">
            <x v="0"/>
            <x v="1"/>
            <x v="2"/>
          </reference>
        </references>
      </pivotArea>
    </format>
    <format dxfId="460">
      <pivotArea type="all" dataOnly="0" outline="0" fieldPosition="0"/>
    </format>
    <format dxfId="459">
      <pivotArea outline="0" collapsedLevelsAreSubtotals="1" fieldPosition="0"/>
    </format>
    <format dxfId="458">
      <pivotArea field="1" type="button" dataOnly="0" labelOnly="1" outline="0" axis="axisRow" fieldPosition="0"/>
    </format>
    <format dxfId="457">
      <pivotArea dataOnly="0" labelOnly="1" fieldPosition="0">
        <references count="1">
          <reference field="1" count="50">
            <x v="37"/>
            <x v="38"/>
            <x v="39"/>
            <x v="40"/>
            <x v="41"/>
            <x v="42"/>
            <x v="44"/>
            <x v="45"/>
            <x v="46"/>
            <x v="47"/>
            <x v="48"/>
            <x v="49"/>
            <x v="50"/>
            <x v="51"/>
            <x v="52"/>
            <x v="53"/>
            <x v="54"/>
            <x v="55"/>
            <x v="56"/>
            <x v="57"/>
            <x v="58"/>
            <x v="59"/>
            <x v="61"/>
            <x v="63"/>
            <x v="64"/>
            <x v="65"/>
            <x v="66"/>
            <x v="67"/>
            <x v="68"/>
            <x v="69"/>
            <x v="70"/>
            <x v="71"/>
            <x v="72"/>
            <x v="73"/>
            <x v="74"/>
            <x v="75"/>
            <x v="76"/>
            <x v="77"/>
            <x v="78"/>
            <x v="79"/>
            <x v="80"/>
            <x v="185"/>
            <x v="186"/>
            <x v="187"/>
            <x v="188"/>
            <x v="189"/>
            <x v="190"/>
            <x v="191"/>
            <x v="192"/>
            <x v="193"/>
          </reference>
        </references>
      </pivotArea>
    </format>
    <format dxfId="456">
      <pivotArea dataOnly="0" labelOnly="1" fieldPosition="0">
        <references count="1">
          <reference field="1" count="5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reference>
        </references>
      </pivotArea>
    </format>
    <format dxfId="455">
      <pivotArea dataOnly="0" labelOnly="1" fieldPosition="0">
        <references count="1">
          <reference field="1" count="48">
            <x v="6"/>
            <x v="35"/>
            <x v="36"/>
            <x v="43"/>
            <x v="131"/>
            <x v="132"/>
            <x v="133"/>
            <x v="134"/>
            <x v="135"/>
            <x v="136"/>
            <x v="137"/>
            <x v="138"/>
            <x v="139"/>
            <x v="140"/>
            <x v="141"/>
            <x v="142"/>
            <x v="143"/>
            <x v="144"/>
            <x v="145"/>
            <x v="146"/>
            <x v="147"/>
            <x v="148"/>
            <x v="149"/>
            <x v="150"/>
            <x v="151"/>
            <x v="152"/>
            <x v="153"/>
            <x v="154"/>
            <x v="155"/>
            <x v="156"/>
            <x v="157"/>
            <x v="159"/>
            <x v="160"/>
            <x v="161"/>
            <x v="164"/>
            <x v="165"/>
            <x v="166"/>
            <x v="167"/>
            <x v="168"/>
            <x v="171"/>
            <x v="176"/>
            <x v="177"/>
            <x v="178"/>
            <x v="179"/>
            <x v="180"/>
            <x v="181"/>
            <x v="184"/>
            <x v="194"/>
          </reference>
        </references>
      </pivotArea>
    </format>
    <format dxfId="454">
      <pivotArea dataOnly="0" labelOnly="1" grandRow="1" outline="0" fieldPosition="0"/>
    </format>
    <format dxfId="453">
      <pivotArea dataOnly="0" labelOnly="1" fieldPosition="0">
        <references count="2">
          <reference field="1" count="1" selected="0">
            <x v="36"/>
          </reference>
          <reference field="2" count="7">
            <x v="311"/>
            <x v="326"/>
            <x v="415"/>
            <x v="418"/>
            <x v="446"/>
            <x v="648"/>
            <x v="788"/>
          </reference>
        </references>
      </pivotArea>
    </format>
    <format dxfId="452">
      <pivotArea dataOnly="0" labelOnly="1" outline="0" fieldPosition="0">
        <references count="1">
          <reference field="4294967294" count="3">
            <x v="0"/>
            <x v="1"/>
            <x v="2"/>
          </reference>
        </references>
      </pivotArea>
    </format>
    <format dxfId="451">
      <pivotArea dataOnly="0" labelOnly="1" fieldPosition="0">
        <references count="1">
          <reference field="1" count="50">
            <x v="6"/>
            <x v="35"/>
            <x v="36"/>
            <x v="37"/>
            <x v="38"/>
            <x v="39"/>
            <x v="40"/>
            <x v="41"/>
            <x v="42"/>
            <x v="44"/>
            <x v="45"/>
            <x v="46"/>
            <x v="47"/>
            <x v="48"/>
            <x v="49"/>
            <x v="50"/>
            <x v="51"/>
            <x v="52"/>
            <x v="53"/>
            <x v="54"/>
            <x v="55"/>
            <x v="56"/>
            <x v="57"/>
            <x v="58"/>
            <x v="59"/>
            <x v="61"/>
            <x v="63"/>
            <x v="64"/>
            <x v="65"/>
            <x v="66"/>
            <x v="67"/>
            <x v="68"/>
            <x v="69"/>
            <x v="70"/>
            <x v="71"/>
            <x v="72"/>
            <x v="73"/>
            <x v="74"/>
            <x v="75"/>
            <x v="76"/>
            <x v="77"/>
            <x v="185"/>
            <x v="186"/>
            <x v="187"/>
            <x v="188"/>
            <x v="189"/>
            <x v="190"/>
            <x v="191"/>
            <x v="192"/>
            <x v="193"/>
          </reference>
        </references>
      </pivotArea>
    </format>
    <format dxfId="450">
      <pivotArea dataOnly="0" labelOnly="1" fieldPosition="0">
        <references count="1">
          <reference field="1" count="50">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reference>
        </references>
      </pivotArea>
    </format>
    <format dxfId="449">
      <pivotArea dataOnly="0" labelOnly="1" fieldPosition="0">
        <references count="1">
          <reference field="1" count="46">
            <x v="43"/>
            <x v="128"/>
            <x v="129"/>
            <x v="130"/>
            <x v="131"/>
            <x v="132"/>
            <x v="133"/>
            <x v="134"/>
            <x v="135"/>
            <x v="136"/>
            <x v="137"/>
            <x v="138"/>
            <x v="139"/>
            <x v="140"/>
            <x v="141"/>
            <x v="142"/>
            <x v="143"/>
            <x v="144"/>
            <x v="145"/>
            <x v="146"/>
            <x v="147"/>
            <x v="148"/>
            <x v="149"/>
            <x v="150"/>
            <x v="151"/>
            <x v="152"/>
            <x v="153"/>
            <x v="155"/>
            <x v="156"/>
            <x v="157"/>
            <x v="159"/>
            <x v="160"/>
            <x v="161"/>
            <x v="164"/>
            <x v="165"/>
            <x v="166"/>
            <x v="167"/>
            <x v="168"/>
            <x v="171"/>
            <x v="176"/>
            <x v="177"/>
            <x v="178"/>
            <x v="179"/>
            <x v="180"/>
            <x v="181"/>
            <x v="184"/>
          </reference>
        </references>
      </pivotArea>
    </format>
    <format dxfId="448">
      <pivotArea outline="0" collapsedLevelsAreSubtotals="1" fieldPosition="0"/>
    </format>
    <format dxfId="447">
      <pivotArea dataOnly="0" labelOnly="1" fieldPosition="0">
        <references count="1">
          <reference field="1" count="50">
            <x v="6"/>
            <x v="35"/>
            <x v="36"/>
            <x v="37"/>
            <x v="38"/>
            <x v="39"/>
            <x v="40"/>
            <x v="41"/>
            <x v="42"/>
            <x v="43"/>
            <x v="44"/>
            <x v="45"/>
            <x v="46"/>
            <x v="47"/>
            <x v="48"/>
            <x v="49"/>
            <x v="50"/>
            <x v="51"/>
            <x v="52"/>
            <x v="53"/>
            <x v="54"/>
            <x v="55"/>
            <x v="56"/>
            <x v="57"/>
            <x v="58"/>
            <x v="59"/>
            <x v="61"/>
            <x v="63"/>
            <x v="64"/>
            <x v="65"/>
            <x v="66"/>
            <x v="67"/>
            <x v="68"/>
            <x v="69"/>
            <x v="70"/>
            <x v="71"/>
            <x v="72"/>
            <x v="73"/>
            <x v="74"/>
            <x v="75"/>
            <x v="76"/>
            <x v="77"/>
            <x v="78"/>
            <x v="79"/>
            <x v="80"/>
            <x v="81"/>
            <x v="82"/>
            <x v="83"/>
            <x v="84"/>
            <x v="85"/>
          </reference>
        </references>
      </pivotArea>
    </format>
    <format dxfId="446">
      <pivotArea dataOnly="0" labelOnly="1" fieldPosition="0">
        <references count="1">
          <reference field="1" count="50">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reference>
        </references>
      </pivotArea>
    </format>
    <format dxfId="445">
      <pivotArea dataOnly="0" labelOnly="1" fieldPosition="0">
        <references count="1">
          <reference field="1" count="46">
            <x v="136"/>
            <x v="137"/>
            <x v="138"/>
            <x v="139"/>
            <x v="140"/>
            <x v="141"/>
            <x v="142"/>
            <x v="143"/>
            <x v="144"/>
            <x v="145"/>
            <x v="146"/>
            <x v="147"/>
            <x v="148"/>
            <x v="149"/>
            <x v="150"/>
            <x v="151"/>
            <x v="152"/>
            <x v="153"/>
            <x v="155"/>
            <x v="156"/>
            <x v="157"/>
            <x v="159"/>
            <x v="160"/>
            <x v="161"/>
            <x v="164"/>
            <x v="165"/>
            <x v="166"/>
            <x v="167"/>
            <x v="168"/>
            <x v="171"/>
            <x v="176"/>
            <x v="177"/>
            <x v="178"/>
            <x v="179"/>
            <x v="180"/>
            <x v="181"/>
            <x v="184"/>
            <x v="185"/>
            <x v="186"/>
            <x v="187"/>
            <x v="188"/>
            <x v="189"/>
            <x v="190"/>
            <x v="191"/>
            <x v="192"/>
            <x v="193"/>
          </reference>
        </references>
      </pivotArea>
    </format>
    <format dxfId="444">
      <pivotArea dataOnly="0" labelOnly="1" grandRow="1" outline="0" fieldPosition="0"/>
    </format>
    <format dxfId="443">
      <pivotArea collapsedLevelsAreSubtotals="1" fieldPosition="0">
        <references count="1">
          <reference field="1" count="1">
            <x v="36"/>
          </reference>
        </references>
      </pivotArea>
    </format>
    <format dxfId="442">
      <pivotArea collapsedLevelsAreSubtotals="1" fieldPosition="0">
        <references count="1">
          <reference field="1" count="1">
            <x v="37"/>
          </reference>
        </references>
      </pivotArea>
    </format>
    <format dxfId="441">
      <pivotArea collapsedLevelsAreSubtotals="1" fieldPosition="0">
        <references count="1">
          <reference field="1" count="1">
            <x v="38"/>
          </reference>
        </references>
      </pivotArea>
    </format>
    <format dxfId="440">
      <pivotArea dataOnly="0" labelOnly="1" fieldPosition="0">
        <references count="1">
          <reference field="1" count="3">
            <x v="36"/>
            <x v="37"/>
            <x v="38"/>
          </reference>
        </references>
      </pivotArea>
    </format>
    <format dxfId="439">
      <pivotArea collapsedLevelsAreSubtotals="1" fieldPosition="0">
        <references count="1">
          <reference field="1" count="1">
            <x v="35"/>
          </reference>
        </references>
      </pivotArea>
    </format>
    <format dxfId="438">
      <pivotArea dataOnly="0" labelOnly="1" fieldPosition="0">
        <references count="1">
          <reference field="1" count="1">
            <x v="35"/>
          </reference>
        </references>
      </pivotArea>
    </format>
    <format dxfId="437">
      <pivotArea collapsedLevelsAreSubtotals="1" fieldPosition="0">
        <references count="1">
          <reference field="1" count="1">
            <x v="34"/>
          </reference>
        </references>
      </pivotArea>
    </format>
    <format dxfId="436">
      <pivotArea dataOnly="0" labelOnly="1" fieldPosition="0">
        <references count="1">
          <reference field="1" count="1">
            <x v="34"/>
          </reference>
        </references>
      </pivotArea>
    </format>
    <format dxfId="435">
      <pivotArea collapsedLevelsAreSubtotals="1" fieldPosition="0">
        <references count="1">
          <reference field="1" count="1">
            <x v="34"/>
          </reference>
        </references>
      </pivotArea>
    </format>
    <format dxfId="434">
      <pivotArea dataOnly="0" labelOnly="1" fieldPosition="0">
        <references count="1">
          <reference field="1" count="1">
            <x v="34"/>
          </reference>
        </references>
      </pivotArea>
    </format>
    <format dxfId="433">
      <pivotArea dataOnly="0" labelOnly="1" fieldPosition="0">
        <references count="1">
          <reference field="1" count="1">
            <x v="33"/>
          </reference>
        </references>
      </pivotArea>
    </format>
    <format dxfId="432">
      <pivotArea dataOnly="0" labelOnly="1" fieldPosition="0">
        <references count="1">
          <reference field="1" count="1">
            <x v="32"/>
          </reference>
        </references>
      </pivotArea>
    </format>
    <format dxfId="431">
      <pivotArea collapsedLevelsAreSubtotals="1" fieldPosition="0">
        <references count="1">
          <reference field="1" count="1">
            <x v="32"/>
          </reference>
        </references>
      </pivotArea>
    </format>
    <format dxfId="430">
      <pivotArea collapsedLevelsAreSubtotals="1" fieldPosition="0">
        <references count="1">
          <reference field="1" count="1">
            <x v="33"/>
          </reference>
        </references>
      </pivotArea>
    </format>
    <format dxfId="429">
      <pivotArea collapsedLevelsAreSubtotals="1" fieldPosition="0">
        <references count="1">
          <reference field="1" count="1">
            <x v="30"/>
          </reference>
        </references>
      </pivotArea>
    </format>
    <format dxfId="428">
      <pivotArea collapsedLevelsAreSubtotals="1" fieldPosition="0">
        <references count="1">
          <reference field="1" count="1">
            <x v="31"/>
          </reference>
        </references>
      </pivotArea>
    </format>
    <format dxfId="427">
      <pivotArea dataOnly="0" labelOnly="1" fieldPosition="0">
        <references count="1">
          <reference field="1" count="2">
            <x v="30"/>
            <x v="31"/>
          </reference>
        </references>
      </pivotArea>
    </format>
    <format dxfId="426">
      <pivotArea dataOnly="0" labelOnly="1" fieldPosition="0">
        <references count="1">
          <reference field="1" count="2">
            <x v="195"/>
            <x v="196"/>
          </reference>
        </references>
      </pivotArea>
    </format>
    <format dxfId="425">
      <pivotArea dataOnly="0" labelOnly="1" fieldPosition="0">
        <references count="1">
          <reference field="1" count="3">
            <x v="27"/>
            <x v="28"/>
            <x v="29"/>
          </reference>
        </references>
      </pivotArea>
    </format>
    <format dxfId="424">
      <pivotArea collapsedLevelsAreSubtotals="1" fieldPosition="0">
        <references count="1">
          <reference field="1" count="1">
            <x v="27"/>
          </reference>
        </references>
      </pivotArea>
    </format>
    <format dxfId="423">
      <pivotArea collapsedLevelsAreSubtotals="1" fieldPosition="0">
        <references count="1">
          <reference field="1" count="1">
            <x v="28"/>
          </reference>
        </references>
      </pivotArea>
    </format>
    <format dxfId="422">
      <pivotArea collapsedLevelsAreSubtotals="1" fieldPosition="0">
        <references count="1">
          <reference field="1" count="1">
            <x v="29"/>
          </reference>
        </references>
      </pivotArea>
    </format>
    <format dxfId="421">
      <pivotArea collapsedLevelsAreSubtotals="1" fieldPosition="0">
        <references count="1">
          <reference field="1" count="1">
            <x v="25"/>
          </reference>
        </references>
      </pivotArea>
    </format>
    <format dxfId="420">
      <pivotArea collapsedLevelsAreSubtotals="1" fieldPosition="0">
        <references count="1">
          <reference field="1" count="1">
            <x v="26"/>
          </reference>
        </references>
      </pivotArea>
    </format>
    <format dxfId="419">
      <pivotArea dataOnly="0" labelOnly="1" fieldPosition="0">
        <references count="1">
          <reference field="1" count="2">
            <x v="25"/>
            <x v="26"/>
          </reference>
        </references>
      </pivotArea>
    </format>
    <format dxfId="418">
      <pivotArea collapsedLevelsAreSubtotals="1" fieldPosition="0">
        <references count="1">
          <reference field="1" count="1">
            <x v="23"/>
          </reference>
        </references>
      </pivotArea>
    </format>
    <format dxfId="417">
      <pivotArea collapsedLevelsAreSubtotals="1" fieldPosition="0">
        <references count="1">
          <reference field="1" count="1">
            <x v="24"/>
          </reference>
        </references>
      </pivotArea>
    </format>
    <format dxfId="416">
      <pivotArea dataOnly="0" labelOnly="1" fieldPosition="0">
        <references count="1">
          <reference field="1" count="2">
            <x v="23"/>
            <x v="24"/>
          </reference>
        </references>
      </pivotArea>
    </format>
    <format dxfId="415">
      <pivotArea collapsedLevelsAreSubtotals="1" fieldPosition="0">
        <references count="1">
          <reference field="1" count="1">
            <x v="22"/>
          </reference>
        </references>
      </pivotArea>
    </format>
    <format dxfId="414">
      <pivotArea dataOnly="0" labelOnly="1" fieldPosition="0">
        <references count="1">
          <reference field="1" count="1">
            <x v="22"/>
          </reference>
        </references>
      </pivotArea>
    </format>
    <format dxfId="413">
      <pivotArea collapsedLevelsAreSubtotals="1" fieldPosition="0">
        <references count="1">
          <reference field="1" count="1">
            <x v="21"/>
          </reference>
        </references>
      </pivotArea>
    </format>
    <format dxfId="412">
      <pivotArea dataOnly="0" labelOnly="1" fieldPosition="0">
        <references count="1">
          <reference field="1" count="1">
            <x v="21"/>
          </reference>
        </references>
      </pivotArea>
    </format>
    <format dxfId="411">
      <pivotArea collapsedLevelsAreSubtotals="1" fieldPosition="0">
        <references count="1">
          <reference field="1" count="1">
            <x v="19"/>
          </reference>
        </references>
      </pivotArea>
    </format>
    <format dxfId="410">
      <pivotArea collapsedLevelsAreSubtotals="1" fieldPosition="0">
        <references count="1">
          <reference field="1" count="1">
            <x v="20"/>
          </reference>
        </references>
      </pivotArea>
    </format>
    <format dxfId="409">
      <pivotArea dataOnly="0" labelOnly="1" fieldPosition="0">
        <references count="1">
          <reference field="1" count="2">
            <x v="19"/>
            <x v="20"/>
          </reference>
        </references>
      </pivotArea>
    </format>
    <format dxfId="408">
      <pivotArea collapsedLevelsAreSubtotals="1" fieldPosition="0">
        <references count="1">
          <reference field="1" count="1">
            <x v="18"/>
          </reference>
        </references>
      </pivotArea>
    </format>
    <format dxfId="407">
      <pivotArea dataOnly="0" labelOnly="1" fieldPosition="0">
        <references count="1">
          <reference field="1" count="1">
            <x v="18"/>
          </reference>
        </references>
      </pivotArea>
    </format>
    <format dxfId="406">
      <pivotArea collapsedLevelsAreSubtotals="1" fieldPosition="0">
        <references count="1">
          <reference field="1" count="1">
            <x v="17"/>
          </reference>
        </references>
      </pivotArea>
    </format>
    <format dxfId="405">
      <pivotArea dataOnly="0" labelOnly="1" fieldPosition="0">
        <references count="1">
          <reference field="1" count="1">
            <x v="17"/>
          </reference>
        </references>
      </pivotArea>
    </format>
    <format dxfId="404">
      <pivotArea collapsedLevelsAreSubtotals="1" fieldPosition="0">
        <references count="1">
          <reference field="1" count="1">
            <x v="15"/>
          </reference>
        </references>
      </pivotArea>
    </format>
    <format dxfId="403">
      <pivotArea collapsedLevelsAreSubtotals="1" fieldPosition="0">
        <references count="1">
          <reference field="1" count="1">
            <x v="16"/>
          </reference>
        </references>
      </pivotArea>
    </format>
    <format dxfId="402">
      <pivotArea dataOnly="0" labelOnly="1" fieldPosition="0">
        <references count="1">
          <reference field="1" count="2">
            <x v="15"/>
            <x v="16"/>
          </reference>
        </references>
      </pivotArea>
    </format>
    <format dxfId="401">
      <pivotArea collapsedLevelsAreSubtotals="1" fieldPosition="0">
        <references count="1">
          <reference field="1" count="1">
            <x v="14"/>
          </reference>
        </references>
      </pivotArea>
    </format>
    <format dxfId="400">
      <pivotArea dataOnly="0" labelOnly="1" fieldPosition="0">
        <references count="1">
          <reference field="1" count="1">
            <x v="14"/>
          </reference>
        </references>
      </pivotArea>
    </format>
    <format dxfId="399">
      <pivotArea collapsedLevelsAreSubtotals="1" fieldPosition="0">
        <references count="1">
          <reference field="1" count="1">
            <x v="199"/>
          </reference>
        </references>
      </pivotArea>
    </format>
    <format dxfId="398">
      <pivotArea collapsedLevelsAreSubtotals="1" fieldPosition="0">
        <references count="1">
          <reference field="1" count="1">
            <x v="11"/>
          </reference>
        </references>
      </pivotArea>
    </format>
    <format dxfId="397">
      <pivotArea collapsedLevelsAreSubtotals="1" fieldPosition="0">
        <references count="1">
          <reference field="1" count="1">
            <x v="209"/>
          </reference>
        </references>
      </pivotArea>
    </format>
    <format dxfId="396">
      <pivotArea dataOnly="0" labelOnly="1" fieldPosition="0">
        <references count="1">
          <reference field="1" count="3">
            <x v="11"/>
            <x v="199"/>
            <x v="209"/>
          </reference>
        </references>
      </pivotArea>
    </format>
    <format dxfId="395">
      <pivotArea collapsedLevelsAreSubtotals="1" fieldPosition="0">
        <references count="1">
          <reference field="1" count="1">
            <x v="13"/>
          </reference>
        </references>
      </pivotArea>
    </format>
    <format dxfId="394">
      <pivotArea dataOnly="0" labelOnly="1" fieldPosition="0">
        <references count="1">
          <reference field="1" count="1">
            <x v="13"/>
          </reference>
        </references>
      </pivotArea>
    </format>
    <format dxfId="393">
      <pivotArea collapsedLevelsAreSubtotals="1" fieldPosition="0">
        <references count="1">
          <reference field="1" count="1">
            <x v="11"/>
          </reference>
        </references>
      </pivotArea>
    </format>
    <format dxfId="392">
      <pivotArea collapsedLevelsAreSubtotals="1" fieldPosition="0">
        <references count="1">
          <reference field="1" count="1">
            <x v="12"/>
          </reference>
        </references>
      </pivotArea>
    </format>
    <format dxfId="391">
      <pivotArea dataOnly="0" labelOnly="1" fieldPosition="0">
        <references count="1">
          <reference field="1" count="2">
            <x v="11"/>
            <x v="12"/>
          </reference>
        </references>
      </pivotArea>
    </format>
    <format dxfId="390">
      <pivotArea dataOnly="0" labelOnly="1" fieldPosition="0">
        <references count="1">
          <reference field="1" count="1">
            <x v="12"/>
          </reference>
        </references>
      </pivotArea>
    </format>
    <format dxfId="389">
      <pivotArea collapsedLevelsAreSubtotals="1" fieldPosition="0">
        <references count="1">
          <reference field="1" count="1">
            <x v="10"/>
          </reference>
        </references>
      </pivotArea>
    </format>
    <format dxfId="388">
      <pivotArea dataOnly="0" labelOnly="1" fieldPosition="0">
        <references count="1">
          <reference field="1" count="1">
            <x v="10"/>
          </reference>
        </references>
      </pivotArea>
    </format>
    <format dxfId="387">
      <pivotArea collapsedLevelsAreSubtotals="1" fieldPosition="0">
        <references count="1">
          <reference field="1" count="1">
            <x v="8"/>
          </reference>
        </references>
      </pivotArea>
    </format>
    <format dxfId="386">
      <pivotArea dataOnly="0" labelOnly="1" fieldPosition="0">
        <references count="1">
          <reference field="1" count="1">
            <x v="8"/>
          </reference>
        </references>
      </pivotArea>
    </format>
    <format dxfId="385">
      <pivotArea collapsedLevelsAreSubtotals="1" fieldPosition="0">
        <references count="1">
          <reference field="1" count="1">
            <x v="9"/>
          </reference>
        </references>
      </pivotArea>
    </format>
    <format dxfId="384">
      <pivotArea dataOnly="0" labelOnly="1" fieldPosition="0">
        <references count="1">
          <reference field="1" count="1">
            <x v="9"/>
          </reference>
        </references>
      </pivotArea>
    </format>
    <format dxfId="383">
      <pivotArea dataOnly="0" labelOnly="1" fieldPosition="0">
        <references count="1">
          <reference field="1" count="1">
            <x v="7"/>
          </reference>
        </references>
      </pivotArea>
    </format>
    <format dxfId="382">
      <pivotArea collapsedLevelsAreSubtotals="1" fieldPosition="0">
        <references count="1">
          <reference field="1" count="1">
            <x v="7"/>
          </reference>
        </references>
      </pivotArea>
    </format>
    <format dxfId="381">
      <pivotArea collapsedLevelsAreSubtotals="1" fieldPosition="0">
        <references count="1">
          <reference field="1" count="1">
            <x v="8"/>
          </reference>
        </references>
      </pivotArea>
    </format>
    <format dxfId="380">
      <pivotArea dataOnly="0" labelOnly="1" fieldPosition="0">
        <references count="1">
          <reference field="1" count="2">
            <x v="7"/>
            <x v="8"/>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1">
            <x v="6"/>
          </reference>
        </references>
      </pivotArea>
    </format>
    <format dxfId="377">
      <pivotArea collapsedLevelsAreSubtotals="1" fieldPosition="0">
        <references count="1">
          <reference field="1" count="1">
            <x v="4"/>
          </reference>
        </references>
      </pivotArea>
    </format>
    <format dxfId="376">
      <pivotArea collapsedLevelsAreSubtotals="1" fieldPosition="0">
        <references count="1">
          <reference field="1" count="1">
            <x v="5"/>
          </reference>
        </references>
      </pivotArea>
    </format>
    <format dxfId="375">
      <pivotArea dataOnly="0" labelOnly="1" fieldPosition="0">
        <references count="1">
          <reference field="1" count="2">
            <x v="4"/>
            <x v="5"/>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1">
            <x v="3"/>
          </reference>
        </references>
      </pivotArea>
    </format>
    <format dxfId="372">
      <pivotArea collapsedLevelsAreSubtotals="1" fieldPosition="0">
        <references count="1">
          <reference field="1" count="1">
            <x v="2"/>
          </reference>
        </references>
      </pivotArea>
    </format>
    <format dxfId="371">
      <pivotArea dataOnly="0" labelOnly="1" fieldPosition="0">
        <references count="1">
          <reference field="1" count="1">
            <x v="2"/>
          </reference>
        </references>
      </pivotArea>
    </format>
    <format dxfId="370">
      <pivotArea collapsedLevelsAreSubtotals="1" fieldPosition="0">
        <references count="1">
          <reference field="1" count="1">
            <x v="0"/>
          </reference>
        </references>
      </pivotArea>
    </format>
    <format dxfId="369">
      <pivotArea collapsedLevelsAreSubtotals="1" fieldPosition="0">
        <references count="1">
          <reference field="1" count="1">
            <x v="1"/>
          </reference>
        </references>
      </pivotArea>
    </format>
    <format dxfId="368">
      <pivotArea dataOnly="0" labelOnly="1" fieldPosition="0">
        <references count="1">
          <reference field="1" count="2">
            <x v="0"/>
            <x v="1"/>
          </reference>
        </references>
      </pivotArea>
    </format>
    <format dxfId="367">
      <pivotArea collapsedLevelsAreSubtotals="1" fieldPosition="0">
        <references count="1">
          <reference field="1" count="1">
            <x v="218"/>
          </reference>
        </references>
      </pivotArea>
    </format>
    <format dxfId="366">
      <pivotArea dataOnly="0" labelOnly="1" fieldPosition="0">
        <references count="1">
          <reference field="1" count="1">
            <x v="2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6"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1" firstHeaderRow="0" firstDataRow="1" firstDataCol="1" rowPageCount="1" colPageCount="1"/>
  <pivotFields count="8">
    <pivotField axis="axisPage" showAll="0">
      <items count="1325">
        <item x="0"/>
        <item x="1"/>
        <item x="2"/>
        <item x="4"/>
        <item x="5"/>
        <item x="7"/>
        <item x="8"/>
        <item x="9"/>
        <item x="10"/>
        <item x="11"/>
        <item x="12"/>
        <item m="1" x="1180"/>
        <item x="13"/>
        <item x="14"/>
        <item x="15"/>
        <item x="17"/>
        <item x="19"/>
        <item x="3"/>
        <item x="6"/>
        <item x="18"/>
        <item x="16"/>
        <item m="1" x="1182"/>
        <item m="1" x="1181"/>
        <item x="22"/>
        <item x="20"/>
        <item x="24"/>
        <item m="1" x="1183"/>
        <item x="25"/>
        <item x="21"/>
        <item x="29"/>
        <item m="1" x="1184"/>
        <item x="23"/>
        <item x="40"/>
        <item x="26"/>
        <item x="30"/>
        <item x="36"/>
        <item x="27"/>
        <item x="28"/>
        <item x="39"/>
        <item x="31"/>
        <item x="32"/>
        <item x="33"/>
        <item m="1" x="1185"/>
        <item x="38"/>
        <item m="1" x="1186"/>
        <item m="1" x="1187"/>
        <item x="45"/>
        <item x="35"/>
        <item x="41"/>
        <item x="34"/>
        <item x="37"/>
        <item x="61"/>
        <item x="43"/>
        <item m="1" x="1189"/>
        <item x="42"/>
        <item x="48"/>
        <item x="44"/>
        <item m="1" x="1188"/>
        <item x="51"/>
        <item x="46"/>
        <item x="47"/>
        <item x="53"/>
        <item m="1" x="1190"/>
        <item x="54"/>
        <item x="57"/>
        <item x="50"/>
        <item x="49"/>
        <item m="1" x="1191"/>
        <item x="52"/>
        <item m="1" x="1192"/>
        <item x="55"/>
        <item x="56"/>
        <item x="63"/>
        <item x="58"/>
        <item x="59"/>
        <item x="60"/>
        <item x="62"/>
        <item x="64"/>
        <item x="65"/>
        <item x="66"/>
        <item x="67"/>
        <item x="68"/>
        <item x="69"/>
        <item m="1" x="1193"/>
        <item m="1" x="1194"/>
        <item x="70"/>
        <item x="71"/>
        <item x="77"/>
        <item m="1" x="1195"/>
        <item m="1" x="1196"/>
        <item m="1" x="1197"/>
        <item x="72"/>
        <item x="73"/>
        <item x="74"/>
        <item x="75"/>
        <item x="76"/>
        <item x="78"/>
        <item x="79"/>
        <item x="80"/>
        <item m="1" x="1198"/>
        <item x="88"/>
        <item x="81"/>
        <item m="1" x="1199"/>
        <item x="82"/>
        <item x="83"/>
        <item x="84"/>
        <item x="85"/>
        <item x="86"/>
        <item x="87"/>
        <item x="89"/>
        <item x="90"/>
        <item x="91"/>
        <item x="92"/>
        <item m="1" x="1200"/>
        <item x="93"/>
        <item x="94"/>
        <item x="95"/>
        <item x="96"/>
        <item m="1" x="1201"/>
        <item x="97"/>
        <item m="1" x="1202"/>
        <item x="98"/>
        <item x="105"/>
        <item x="99"/>
        <item x="110"/>
        <item x="100"/>
        <item x="101"/>
        <item x="102"/>
        <item x="103"/>
        <item x="104"/>
        <item x="106"/>
        <item x="107"/>
        <item x="108"/>
        <item x="109"/>
        <item x="111"/>
        <item x="112"/>
        <item m="1" x="1203"/>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04"/>
        <item m="1" x="1205"/>
        <item x="141"/>
        <item x="167"/>
        <item x="146"/>
        <item x="143"/>
        <item x="191"/>
        <item x="144"/>
        <item m="1" x="1206"/>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07"/>
        <item x="179"/>
        <item x="180"/>
        <item x="181"/>
        <item x="182"/>
        <item x="142"/>
        <item x="155"/>
        <item x="169"/>
        <item x="183"/>
        <item x="185"/>
        <item x="217"/>
        <item m="1" x="1208"/>
        <item x="187"/>
        <item x="186"/>
        <item x="188"/>
        <item x="189"/>
        <item x="192"/>
        <item x="193"/>
        <item x="194"/>
        <item x="195"/>
        <item x="196"/>
        <item x="197"/>
        <item x="198"/>
        <item x="200"/>
        <item x="201"/>
        <item x="202"/>
        <item m="1" x="1288"/>
        <item m="1" x="1289"/>
        <item m="1" x="1313"/>
        <item m="1" x="1242"/>
        <item x="205"/>
        <item x="203"/>
        <item x="204"/>
        <item x="206"/>
        <item x="207"/>
        <item x="184"/>
        <item x="208"/>
        <item x="209"/>
        <item x="210"/>
        <item x="211"/>
        <item x="212"/>
        <item m="1" x="1243"/>
        <item m="1" x="1244"/>
        <item m="1" x="1245"/>
        <item m="1" x="1246"/>
        <item x="223"/>
        <item x="213"/>
        <item x="214"/>
        <item x="215"/>
        <item x="216"/>
        <item x="218"/>
        <item m="1" x="1314"/>
        <item x="219"/>
        <item x="220"/>
        <item x="221"/>
        <item m="1" x="1209"/>
        <item m="1" x="1210"/>
        <item x="222"/>
        <item x="224"/>
        <item x="225"/>
        <item x="229"/>
        <item x="230"/>
        <item x="231"/>
        <item x="232"/>
        <item x="233"/>
        <item x="234"/>
        <item x="235"/>
        <item x="236"/>
        <item x="242"/>
        <item x="237"/>
        <item x="238"/>
        <item x="239"/>
        <item x="240"/>
        <item x="241"/>
        <item x="243"/>
        <item x="244"/>
        <item m="1" x="1211"/>
        <item x="245"/>
        <item x="246"/>
        <item m="1" x="1299"/>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47"/>
        <item x="374"/>
        <item x="115"/>
        <item x="280"/>
        <item x="281"/>
        <item x="227"/>
        <item m="1" x="1212"/>
        <item x="282"/>
        <item x="283"/>
        <item m="1" x="1302"/>
        <item x="284"/>
        <item x="285"/>
        <item x="286"/>
        <item x="287"/>
        <item x="288"/>
        <item x="289"/>
        <item x="136"/>
        <item x="290"/>
        <item x="291"/>
        <item x="292"/>
        <item x="293"/>
        <item x="294"/>
        <item x="295"/>
        <item x="296"/>
        <item x="297"/>
        <item x="371"/>
        <item x="298"/>
        <item x="299"/>
        <item x="300"/>
        <item x="301"/>
        <item x="302"/>
        <item m="1" x="1307"/>
        <item x="304"/>
        <item x="303"/>
        <item x="305"/>
        <item m="1" x="1298"/>
        <item x="313"/>
        <item x="310"/>
        <item x="309"/>
        <item m="1" x="1320"/>
        <item x="306"/>
        <item x="312"/>
        <item x="307"/>
        <item x="308"/>
        <item x="228"/>
        <item x="311"/>
        <item x="314"/>
        <item x="315"/>
        <item x="316"/>
        <item x="317"/>
        <item x="322"/>
        <item x="318"/>
        <item x="319"/>
        <item x="321"/>
        <item x="320"/>
        <item x="323"/>
        <item x="324"/>
        <item x="325"/>
        <item x="326"/>
        <item x="327"/>
        <item x="328"/>
        <item x="329"/>
        <item m="1" x="1248"/>
        <item x="330"/>
        <item x="331"/>
        <item x="332"/>
        <item x="333"/>
        <item x="334"/>
        <item x="335"/>
        <item m="1" x="1238"/>
        <item m="1" x="1239"/>
        <item m="1" x="1240"/>
        <item m="1" x="1241"/>
        <item m="1" x="1301"/>
        <item x="337"/>
        <item x="336"/>
        <item x="338"/>
        <item x="339"/>
        <item x="340"/>
        <item x="352"/>
        <item x="341"/>
        <item x="342"/>
        <item x="343"/>
        <item m="1" x="1213"/>
        <item x="344"/>
        <item x="345"/>
        <item x="346"/>
        <item x="347"/>
        <item x="362"/>
        <item x="348"/>
        <item x="349"/>
        <item x="350"/>
        <item x="351"/>
        <item x="356"/>
        <item x="353"/>
        <item x="355"/>
        <item x="354"/>
        <item x="372"/>
        <item x="363"/>
        <item x="357"/>
        <item x="358"/>
        <item x="359"/>
        <item x="360"/>
        <item x="361"/>
        <item m="1" x="1214"/>
        <item x="364"/>
        <item x="365"/>
        <item x="366"/>
        <item x="367"/>
        <item x="368"/>
        <item x="369"/>
        <item x="370"/>
        <item m="1" x="1215"/>
        <item m="1" x="1308"/>
        <item m="1" x="1309"/>
        <item x="373"/>
        <item x="375"/>
        <item m="1" x="1216"/>
        <item x="379"/>
        <item x="382"/>
        <item x="376"/>
        <item x="377"/>
        <item x="378"/>
        <item m="1" x="1217"/>
        <item x="380"/>
        <item x="381"/>
        <item x="383"/>
        <item x="384"/>
        <item x="385"/>
        <item x="386"/>
        <item m="1" x="1315"/>
        <item m="1" x="1310"/>
        <item x="387"/>
        <item x="388"/>
        <item x="389"/>
        <item m="1" x="1218"/>
        <item m="1" x="1219"/>
        <item x="390"/>
        <item x="391"/>
        <item x="394"/>
        <item x="392"/>
        <item x="393"/>
        <item x="395"/>
        <item x="396"/>
        <item x="397"/>
        <item x="398"/>
        <item x="399"/>
        <item x="400"/>
        <item m="1" x="1220"/>
        <item x="401"/>
        <item x="402"/>
        <item x="403"/>
        <item x="404"/>
        <item x="405"/>
        <item x="406"/>
        <item m="1" x="1221"/>
        <item x="407"/>
        <item x="408"/>
        <item x="410"/>
        <item x="411"/>
        <item x="412"/>
        <item x="413"/>
        <item m="1" x="1249"/>
        <item x="414"/>
        <item x="415"/>
        <item x="416"/>
        <item x="409"/>
        <item x="417"/>
        <item m="1" x="1322"/>
        <item x="422"/>
        <item m="1" x="1293"/>
        <item x="418"/>
        <item x="419"/>
        <item x="421"/>
        <item m="1" x="1316"/>
        <item x="420"/>
        <item m="1" x="1250"/>
        <item x="423"/>
        <item x="424"/>
        <item x="425"/>
        <item x="426"/>
        <item x="427"/>
        <item x="428"/>
        <item x="429"/>
        <item x="430"/>
        <item x="431"/>
        <item x="432"/>
        <item x="433"/>
        <item x="434"/>
        <item x="435"/>
        <item x="436"/>
        <item x="437"/>
        <item x="438"/>
        <item x="439"/>
        <item x="440"/>
        <item x="441"/>
        <item x="442"/>
        <item x="443"/>
        <item x="444"/>
        <item m="1" x="1304"/>
        <item x="445"/>
        <item x="446"/>
        <item x="447"/>
        <item m="1" x="1303"/>
        <item x="448"/>
        <item m="1" x="1306"/>
        <item x="449"/>
        <item m="1" x="1318"/>
        <item x="450"/>
        <item x="451"/>
        <item m="1" x="1222"/>
        <item x="452"/>
        <item x="453"/>
        <item x="454"/>
        <item x="455"/>
        <item x="456"/>
        <item m="1" x="1251"/>
        <item x="457"/>
        <item x="458"/>
        <item x="459"/>
        <item x="460"/>
        <item x="461"/>
        <item x="462"/>
        <item x="463"/>
        <item m="1" x="1223"/>
        <item x="464"/>
        <item x="465"/>
        <item x="466"/>
        <item x="467"/>
        <item x="468"/>
        <item x="469"/>
        <item x="470"/>
        <item x="471"/>
        <item x="472"/>
        <item x="473"/>
        <item m="1" x="1272"/>
        <item x="474"/>
        <item x="475"/>
        <item x="476"/>
        <item x="477"/>
        <item x="478"/>
        <item m="1" x="1273"/>
        <item x="479"/>
        <item x="480"/>
        <item x="481"/>
        <item x="482"/>
        <item m="1" x="1252"/>
        <item x="483"/>
        <item x="484"/>
        <item x="485"/>
        <item x="486"/>
        <item x="487"/>
        <item x="488"/>
        <item x="489"/>
        <item x="490"/>
        <item x="491"/>
        <item x="492"/>
        <item x="493"/>
        <item x="494"/>
        <item x="495"/>
        <item x="496"/>
        <item x="497"/>
        <item m="1" x="1233"/>
        <item x="499"/>
        <item x="498"/>
        <item x="500"/>
        <item x="501"/>
        <item x="502"/>
        <item x="503"/>
        <item x="504"/>
        <item m="1" x="1234"/>
        <item x="506"/>
        <item x="507"/>
        <item x="508"/>
        <item x="509"/>
        <item x="510"/>
        <item x="511"/>
        <item x="512"/>
        <item m="1" x="1253"/>
        <item m="1" x="1254"/>
        <item m="1" x="1255"/>
        <item m="1" x="1256"/>
        <item m="1" x="1257"/>
        <item x="513"/>
        <item x="514"/>
        <item x="515"/>
        <item x="516"/>
        <item x="517"/>
        <item x="518"/>
        <item x="519"/>
        <item x="520"/>
        <item x="521"/>
        <item x="522"/>
        <item x="523"/>
        <item x="524"/>
        <item x="525"/>
        <item x="526"/>
        <item x="527"/>
        <item x="528"/>
        <item x="529"/>
        <item x="530"/>
        <item x="531"/>
        <item x="532"/>
        <item x="533"/>
        <item m="1" x="1258"/>
        <item x="539"/>
        <item x="534"/>
        <item x="535"/>
        <item x="536"/>
        <item x="537"/>
        <item x="538"/>
        <item x="543"/>
        <item x="540"/>
        <item x="541"/>
        <item x="542"/>
        <item x="544"/>
        <item x="545"/>
        <item x="546"/>
        <item x="547"/>
        <item x="548"/>
        <item x="550"/>
        <item x="551"/>
        <item x="552"/>
        <item x="553"/>
        <item x="554"/>
        <item x="555"/>
        <item x="556"/>
        <item m="1" x="1274"/>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75"/>
        <item x="608"/>
        <item x="612"/>
        <item x="613"/>
        <item x="614"/>
        <item x="615"/>
        <item x="609"/>
        <item x="610"/>
        <item x="611"/>
        <item x="616"/>
        <item x="617"/>
        <item m="1" x="1276"/>
        <item x="618"/>
        <item x="619"/>
        <item m="1" x="1277"/>
        <item x="620"/>
        <item x="621"/>
        <item x="622"/>
        <item m="1" x="1278"/>
        <item x="623"/>
        <item m="1" x="1279"/>
        <item x="625"/>
        <item x="624"/>
        <item x="626"/>
        <item x="628"/>
        <item x="630"/>
        <item x="631"/>
        <item x="632"/>
        <item x="633"/>
        <item x="634"/>
        <item x="635"/>
        <item m="1" x="1259"/>
        <item x="649"/>
        <item x="636"/>
        <item m="1" x="1235"/>
        <item m="1" x="1260"/>
        <item x="637"/>
        <item x="638"/>
        <item x="627"/>
        <item x="642"/>
        <item x="643"/>
        <item x="644"/>
        <item m="1" x="1261"/>
        <item x="629"/>
        <item x="645"/>
        <item x="646"/>
        <item x="647"/>
        <item m="1" x="1224"/>
        <item x="648"/>
        <item x="650"/>
        <item x="651"/>
        <item x="641"/>
        <item x="652"/>
        <item x="653"/>
        <item m="1" x="1312"/>
        <item x="654"/>
        <item m="1" x="1280"/>
        <item m="1" x="1281"/>
        <item m="1" x="1262"/>
        <item x="655"/>
        <item m="1" x="1263"/>
        <item x="656"/>
        <item x="657"/>
        <item x="658"/>
        <item x="659"/>
        <item x="660"/>
        <item x="640"/>
        <item x="661"/>
        <item x="663"/>
        <item x="666"/>
        <item x="664"/>
        <item x="665"/>
        <item x="639"/>
        <item x="662"/>
        <item x="667"/>
        <item x="668"/>
        <item x="669"/>
        <item x="670"/>
        <item x="671"/>
        <item x="672"/>
        <item x="673"/>
        <item x="674"/>
        <item x="675"/>
        <item m="1" x="1225"/>
        <item x="676"/>
        <item m="1" x="1226"/>
        <item x="680"/>
        <item x="677"/>
        <item x="678"/>
        <item x="679"/>
        <item x="681"/>
        <item m="1" x="1295"/>
        <item x="683"/>
        <item x="682"/>
        <item x="684"/>
        <item x="685"/>
        <item x="686"/>
        <item x="687"/>
        <item x="688"/>
        <item x="689"/>
        <item x="698"/>
        <item x="690"/>
        <item x="691"/>
        <item x="692"/>
        <item x="706"/>
        <item x="701"/>
        <item x="693"/>
        <item x="694"/>
        <item x="695"/>
        <item m="1" x="1297"/>
        <item x="696"/>
        <item x="697"/>
        <item x="699"/>
        <item x="700"/>
        <item x="702"/>
        <item m="1" x="1229"/>
        <item x="703"/>
        <item x="707"/>
        <item x="704"/>
        <item x="705"/>
        <item x="708"/>
        <item x="718"/>
        <item x="710"/>
        <item x="711"/>
        <item x="712"/>
        <item x="713"/>
        <item x="714"/>
        <item x="715"/>
        <item x="716"/>
        <item x="717"/>
        <item m="1" x="1264"/>
        <item x="719"/>
        <item x="720"/>
        <item x="721"/>
        <item m="1" x="1227"/>
        <item m="1" x="1228"/>
        <item m="1" x="1230"/>
        <item x="727"/>
        <item x="722"/>
        <item x="723"/>
        <item x="724"/>
        <item x="725"/>
        <item x="726"/>
        <item x="728"/>
        <item x="759"/>
        <item x="729"/>
        <item x="730"/>
        <item x="731"/>
        <item m="1" x="1311"/>
        <item m="1" x="1291"/>
        <item x="732"/>
        <item x="733"/>
        <item x="734"/>
        <item m="1" x="1300"/>
        <item x="735"/>
        <item x="736"/>
        <item x="737"/>
        <item x="738"/>
        <item x="739"/>
        <item x="740"/>
        <item x="741"/>
        <item x="742"/>
        <item x="743"/>
        <item x="766"/>
        <item x="744"/>
        <item x="745"/>
        <item x="746"/>
        <item x="747"/>
        <item x="754"/>
        <item x="748"/>
        <item m="1" x="1231"/>
        <item x="749"/>
        <item x="750"/>
        <item x="751"/>
        <item x="752"/>
        <item x="768"/>
        <item x="753"/>
        <item x="755"/>
        <item x="756"/>
        <item x="757"/>
        <item x="758"/>
        <item m="1" x="1265"/>
        <item x="760"/>
        <item m="1" x="1282"/>
        <item x="761"/>
        <item m="1" x="1266"/>
        <item x="762"/>
        <item x="763"/>
        <item m="1" x="1292"/>
        <item x="764"/>
        <item m="1" x="1290"/>
        <item x="765"/>
        <item x="767"/>
        <item x="769"/>
        <item m="1" x="1287"/>
        <item x="770"/>
        <item x="771"/>
        <item x="772"/>
        <item x="773"/>
        <item x="774"/>
        <item x="775"/>
        <item x="776"/>
        <item x="777"/>
        <item x="778"/>
        <item x="779"/>
        <item x="780"/>
        <item x="781"/>
        <item x="782"/>
        <item x="783"/>
        <item x="784"/>
        <item x="785"/>
        <item x="786"/>
        <item x="787"/>
        <item x="788"/>
        <item x="789"/>
        <item x="790"/>
        <item x="791"/>
        <item x="792"/>
        <item m="1" x="1267"/>
        <item x="793"/>
        <item m="1" x="1268"/>
        <item x="794"/>
        <item x="800"/>
        <item x="795"/>
        <item x="796"/>
        <item x="797"/>
        <item x="798"/>
        <item x="799"/>
        <item x="801"/>
        <item x="803"/>
        <item x="802"/>
        <item m="1" x="1269"/>
        <item x="804"/>
        <item x="805"/>
        <item x="806"/>
        <item x="810"/>
        <item x="812"/>
        <item x="811"/>
        <item m="1" x="1296"/>
        <item x="814"/>
        <item x="809"/>
        <item m="1" x="1294"/>
        <item x="821"/>
        <item m="1" x="1319"/>
        <item x="813"/>
        <item x="815"/>
        <item x="817"/>
        <item x="818"/>
        <item x="807"/>
        <item x="816"/>
        <item x="819"/>
        <item m="1" x="1236"/>
        <item x="823"/>
        <item x="824"/>
        <item m="1" x="1283"/>
        <item x="826"/>
        <item x="831"/>
        <item x="829"/>
        <item x="825"/>
        <item x="830"/>
        <item x="835"/>
        <item x="833"/>
        <item x="834"/>
        <item x="832"/>
        <item x="709"/>
        <item x="839"/>
        <item x="840"/>
        <item x="837"/>
        <item x="842"/>
        <item x="843"/>
        <item x="844"/>
        <item m="1" x="1317"/>
        <item x="836"/>
        <item m="1" x="1305"/>
        <item m="1" x="1237"/>
        <item x="822"/>
        <item x="838"/>
        <item x="841"/>
        <item x="848"/>
        <item x="847"/>
        <item x="849"/>
        <item x="846"/>
        <item m="1" x="1284"/>
        <item x="851"/>
        <item x="850"/>
        <item x="845"/>
        <item m="1" x="1321"/>
        <item x="852"/>
        <item x="854"/>
        <item x="855"/>
        <item x="856"/>
        <item x="858"/>
        <item x="859"/>
        <item x="853"/>
        <item x="860"/>
        <item x="861"/>
        <item x="808"/>
        <item x="820"/>
        <item x="857"/>
        <item x="828"/>
        <item x="862"/>
        <item x="864"/>
        <item x="863"/>
        <item x="865"/>
        <item x="866"/>
        <item x="867"/>
        <item x="870"/>
        <item x="868"/>
        <item x="869"/>
        <item x="872"/>
        <item x="873"/>
        <item x="874"/>
        <item x="876"/>
        <item m="1" x="1285"/>
        <item x="875"/>
        <item x="879"/>
        <item x="881"/>
        <item x="880"/>
        <item x="878"/>
        <item x="882"/>
        <item x="883"/>
        <item x="885"/>
        <item m="1" x="1286"/>
        <item x="877"/>
        <item x="884"/>
        <item x="886"/>
        <item x="888"/>
        <item x="889"/>
        <item x="887"/>
        <item x="827"/>
        <item x="890"/>
        <item x="891"/>
        <item x="892"/>
        <item x="893"/>
        <item m="1" x="1232"/>
        <item x="894"/>
        <item x="895"/>
        <item x="896"/>
        <item x="900"/>
        <item x="898"/>
        <item x="902"/>
        <item x="897"/>
        <item x="899"/>
        <item x="904"/>
        <item x="905"/>
        <item x="906"/>
        <item x="907"/>
        <item x="903"/>
        <item x="901"/>
        <item x="908"/>
        <item x="871"/>
        <item m="1" x="1270"/>
        <item x="910"/>
        <item x="909"/>
        <item x="911"/>
        <item m="1" x="1271"/>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23"/>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t="default"/>
      </items>
    </pivotField>
    <pivotField axis="axisRow" showAll="0">
      <items count="145">
        <item x="48"/>
        <item x="50"/>
        <item x="39"/>
        <item x="37"/>
        <item x="40"/>
        <item x="0"/>
        <item x="24"/>
        <item x="34"/>
        <item x="31"/>
        <item x="20"/>
        <item x="25"/>
        <item x="29"/>
        <item x="16"/>
        <item m="1" x="126"/>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38"/>
        <item x="45"/>
        <item x="42"/>
        <item m="1" x="128"/>
        <item x="44"/>
        <item x="47"/>
        <item x="49"/>
        <item m="1" x="129"/>
        <item x="27"/>
        <item x="52"/>
        <item x="51"/>
        <item x="53"/>
        <item x="54"/>
        <item x="55"/>
        <item x="56"/>
        <item x="57"/>
        <item x="58"/>
        <item x="59"/>
        <item x="60"/>
        <item x="61"/>
        <item x="62"/>
        <item x="63"/>
        <item x="64"/>
        <item x="65"/>
        <item x="66"/>
        <item x="70"/>
        <item m="1" x="132"/>
        <item x="67"/>
        <item x="69"/>
        <item m="1" x="127"/>
        <item x="71"/>
        <item x="72"/>
        <item x="73"/>
        <item m="1" x="135"/>
        <item m="1" x="143"/>
        <item m="1" x="137"/>
        <item x="77"/>
        <item x="76"/>
        <item x="82"/>
        <item x="74"/>
        <item x="75"/>
        <item x="68"/>
        <item x="78"/>
        <item x="79"/>
        <item m="1" x="134"/>
        <item x="80"/>
        <item x="81"/>
        <item m="1" x="136"/>
        <item sd="0" x="83"/>
        <item sd="0" x="86"/>
        <item x="84"/>
        <item x="85"/>
        <item x="87"/>
        <item x="89"/>
        <item x="90"/>
        <item x="91"/>
        <item x="92"/>
        <item x="93"/>
        <item x="94"/>
        <item x="95"/>
        <item x="96"/>
        <item m="1" x="140"/>
        <item m="1" x="141"/>
        <item m="1" x="131"/>
        <item x="97"/>
        <item x="100"/>
        <item m="1" x="139"/>
        <item x="101"/>
        <item x="110"/>
        <item x="106"/>
        <item x="88"/>
        <item x="102"/>
        <item x="112"/>
        <item x="113"/>
        <item m="1" x="142"/>
        <item x="108"/>
        <item x="115"/>
        <item m="1" x="133"/>
        <item x="116"/>
        <item x="98"/>
        <item x="99"/>
        <item x="103"/>
        <item x="114"/>
        <item x="107"/>
        <item x="117"/>
        <item x="118"/>
        <item x="119"/>
        <item x="120"/>
        <item m="1" x="130"/>
        <item x="121"/>
        <item x="104"/>
        <item x="122"/>
        <item x="105"/>
        <item x="111"/>
        <item x="109"/>
        <item m="1" x="125"/>
        <item x="123"/>
        <item x="124"/>
        <item t="default"/>
      </items>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x="31"/>
        <item sd="0" x="26"/>
        <item sd="0" x="27"/>
        <item sd="0" x="28"/>
        <item m="1" x="64"/>
        <item sd="0" m="1" x="63"/>
        <item sd="0" m="1" x="75"/>
        <item sd="0" m="1" x="70"/>
        <item sd="0" m="1" x="60"/>
        <item sd="0" x="25"/>
        <item sd="0" m="1" x="61"/>
        <item sd="0" x="32"/>
        <item sd="0" x="33"/>
        <item sd="0" x="34"/>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6">
    <i>
      <x v="33"/>
    </i>
    <i>
      <x v="52"/>
    </i>
    <i>
      <x v="17"/>
    </i>
    <i>
      <x v="60"/>
    </i>
    <i>
      <x v="10"/>
    </i>
    <i>
      <x v="62"/>
    </i>
    <i>
      <x v="45"/>
    </i>
    <i>
      <x v="4"/>
    </i>
    <i>
      <x v="74"/>
    </i>
    <i>
      <x v="75"/>
    </i>
    <i>
      <x v="73"/>
    </i>
    <i>
      <x v="76"/>
    </i>
    <i>
      <x v="22"/>
    </i>
    <i>
      <x v="7"/>
    </i>
    <i>
      <x v="59"/>
    </i>
    <i>
      <x v="13"/>
    </i>
    <i>
      <x v="11"/>
    </i>
    <i>
      <x v="9"/>
    </i>
    <i>
      <x v="14"/>
    </i>
    <i>
      <x v="20"/>
    </i>
    <i>
      <x v="44"/>
    </i>
    <i>
      <x v="64"/>
    </i>
    <i>
      <x v="5"/>
    </i>
    <i>
      <x v="12"/>
    </i>
    <i>
      <x v="6"/>
    </i>
    <i>
      <x v="63"/>
    </i>
    <i>
      <x v="18"/>
    </i>
    <i>
      <x v="65"/>
    </i>
    <i>
      <x v="71"/>
    </i>
    <i>
      <x v="8"/>
    </i>
    <i>
      <x v="54"/>
    </i>
    <i>
      <x v="19"/>
    </i>
    <i>
      <x v="53"/>
    </i>
    <i>
      <x v="23"/>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4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266">
        <item x="249"/>
        <item m="1" x="2263"/>
        <item m="1" x="2218"/>
        <item m="1" x="2217"/>
        <item m="1" x="2231"/>
        <item m="1" x="2221"/>
        <item m="1" x="2183"/>
        <item m="1" x="2202"/>
        <item m="1" x="2209"/>
        <item m="1" x="2229"/>
        <item m="1" x="2208"/>
        <item m="1" x="2237"/>
        <item m="1" x="2245"/>
        <item m="1" x="2206"/>
        <item m="1" x="2252"/>
        <item m="1" x="2199"/>
        <item m="1" x="2257"/>
        <item m="1" x="2212"/>
        <item m="1" x="2172"/>
        <item m="1" x="2261"/>
        <item m="1" x="2264"/>
        <item m="1" x="2179"/>
        <item m="1" x="2220"/>
        <item m="1" x="2174"/>
        <item m="1" x="2175"/>
        <item m="1" x="2177"/>
        <item m="1" x="2191"/>
        <item m="1" x="2192"/>
        <item m="1" x="2238"/>
        <item m="1" x="2226"/>
        <item m="1" x="2227"/>
        <item m="1" x="2232"/>
        <item m="1" x="2243"/>
        <item m="1" x="2222"/>
        <item m="1" x="2184"/>
        <item m="1" x="2189"/>
        <item m="1" x="2196"/>
        <item m="1" x="2246"/>
        <item x="0"/>
        <item m="1" x="2233"/>
        <item m="1" x="2239"/>
        <item m="1" x="2197"/>
        <item x="1"/>
        <item m="1" x="2240"/>
        <item m="1" x="2259"/>
        <item x="2"/>
        <item x="3"/>
        <item m="1" x="2203"/>
        <item m="1" x="2254"/>
        <item m="1" x="2200"/>
        <item m="1" x="2250"/>
        <item m="1" x="2258"/>
        <item m="1" x="2262"/>
        <item x="4"/>
        <item m="1" x="2173"/>
        <item x="5"/>
        <item x="6"/>
        <item m="1" x="2215"/>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25"/>
        <item x="157"/>
        <item x="158"/>
        <item x="159"/>
        <item x="160"/>
        <item x="161"/>
        <item x="162"/>
        <item x="163"/>
        <item x="164"/>
        <item x="165"/>
        <item x="166"/>
        <item x="167"/>
        <item x="168"/>
        <item x="169"/>
        <item m="1" x="2207"/>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260"/>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05"/>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13"/>
        <item x="276"/>
        <item x="277"/>
        <item x="278"/>
        <item x="275"/>
        <item m="1" x="2210"/>
        <item x="279"/>
        <item x="280"/>
        <item x="281"/>
        <item x="282"/>
        <item x="283"/>
        <item x="284"/>
        <item x="285"/>
        <item x="286"/>
        <item x="287"/>
        <item x="288"/>
        <item x="289"/>
        <item x="290"/>
        <item x="291"/>
        <item x="292"/>
        <item x="293"/>
        <item x="294"/>
        <item x="295"/>
        <item x="296"/>
        <item m="1" x="2214"/>
        <item x="297"/>
        <item x="298"/>
        <item x="299"/>
        <item m="1" x="2216"/>
        <item x="300"/>
        <item x="302"/>
        <item x="303"/>
        <item x="301"/>
        <item x="304"/>
        <item x="305"/>
        <item x="306"/>
        <item x="307"/>
        <item x="308"/>
        <item x="309"/>
        <item x="310"/>
        <item x="311"/>
        <item x="312"/>
        <item m="1" x="2180"/>
        <item x="313"/>
        <item m="1" x="2182"/>
        <item x="314"/>
        <item x="315"/>
        <item x="316"/>
        <item x="317"/>
        <item x="318"/>
        <item x="319"/>
        <item x="320"/>
        <item x="321"/>
        <item m="1" x="2228"/>
        <item x="323"/>
        <item x="324"/>
        <item x="325"/>
        <item x="326"/>
        <item x="322"/>
        <item x="327"/>
        <item x="328"/>
        <item x="329"/>
        <item x="330"/>
        <item x="331"/>
        <item m="1" x="2219"/>
        <item x="332"/>
        <item m="1" x="2181"/>
        <item x="333"/>
        <item x="334"/>
        <item x="335"/>
        <item x="336"/>
        <item x="337"/>
        <item x="338"/>
        <item x="344"/>
        <item m="1" x="2188"/>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178"/>
        <item x="375"/>
        <item x="376"/>
        <item x="373"/>
        <item x="377"/>
        <item x="378"/>
        <item x="379"/>
        <item x="380"/>
        <item m="1" x="2223"/>
        <item x="381"/>
        <item x="382"/>
        <item x="383"/>
        <item x="384"/>
        <item x="385"/>
        <item x="386"/>
        <item x="387"/>
        <item x="388"/>
        <item x="389"/>
        <item x="390"/>
        <item x="391"/>
        <item x="392"/>
        <item x="393"/>
        <item x="394"/>
        <item x="395"/>
        <item x="396"/>
        <item x="397"/>
        <item x="399"/>
        <item x="400"/>
        <item x="401"/>
        <item x="398"/>
        <item x="402"/>
        <item m="1" x="2224"/>
        <item x="403"/>
        <item x="404"/>
        <item x="405"/>
        <item x="406"/>
        <item x="407"/>
        <item x="408"/>
        <item x="409"/>
        <item m="1" x="2190"/>
        <item x="410"/>
        <item x="411"/>
        <item x="421"/>
        <item x="412"/>
        <item x="413"/>
        <item x="414"/>
        <item x="415"/>
        <item x="416"/>
        <item x="417"/>
        <item m="1" x="2244"/>
        <item x="418"/>
        <item x="419"/>
        <item x="420"/>
        <item x="423"/>
        <item x="443"/>
        <item x="424"/>
        <item x="422"/>
        <item x="425"/>
        <item x="426"/>
        <item x="427"/>
        <item x="428"/>
        <item x="429"/>
        <item x="430"/>
        <item x="431"/>
        <item x="432"/>
        <item m="1" x="2236"/>
        <item x="433"/>
        <item x="434"/>
        <item x="435"/>
        <item x="436"/>
        <item x="438"/>
        <item x="437"/>
        <item x="439"/>
        <item x="440"/>
        <item x="442"/>
        <item x="441"/>
        <item x="445"/>
        <item x="446"/>
        <item x="447"/>
        <item x="444"/>
        <item x="448"/>
        <item x="449"/>
        <item x="450"/>
        <item x="451"/>
        <item x="452"/>
        <item x="453"/>
        <item x="454"/>
        <item x="455"/>
        <item x="456"/>
        <item x="457"/>
        <item m="1" x="2198"/>
        <item x="458"/>
        <item x="459"/>
        <item m="1" x="2247"/>
        <item x="460"/>
        <item x="461"/>
        <item x="462"/>
        <item x="463"/>
        <item m="1" x="2256"/>
        <item x="464"/>
        <item x="465"/>
        <item x="466"/>
        <item x="467"/>
        <item x="468"/>
        <item x="469"/>
        <item x="470"/>
        <item m="1" x="2235"/>
        <item x="471"/>
        <item x="472"/>
        <item x="473"/>
        <item x="474"/>
        <item x="475"/>
        <item x="476"/>
        <item x="477"/>
        <item x="478"/>
        <item x="479"/>
        <item x="480"/>
        <item x="481"/>
        <item x="482"/>
        <item x="483"/>
        <item x="484"/>
        <item m="1" x="2211"/>
        <item x="490"/>
        <item x="485"/>
        <item x="486"/>
        <item x="487"/>
        <item x="488"/>
        <item x="489"/>
        <item x="491"/>
        <item x="492"/>
        <item m="1" x="2204"/>
        <item m="1" x="2248"/>
        <item x="503"/>
        <item m="1" x="2251"/>
        <item x="493"/>
        <item x="494"/>
        <item x="504"/>
        <item x="495"/>
        <item x="496"/>
        <item x="497"/>
        <item x="498"/>
        <item x="499"/>
        <item x="500"/>
        <item x="501"/>
        <item x="502"/>
        <item x="505"/>
        <item x="506"/>
        <item x="507"/>
        <item x="508"/>
        <item m="1" x="2201"/>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170"/>
        <item x="564"/>
        <item x="565"/>
        <item x="566"/>
        <item x="567"/>
        <item x="568"/>
        <item x="569"/>
        <item x="570"/>
        <item x="571"/>
        <item x="572"/>
        <item x="573"/>
        <item x="574"/>
        <item m="1" x="2176"/>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185"/>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187"/>
        <item x="698"/>
        <item x="708"/>
        <item x="709"/>
        <item x="710"/>
        <item x="699"/>
        <item x="700"/>
        <item x="701"/>
        <item x="702"/>
        <item x="703"/>
        <item x="704"/>
        <item x="705"/>
        <item x="706"/>
        <item x="707"/>
        <item x="711"/>
        <item x="726"/>
        <item x="727"/>
        <item x="734"/>
        <item x="712"/>
        <item x="728"/>
        <item x="729"/>
        <item m="1" x="2234"/>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193"/>
        <item x="753"/>
        <item m="1" x="2195"/>
        <item x="740"/>
        <item x="754"/>
        <item x="741"/>
        <item x="742"/>
        <item x="743"/>
        <item x="744"/>
        <item x="745"/>
        <item x="746"/>
        <item x="747"/>
        <item x="755"/>
        <item x="748"/>
        <item x="757"/>
        <item x="758"/>
        <item x="769"/>
        <item x="759"/>
        <item m="1" x="2242"/>
        <item x="760"/>
        <item x="761"/>
        <item x="770"/>
        <item m="1" x="2249"/>
        <item x="762"/>
        <item x="771"/>
        <item x="763"/>
        <item x="764"/>
        <item x="765"/>
        <item x="766"/>
        <item x="772"/>
        <item x="773"/>
        <item x="767"/>
        <item x="768"/>
        <item x="774"/>
        <item x="775"/>
        <item x="790"/>
        <item x="776"/>
        <item x="791"/>
        <item x="777"/>
        <item x="778"/>
        <item x="792"/>
        <item x="779"/>
        <item x="780"/>
        <item x="781"/>
        <item x="782"/>
        <item x="793"/>
        <item x="783"/>
        <item x="794"/>
        <item x="795"/>
        <item x="2169"/>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255"/>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30"/>
        <item x="944"/>
        <item m="1" x="2194"/>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241"/>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253"/>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171"/>
        <item x="1583"/>
        <item x="1577"/>
        <item x="1578"/>
        <item x="1576"/>
        <item x="1579"/>
        <item x="1580"/>
        <item x="1586"/>
        <item x="1587"/>
        <item x="1581"/>
        <item x="1582"/>
        <item x="1588"/>
        <item x="1589"/>
        <item x="1590"/>
        <item x="1602"/>
        <item x="1612"/>
        <item m="1" x="2186"/>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12"/>
        <item x="2103"/>
        <item x="2123"/>
        <item x="2124"/>
        <item x="2125"/>
        <item x="2126"/>
        <item x="2127"/>
        <item x="2128"/>
        <item x="2129"/>
        <item x="2130"/>
        <item x="2132"/>
        <item x="2131"/>
        <item x="2133"/>
        <item x="2134"/>
        <item x="2135"/>
        <item x="2136"/>
        <item x="2138"/>
        <item x="2137"/>
        <item x="2139"/>
        <item x="2113"/>
        <item x="2114"/>
        <item x="2115"/>
        <item x="2116"/>
        <item x="2142"/>
        <item x="2140"/>
        <item x="2118"/>
        <item x="2145"/>
        <item x="2117"/>
        <item x="2141"/>
        <item x="2119"/>
        <item x="2121"/>
        <item x="2120"/>
        <item x="2143"/>
        <item x="2144"/>
        <item x="2146"/>
        <item x="2122"/>
        <item x="2147"/>
        <item x="2148"/>
        <item x="2149"/>
        <item x="2150"/>
        <item x="2151"/>
        <item x="2152"/>
        <item x="2153"/>
        <item x="2154"/>
        <item x="2155"/>
        <item x="2156"/>
        <item x="2157"/>
        <item x="2158"/>
        <item x="2159"/>
        <item x="2160"/>
        <item x="2162"/>
        <item x="2161"/>
        <item x="2163"/>
        <item x="2164"/>
        <item x="2165"/>
        <item x="2166"/>
        <item x="2167"/>
        <item x="2168"/>
        <item t="default"/>
      </items>
    </pivotField>
    <pivotField axis="axisRow" showAll="0">
      <items count="234">
        <item sd="0" x="43"/>
        <item sd="0" x="46"/>
        <item sd="0" x="45"/>
        <item sd="0" x="35"/>
        <item sd="0" m="1" x="145"/>
        <item sd="0" x="44"/>
        <item sd="0" m="1" x="159"/>
        <item sd="0" m="1" x="181"/>
        <item sd="0" x="42"/>
        <item sd="0" x="41"/>
        <item sd="0" x="40"/>
        <item sd="0" x="39"/>
        <item sd="0" x="38"/>
        <item sd="0" x="37"/>
        <item sd="0" x="20"/>
        <item sd="0" x="36"/>
        <item sd="0" m="1" x="151"/>
        <item sd="0" x="15"/>
        <item sd="0" x="18"/>
        <item n="JPMC (Main Project)" sd="0" x="11"/>
        <item sd="0" x="32"/>
        <item sd="0" x="31"/>
        <item sd="0" x="33"/>
        <item sd="0" x="34"/>
        <item sd="0" x="27"/>
        <item sd="0" x="30"/>
        <item sd="0" x="29"/>
        <item sd="0" x="26"/>
        <item sd="0" x="24"/>
        <item sd="0" x="25"/>
        <item sd="0" x="0"/>
        <item sd="0" x="19"/>
        <item sd="0" x="22"/>
        <item sd="0" x="23"/>
        <item sd="0" m="1" x="129"/>
        <item sd="0" x="21"/>
        <item sd="0" m="1" x="199"/>
        <item sd="0" m="1" x="157"/>
        <item sd="0" m="1" x="164"/>
        <item sd="0" x="8"/>
        <item sd="0" x="9"/>
        <item sd="0" m="1" x="154"/>
        <item sd="0" m="1" x="124"/>
        <item sd="0" m="1" x="175"/>
        <item sd="0" m="1" x="119"/>
        <item sd="0" m="1" x="131"/>
        <item sd="0" m="1" x="160"/>
        <item sd="0" x="13"/>
        <item sd="0" m="1" x="230"/>
        <item sd="0" m="1" x="210"/>
        <item sd="0" m="1" x="201"/>
        <item sd="0" m="1" x="139"/>
        <item sd="0" m="1" x="136"/>
        <item sd="0" m="1" x="226"/>
        <item sd="0" m="1" x="204"/>
        <item sd="0" m="1" x="213"/>
        <item sd="0" m="1" x="197"/>
        <item sd="0" m="1" x="187"/>
        <item sd="0" m="1" x="122"/>
        <item sd="0" m="1" x="150"/>
        <item sd="0" x="17"/>
        <item sd="0" m="1" x="156"/>
        <item sd="0" m="1" x="170"/>
        <item sd="0" m="1" x="123"/>
        <item sd="0" x="14"/>
        <item sd="0" m="1" x="220"/>
        <item sd="0" x="86"/>
        <item sd="0" m="1" x="165"/>
        <item sd="0" m="1" x="223"/>
        <item sd="0" m="1" x="158"/>
        <item sd="0" m="1" x="179"/>
        <item sd="0" m="1" x="177"/>
        <item sd="0" m="1" x="130"/>
        <item sd="0" m="1" x="168"/>
        <item sd="0" m="1" x="134"/>
        <item sd="0" m="1" x="174"/>
        <item sd="0" m="1" x="212"/>
        <item sd="0" m="1" x="169"/>
        <item sd="0" m="1" x="182"/>
        <item sd="0" x="10"/>
        <item sd="0" m="1" x="185"/>
        <item sd="0" x="1"/>
        <item sd="0" m="1" x="132"/>
        <item sd="0" m="1" x="186"/>
        <item sd="0" m="1" x="155"/>
        <item sd="0" m="1" x="214"/>
        <item sd="0" m="1" x="217"/>
        <item sd="0" m="1" x="189"/>
        <item sd="0" m="1" x="117"/>
        <item sd="0" m="1" x="138"/>
        <item sd="0" m="1" x="180"/>
        <item sd="0" m="1" x="173"/>
        <item sd="0" m="1" x="127"/>
        <item sd="0" m="1" x="121"/>
        <item sd="0" m="1" x="208"/>
        <item sd="0" x="3"/>
        <item sd="0" m="1" x="146"/>
        <item sd="0" x="7"/>
        <item sd="0" m="1" x="161"/>
        <item sd="0" x="2"/>
        <item sd="0" m="1" x="211"/>
        <item sd="0" m="1" x="167"/>
        <item sd="0" x="12"/>
        <item sd="0" x="5"/>
        <item sd="0" m="1" x="149"/>
        <item sd="0" x="4"/>
        <item sd="0" m="1" x="229"/>
        <item sd="0" m="1" x="135"/>
        <item sd="0" m="1" x="143"/>
        <item sd="0" m="1" x="195"/>
        <item sd="0" m="1" x="203"/>
        <item sd="0" m="1" x="207"/>
        <item sd="0" m="1" x="126"/>
        <item sd="0" m="1" x="221"/>
        <item sd="0" m="1" x="137"/>
        <item sd="0" m="1" x="142"/>
        <item sd="0" x="6"/>
        <item sd="0" m="1" x="198"/>
        <item sd="0" m="1" x="202"/>
        <item sd="0" m="1" x="218"/>
        <item sd="0" m="1" x="224"/>
        <item sd="0" m="1" x="219"/>
        <item sd="0" x="16"/>
        <item sd="0" m="1" x="116"/>
        <item sd="0" m="1" x="191"/>
        <item sd="0" m="1" x="184"/>
        <item sd="0" m="1" x="200"/>
        <item sd="0" m="1" x="162"/>
        <item m="1" x="176"/>
        <item sd="0" m="1" x="140"/>
        <item sd="0" m="1" x="205"/>
        <item sd="0" m="1" x="163"/>
        <item sd="0" m="1" x="190"/>
        <item sd="0" m="1" x="216"/>
        <item sd="0" x="28"/>
        <item sd="0" m="1" x="178"/>
        <item sd="0" m="1" x="206"/>
        <item sd="0" m="1" x="232"/>
        <item sd="0" m="1" x="153"/>
        <item m="1" x="193"/>
        <item sd="0" m="1" x="192"/>
        <item sd="0" m="1" x="227"/>
        <item sd="0" m="1" x="148"/>
        <item m="1" x="215"/>
        <item sd="0" m="1" x="125"/>
        <item m="1" x="171"/>
        <item m="1" x="209"/>
        <item m="1" x="141"/>
        <item x="47"/>
        <item x="48"/>
        <item x="49"/>
        <item m="1" x="231"/>
        <item x="51"/>
        <item x="52"/>
        <item x="50"/>
        <item x="53"/>
        <item x="54"/>
        <item x="55"/>
        <item x="56"/>
        <item x="57"/>
        <item m="1" x="222"/>
        <item x="59"/>
        <item x="58"/>
        <item x="60"/>
        <item x="63"/>
        <item x="61"/>
        <item x="62"/>
        <item x="64"/>
        <item m="1" x="113"/>
        <item m="1" x="166"/>
        <item x="65"/>
        <item x="67"/>
        <item x="66"/>
        <item x="68"/>
        <item x="69"/>
        <item x="70"/>
        <item x="71"/>
        <item m="1" x="196"/>
        <item m="1" x="128"/>
        <item x="72"/>
        <item x="75"/>
        <item x="73"/>
        <item x="76"/>
        <item m="1" x="133"/>
        <item m="1" x="118"/>
        <item x="78"/>
        <item x="74"/>
        <item m="1" x="188"/>
        <item x="107"/>
        <item x="80"/>
        <item m="1" x="120"/>
        <item m="1" x="115"/>
        <item m="1" x="183"/>
        <item x="77"/>
        <item m="1" x="225"/>
        <item x="81"/>
        <item x="82"/>
        <item x="83"/>
        <item m="1" x="228"/>
        <item m="1" x="172"/>
        <item x="84"/>
        <item m="1" x="144"/>
        <item x="79"/>
        <item x="98"/>
        <item m="1" x="147"/>
        <item x="85"/>
        <item m="1" x="194"/>
        <item x="87"/>
        <item x="88"/>
        <item x="89"/>
        <item x="90"/>
        <item x="91"/>
        <item m="1" x="152"/>
        <item m="1" x="109"/>
        <item x="92"/>
        <item x="93"/>
        <item m="1" x="112"/>
        <item m="1" x="111"/>
        <item m="1" x="110"/>
        <item x="94"/>
        <item m="1" x="114"/>
        <item x="95"/>
        <item x="97"/>
        <item x="101"/>
        <item x="96"/>
        <item x="99"/>
        <item x="100"/>
        <item x="102"/>
        <item x="103"/>
        <item x="104"/>
        <item x="105"/>
        <item x="106"/>
        <item x="108"/>
        <item t="default"/>
      </items>
    </pivotField>
    <pivotField axis="axisRow" showAll="0" sortType="ascending">
      <items count="1055">
        <item h="1" sd="0" x="60"/>
        <item h="1" sd="0" x="149"/>
        <item h="1" x="755"/>
        <item h="1" sd="0" m="1" x="825"/>
        <item h="1" sd="0" x="724"/>
        <item h="1" sd="0" m="1" x="897"/>
        <item h="1" sd="0" x="572"/>
        <item h="1" sd="0" m="1" x="995"/>
        <item h="1" sd="0" m="1" x="838"/>
        <item h="1" sd="0" x="464"/>
        <item h="1" sd="0" m="1" x="859"/>
        <item h="1" x="756"/>
        <item h="1" sd="0" x="18"/>
        <item h="1" sd="0" x="288"/>
        <item h="1" sd="0" m="1" x="1036"/>
        <item h="1" sd="0" x="146"/>
        <item h="1" sd="0" x="179"/>
        <item h="1" sd="0" x="490"/>
        <item h="1" sd="0" x="673"/>
        <item h="1" sd="0" m="1" x="1033"/>
        <item h="1" sd="0" x="641"/>
        <item h="1" sd="0" x="623"/>
        <item h="1" sd="0" x="100"/>
        <item h="1" sd="0" x="606"/>
        <item h="1" sd="0" m="1" x="844"/>
        <item h="1" sd="0" m="1" x="999"/>
        <item h="1" sd="0" x="137"/>
        <item h="1" sd="0" m="1" x="981"/>
        <item h="1" sd="0" x="231"/>
        <item h="1" sd="0" m="1" x="815"/>
        <item sd="0" x="758"/>
        <item h="1" sd="0" m="1" x="986"/>
        <item h="1" sd="0" m="1" x="876"/>
        <item h="1" sd="0" x="363"/>
        <item h="1" sd="0" x="510"/>
        <item sd="0" x="563"/>
        <item h="1" sd="0" x="651"/>
        <item h="1" x="736"/>
        <item h="1" sd="0" x="375"/>
        <item h="1" sd="0" x="379"/>
        <item h="1" sd="0" m="1" x="873"/>
        <item h="1" sd="0" x="718"/>
        <item h="1" sd="0" m="1" x="851"/>
        <item h="1" sd="0" m="1" x="904"/>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36"/>
        <item h="1" sd="0" x="325"/>
        <item h="1" sd="0" x="481"/>
        <item h="1" sd="0" m="1" x="1037"/>
        <item h="1" sd="0" m="1" x="934"/>
        <item h="1" sd="0" x="528"/>
        <item h="1" sd="0" x="630"/>
        <item h="1" sd="0" x="223"/>
        <item h="1" sd="0" m="1" x="827"/>
        <item h="1" sd="0" x="239"/>
        <item h="1" sd="0" x="521"/>
        <item h="1" sd="0" x="135"/>
        <item h="1" sd="0" x="140"/>
        <item h="1" sd="0" x="479"/>
        <item h="1" sd="0" m="1" x="1010"/>
        <item h="1" sd="0" m="1" x="940"/>
        <item h="1" sd="0" x="219"/>
        <item h="1" sd="0" m="1" x="1049"/>
        <item h="1" sd="0" x="562"/>
        <item h="1" x="743"/>
        <item h="1" x="760"/>
        <item h="1" sd="0" x="711"/>
        <item h="1" sd="0" x="683"/>
        <item h="1" sd="0" x="93"/>
        <item h="1" sd="0" m="1" x="1007"/>
        <item h="1" sd="0" x="399"/>
        <item h="1" sd="0" x="222"/>
        <item h="1" sd="0" m="1" x="840"/>
        <item h="1" sd="0" x="337"/>
        <item h="1" sd="0" x="207"/>
        <item h="1" sd="0" x="517"/>
        <item h="1" sd="0" x="489"/>
        <item h="1" sd="0" x="184"/>
        <item h="1" sd="0" x="152"/>
        <item h="1" sd="0" m="1" x="1020"/>
        <item h="1" sd="0" x="40"/>
        <item h="1" sd="0" x="281"/>
        <item h="1" sd="0" x="170"/>
        <item h="1" sd="0" x="317"/>
        <item h="1" sd="0" x="358"/>
        <item h="1" sd="0" x="214"/>
        <item h="1" sd="0" x="370"/>
        <item h="1" sd="0" x="378"/>
        <item h="1" sd="0" x="279"/>
        <item h="1" sd="0" m="1" x="877"/>
        <item h="1" sd="0" x="156"/>
        <item h="1" sd="0" x="700"/>
        <item h="1" sd="0" x="639"/>
        <item h="1" sd="0" x="253"/>
        <item h="1" sd="0" m="1" x="996"/>
        <item h="1" sd="0" x="442"/>
        <item h="1" sd="0" m="1" x="806"/>
        <item h="1" sd="0" x="409"/>
        <item h="1" sd="0" x="365"/>
        <item h="1" sd="0" m="1" x="858"/>
        <item h="1" sd="0" m="1" x="823"/>
        <item sd="0" x="666"/>
        <item h="1" sd="0" x="556"/>
        <item h="1" sd="0" x="383"/>
        <item h="1" sd="0" x="259"/>
        <item h="1" sd="0" x="463"/>
        <item h="1" sd="0" x="252"/>
        <item h="1" sd="0" x="643"/>
        <item h="1" sd="0" x="537"/>
        <item h="1" sd="0" m="1" x="939"/>
        <item h="1" sd="0" x="577"/>
        <item h="1" sd="0" x="597"/>
        <item h="1" sd="0" x="12"/>
        <item h="1" sd="0" x="571"/>
        <item h="1" sd="0" m="1" x="1009"/>
        <item h="1" sd="0" x="569"/>
        <item h="1" sd="0" x="352"/>
        <item h="1" sd="0" x="218"/>
        <item h="1" sd="0" x="371"/>
        <item h="1" sd="0" x="224"/>
        <item h="1" sd="0" x="63"/>
        <item h="1" sd="0" x="8"/>
        <item h="1" sd="0" x="102"/>
        <item h="1" sd="0" m="1" x="845"/>
        <item h="1" sd="0" m="1" x="1039"/>
        <item h="1" sd="0" x="550"/>
        <item h="1" sd="0" x="319"/>
        <item h="1" sd="0" m="1" x="850"/>
        <item h="1" sd="0" m="1" x="1050"/>
        <item h="1" sd="0" x="386"/>
        <item h="1" sd="0" x="634"/>
        <item h="1" sd="0" x="31"/>
        <item h="1" sd="0" x="55"/>
        <item h="1" sd="0" x="227"/>
        <item h="1" sd="0" x="453"/>
        <item h="1" sd="0" x="356"/>
        <item h="1" sd="0" x="161"/>
        <item h="1" sd="0" x="153"/>
        <item h="1" sd="0" x="653"/>
        <item h="1" sd="0" x="553"/>
        <item h="1" sd="0" x="704"/>
        <item h="1" sd="0" m="1" x="924"/>
        <item h="1" sd="0" x="133"/>
        <item h="1" sd="0" m="1" x="831"/>
        <item h="1" sd="0" m="1" x="824"/>
        <item h="1" sd="0" m="1" x="1025"/>
        <item h="1" sd="0" x="668"/>
        <item h="1" x="762"/>
        <item h="1" sd="0" x="681"/>
        <item h="1" sd="0" x="685"/>
        <item h="1" sd="0" x="46"/>
        <item h="1" sd="0" x="374"/>
        <item h="1" sd="0" m="1" x="833"/>
        <item h="1" sd="0" x="423"/>
        <item h="1" sd="0" x="574"/>
        <item h="1" sd="0" x="367"/>
        <item h="1" sd="0" x="270"/>
        <item h="1" sd="0" m="1" x="914"/>
        <item h="1" sd="0" m="1" x="879"/>
        <item h="1" sd="0" x="427"/>
        <item h="1" sd="0" x="411"/>
        <item h="1" sd="0" x="465"/>
        <item h="1" sd="0" m="1" x="915"/>
        <item h="1" sd="0" m="1" x="895"/>
        <item h="1" sd="0" m="1" x="1006"/>
        <item h="1" sd="0" m="1" x="949"/>
        <item h="1" sd="0" m="1" x="911"/>
        <item h="1" sd="0" x="366"/>
        <item h="1" sd="0" x="437"/>
        <item h="1" sd="0" x="506"/>
        <item h="1" sd="0" x="632"/>
        <item h="1" sd="0" m="1" x="925"/>
        <item h="1" sd="0" x="567"/>
        <item h="1" sd="0" x="665"/>
        <item h="1" x="797"/>
        <item h="1" sd="0" x="534"/>
        <item h="1" sd="0" x="456"/>
        <item h="1" sd="0" x="318"/>
        <item h="1" sd="0" m="1" x="872"/>
        <item h="1" sd="0" x="697"/>
        <item h="1" sd="0" x="312"/>
        <item h="1" sd="0" x="273"/>
        <item h="1" sd="0" x="428"/>
        <item h="1" sd="0" x="519"/>
        <item h="1" sd="0" m="1" x="971"/>
        <item h="1" sd="0" x="396"/>
        <item h="1" x="751"/>
        <item h="1" sd="0" x="605"/>
        <item h="1" sd="0" x="402"/>
        <item h="1" sd="0" x="710"/>
        <item h="1" sd="0" x="201"/>
        <item h="1" sd="0" m="1" x="899"/>
        <item h="1" x="779"/>
        <item h="1" sd="0" x="160"/>
        <item h="1" sd="0" x="443"/>
        <item h="1" sd="0" m="1" x="1003"/>
        <item h="1" sd="0" m="1" x="963"/>
        <item h="1" sd="0" m="1" x="857"/>
        <item h="1" x="746"/>
        <item h="1" sd="0" x="451"/>
        <item h="1" sd="0" x="538"/>
        <item h="1" sd="0" x="414"/>
        <item h="1" sd="0" x="413"/>
        <item h="1" sd="0" x="277"/>
        <item h="1" sd="0" x="467"/>
        <item h="1" sd="0" m="1" x="957"/>
        <item h="1" sd="0" x="225"/>
        <item h="1" sd="0" m="1" x="829"/>
        <item h="1" sd="0" m="1" x="832"/>
        <item h="1" sd="0" x="522"/>
        <item h="1" sd="0" x="468"/>
        <item h="1" sd="0" x="539"/>
        <item h="1" sd="0" x="633"/>
        <item h="1" sd="0" m="1" x="843"/>
        <item h="1" sd="0" x="292"/>
        <item h="1" sd="0" x="15"/>
        <item h="1" sd="0" m="1" x="870"/>
        <item h="1" sd="0" m="1" x="885"/>
        <item h="1" sd="0" x="662"/>
        <item h="1" sd="0" x="0"/>
        <item h="1" sd="0" x="232"/>
        <item h="1" sd="0" x="679"/>
        <item h="1" sd="0" x="213"/>
        <item h="1" sd="0" m="1" x="1005"/>
        <item h="1" sd="0" x="316"/>
        <item h="1" x="749"/>
        <item h="1" sd="0" x="702"/>
        <item h="1" sd="0" x="513"/>
        <item h="1" sd="0" x="436"/>
        <item h="1" sd="0" x="449"/>
        <item h="1" sd="0" m="1" x="814"/>
        <item h="1" sd="0" x="291"/>
        <item h="1" x="739"/>
        <item h="1" sd="0" x="391"/>
        <item h="1" sd="0" x="333"/>
        <item h="1" x="793"/>
        <item h="1" x="787"/>
        <item sd="0" x="339"/>
        <item h="1" sd="0" x="275"/>
        <item h="1" sd="0" m="1" x="846"/>
        <item sd="0" x="174"/>
        <item h="1" sd="0" x="171"/>
        <item h="1" sd="0" x="233"/>
        <item h="1" sd="0" x="78"/>
        <item h="1" sd="0" m="1" x="905"/>
        <item h="1" sd="0" x="236"/>
        <item h="1" sd="0" x="58"/>
        <item h="1" sd="0" m="1" x="974"/>
        <item h="1" sd="0" x="474"/>
        <item h="1" sd="0" x="511"/>
        <item h="1" sd="0" x="408"/>
        <item h="1" sd="0" x="587"/>
        <item h="1" sd="0" x="240"/>
        <item h="1" sd="0" m="1" x="839"/>
        <item h="1" sd="0" x="182"/>
        <item h="1" sd="0" x="307"/>
        <item h="1" sd="0" x="782"/>
        <item h="1" sd="0" x="648"/>
        <item h="1" x="776"/>
        <item h="1" sd="0" x="290"/>
        <item h="1" sd="0" m="1" x="931"/>
        <item h="1" sd="0" m="1" x="992"/>
        <item h="1" sd="0" x="636"/>
        <item h="1" sd="0" x="499"/>
        <item h="1" sd="0" x="447"/>
        <item h="1" sd="0" x="132"/>
        <item h="1" sd="0" x="56"/>
        <item h="1" sd="0" x="126"/>
        <item h="1" sd="0" x="22"/>
        <item h="1" sd="0" x="187"/>
        <item h="1" sd="0" m="1" x="820"/>
        <item h="1" sd="0" m="1" x="1023"/>
        <item h="1" sd="0" m="1" x="826"/>
        <item h="1" sd="0" x="11"/>
        <item h="1" sd="0" x="670"/>
        <item h="1" sd="0" x="353"/>
        <item h="1" sd="0" x="542"/>
        <item h="1" sd="0" m="1" x="910"/>
        <item h="1" sd="0" x="124"/>
        <item h="1" sd="0" x="646"/>
        <item h="1" sd="0" m="1" x="1053"/>
        <item h="1" sd="0" x="77"/>
        <item h="1" sd="0" m="1" x="935"/>
        <item h="1" sd="0" x="435"/>
        <item h="1" sd="0" x="92"/>
        <item h="1" sd="0" x="35"/>
        <item h="1" sd="0" x="196"/>
        <item h="1" sd="0" m="1" x="1032"/>
        <item h="1" sd="0" x="1"/>
        <item h="1" sd="0" x="180"/>
        <item h="1" sd="0" x="430"/>
        <item h="1" sd="0" x="285"/>
        <item h="1" x="747"/>
        <item h="1" sd="0" x="581"/>
        <item h="1" sd="0" m="1" x="952"/>
        <item h="1" sd="0" x="42"/>
        <item h="1" sd="0" x="469"/>
        <item h="1" sd="0" x="440"/>
        <item h="1" sd="0" m="1" x="973"/>
        <item h="1" sd="0" m="1" x="943"/>
        <item h="1" sd="0" m="1" x="960"/>
        <item h="1" sd="0" m="1" x="893"/>
        <item h="1" sd="0" x="84"/>
        <item h="1" sd="0" x="106"/>
        <item h="1" sd="0" x="727"/>
        <item h="1" sd="0" m="1" x="805"/>
        <item h="1" sd="0" x="526"/>
        <item h="1" sd="0" x="592"/>
        <item h="1" sd="0" x="484"/>
        <item h="1" sd="0" x="336"/>
        <item h="1" sd="0" x="659"/>
        <item h="1" sd="0" x="669"/>
        <item h="1" sd="0" m="1" x="966"/>
        <item h="1" sd="0" x="560"/>
        <item h="1" sd="0" x="714"/>
        <item sd="0" x="709"/>
        <item h="1" x="795"/>
        <item sd="0" x="599"/>
        <item h="1" sd="0" m="1" x="807"/>
        <item h="1" sd="0" m="1" x="802"/>
        <item h="1" sd="0" m="1" x="953"/>
        <item h="1" sd="0" m="1" x="835"/>
        <item h="1" sd="0" x="515"/>
        <item h="1" sd="0" x="715"/>
        <item h="1" sd="0" x="677"/>
        <item h="1" sd="0" x="698"/>
        <item h="1" sd="0" m="1" x="983"/>
        <item h="1" x="783"/>
        <item h="1" sd="0" m="1" x="836"/>
        <item h="1" sd="0" x="16"/>
        <item h="1" sd="0" m="1" x="918"/>
        <item h="1" sd="0" x="407"/>
        <item h="1" sd="0" x="603"/>
        <item h="1" sd="0" m="1" x="962"/>
        <item h="1" sd="0" m="1" x="875"/>
        <item h="1" sd="0" x="280"/>
        <item h="1" sd="0" x="104"/>
        <item h="1" sd="0" x="332"/>
        <item h="1" sd="0" m="1" x="898"/>
        <item h="1" sd="0" x="348"/>
        <item h="1" sd="0" x="23"/>
        <item sd="0" x="693"/>
        <item h="1" sd="0" m="1" x="852"/>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43"/>
        <item h="1" sd="0" m="1" x="1018"/>
        <item h="1" sd="0" x="87"/>
        <item h="1" sd="0" x="501"/>
        <item h="1" sd="0" x="690"/>
        <item h="1" sd="0" x="450"/>
        <item h="1" sd="0" x="33"/>
        <item h="1" sd="0" x="19"/>
        <item h="1" sd="0" x="389"/>
        <item h="1" sd="0" m="1" x="809"/>
        <item h="1" sd="0" x="403"/>
        <item h="1" sd="0" x="20"/>
        <item h="1" sd="0" m="1" x="821"/>
        <item h="1" sd="0" x="584"/>
        <item h="1" sd="0" x="96"/>
        <item h="1" sd="0" x="555"/>
        <item h="1" sd="0" x="438"/>
        <item h="1" sd="0" m="1" x="848"/>
        <item h="1" sd="0" m="1" x="1035"/>
        <item h="1" sd="0" m="1" x="1012"/>
        <item h="1" sd="0" m="1" x="886"/>
        <item h="1" sd="0" x="588"/>
        <item h="1" sd="0" x="120"/>
        <item h="1" sd="0" x="590"/>
        <item h="1" sd="0" x="131"/>
        <item h="1" sd="0" x="119"/>
        <item h="1" sd="0" m="1" x="964"/>
        <item h="1" sd="0" m="1" x="929"/>
        <item h="1" sd="0" m="1" x="955"/>
        <item h="1" sd="0" m="1" x="819"/>
        <item h="1" sd="0" m="1" x="941"/>
        <item h="1" sd="0" x="228"/>
        <item h="1" sd="0" x="39"/>
        <item h="1" sd="0" x="619"/>
        <item h="1" sd="0" x="108"/>
        <item h="1" sd="0" x="24"/>
        <item h="1" x="729"/>
        <item h="1" sd="0" x="139"/>
        <item h="1" sd="0" x="393"/>
        <item h="1" sd="0" m="1" x="1022"/>
        <item h="1" sd="0" x="613"/>
        <item h="1" sd="0" x="17"/>
        <item h="1" sd="0" x="461"/>
        <item h="1" x="742"/>
        <item h="1" x="768"/>
        <item h="1" sd="0" x="441"/>
        <item h="1" sd="0" x="248"/>
        <item h="1" sd="0" x="48"/>
        <item h="1" sd="0" m="1" x="937"/>
        <item h="1" sd="0" m="1" x="997"/>
        <item h="1" sd="0" x="134"/>
        <item h="1" sd="0" x="596"/>
        <item h="1" sd="0" m="1" x="907"/>
        <item h="1" sd="0" x="69"/>
        <item h="1" x="788"/>
        <item h="1" sd="0" x="654"/>
        <item h="1" sd="0" m="1" x="970"/>
        <item h="1" sd="0" x="34"/>
        <item h="1" sd="0" x="206"/>
        <item h="1" sd="0" m="1" x="1038"/>
        <item h="1" sd="0" m="1" x="913"/>
        <item h="1" sd="0" m="1" x="932"/>
        <item h="1" sd="0" m="1" x="874"/>
        <item h="1" x="786"/>
        <item h="1" sd="0" x="268"/>
        <item h="1" sd="0" x="376"/>
        <item h="1" sd="0" x="331"/>
        <item h="1" sd="0" m="1" x="866"/>
        <item h="1" sd="0" x="360"/>
        <item h="1" sd="0" m="1" x="1013"/>
        <item h="1" sd="0" x="89"/>
        <item h="1" sd="0" x="355"/>
        <item sd="0" x="642"/>
        <item h="1" sd="0" m="1" x="912"/>
        <item h="1" sd="0" x="168"/>
        <item h="1" sd="0" m="1" x="810"/>
        <item h="1" sd="0" m="1" x="803"/>
        <item h="1" sd="0" x="473"/>
        <item h="1" sd="0" x="272"/>
        <item h="1" sd="0" x="523"/>
        <item h="1" sd="0" x="51"/>
        <item h="1" sd="0" x="190"/>
        <item h="1" sd="0" x="625"/>
        <item h="1" sd="0" x="50"/>
        <item h="1" sd="0" x="79"/>
        <item h="1" sd="0" x="32"/>
        <item h="1" sd="0" m="1" x="1000"/>
        <item h="1" sd="0" x="667"/>
        <item h="1" sd="0" x="188"/>
        <item h="1" x="789"/>
        <item h="1" x="764"/>
        <item h="1" sd="0" x="110"/>
        <item h="1" sd="0" m="1" x="1019"/>
        <item h="1" x="775"/>
        <item h="1" sd="0" m="1" x="1016"/>
        <item h="1" sd="0" m="1" x="922"/>
        <item h="1" sd="0" m="1" x="868"/>
        <item h="1" sd="0" m="1" x="917"/>
        <item h="1" sd="0" m="1" x="889"/>
        <item h="1" sd="0" x="226"/>
        <item h="1" sd="0" x="57"/>
        <item h="1" sd="0" m="1" x="920"/>
        <item h="1" sd="0" x="530"/>
        <item h="1" sd="0" x="554"/>
        <item h="1" x="734"/>
        <item h="1" sd="0" x="340"/>
        <item h="1" sd="0" x="604"/>
        <item h="1" sd="0" x="265"/>
        <item h="1" sd="0" x="448"/>
        <item h="1" sd="0" x="628"/>
        <item h="1" x="770"/>
        <item h="1" sd="0" m="1" x="958"/>
        <item h="1" sd="0" x="294"/>
        <item h="1" sd="0" m="1" x="947"/>
        <item h="1" sd="0" x="585"/>
        <item h="1" sd="0" x="583"/>
        <item h="1" sd="0" x="62"/>
        <item h="1" sd="0" x="295"/>
        <item h="1" sd="0" x="3"/>
        <item h="1" sd="0" x="151"/>
        <item h="1" sd="0" x="415"/>
        <item h="1" sd="0" x="503"/>
        <item h="1" sd="0" x="210"/>
        <item h="1" sd="0" x="54"/>
        <item h="1" sd="0" m="1" x="978"/>
        <item h="1" sd="0" m="1" x="961"/>
        <item h="1" sd="0" x="387"/>
        <item h="1" sd="0" m="1" x="822"/>
        <item h="1" sd="0" x="323"/>
        <item h="1" sd="0" x="713"/>
        <item h="1" sd="0" x="678"/>
        <item h="1" sd="0" m="1" x="855"/>
        <item h="1" sd="0" x="75"/>
        <item h="1" sd="0" x="476"/>
        <item h="1" sd="0" x="527"/>
        <item h="1" sd="0" m="1" x="884"/>
        <item h="1" sd="0" x="186"/>
        <item h="1" sd="0" x="486"/>
        <item h="1" sd="0" x="674"/>
        <item h="1" sd="0" x="429"/>
        <item h="1" sd="0" x="361"/>
        <item h="1" sd="0" x="368"/>
        <item sd="0" x="721"/>
        <item sd="0" x="766"/>
        <item h="1" sd="0" x="327"/>
        <item h="1" sd="0" x="195"/>
        <item h="1" sd="0" x="687"/>
        <item h="1" x="774"/>
        <item h="1" sd="0" x="566"/>
        <item h="1" sd="0" m="1" x="951"/>
        <item h="1" sd="0" m="1" x="991"/>
        <item h="1" sd="0" x="123"/>
        <item h="1" sd="0" x="497"/>
        <item sd="0" x="719"/>
        <item h="1" sd="0" m="1" x="881"/>
        <item h="1" sd="0" x="194"/>
        <item h="1" sd="0" x="557"/>
        <item h="1" sd="0" x="663"/>
        <item h="1" sd="0" x="121"/>
        <item h="1" x="772"/>
        <item h="1" sd="0" x="53"/>
        <item h="1" sd="0" x="472"/>
        <item h="1" sd="0" x="549"/>
        <item h="1" sd="0" x="565"/>
        <item h="1" sd="0" m="1" x="1008"/>
        <item h="1" m="1" x="933"/>
        <item h="1" sd="0" x="278"/>
        <item h="1" x="750"/>
        <item h="1" sd="0" x="212"/>
        <item h="1" sd="0" m="1" x="890"/>
        <item h="1" sd="0" m="1" x="993"/>
        <item h="1" sd="0" m="1" x="984"/>
        <item h="1" sd="0" x="631"/>
        <item h="1" sd="0" m="1" x="1051"/>
        <item h="1" sd="0" m="1" x="837"/>
        <item h="1" sd="0" x="675"/>
        <item h="1" sd="0" m="1" x="1045"/>
        <item h="1" sd="0" x="691"/>
        <item h="1" sd="0" x="117"/>
        <item h="1" sd="0" x="111"/>
        <item h="1" x="796"/>
        <item h="1" sd="0" x="671"/>
        <item h="1" sd="0" x="502"/>
        <item h="1" sd="0" x="417"/>
        <item h="1" sd="0" x="81"/>
        <item h="1" sd="0" x="7"/>
        <item h="1" sd="0" x="235"/>
        <item h="1" sd="0" x="434"/>
        <item h="1" sd="0" x="287"/>
        <item h="1" sd="0" m="1" x="982"/>
        <item h="1" sd="0" m="1" x="1029"/>
        <item h="1" sd="0" x="491"/>
        <item h="1" sd="0" x="722"/>
        <item h="1" sd="0" x="2"/>
        <item h="1" sd="0" x="637"/>
        <item h="1" sd="0" m="1" x="1044"/>
        <item h="1" sd="0" m="1" x="903"/>
        <item h="1" sd="0" x="692"/>
        <item h="1" sd="0" x="536"/>
        <item h="1" sd="0" x="163"/>
        <item h="1" sd="0" x="431"/>
        <item h="1" sd="0" m="1" x="976"/>
        <item h="1" sd="0" x="650"/>
        <item h="1" sd="0" x="680"/>
        <item h="1" sd="0" x="478"/>
        <item h="1" sd="0" x="602"/>
        <item h="1" sd="0" m="1" x="863"/>
        <item h="1" sd="0" x="445"/>
        <item h="1" sd="0" m="1" x="849"/>
        <item h="1" sd="0" m="1" x="1052"/>
        <item h="1" sd="0" m="1" x="816"/>
        <item h="1" sd="0" m="1" x="813"/>
        <item h="1" sd="0" x="130"/>
        <item h="1" sd="0" x="88"/>
        <item h="1" sd="0" m="1" x="1047"/>
        <item h="1" sd="0" x="204"/>
        <item h="1" sd="0" x="72"/>
        <item h="1" sd="0" x="73"/>
        <item h="1" sd="0" x="28"/>
        <item h="1" sd="0" x="47"/>
        <item h="1" sd="0" x="181"/>
        <item h="1" sd="0" x="26"/>
        <item h="1" sd="0" x="86"/>
        <item h="1" sd="0" x="230"/>
        <item h="1" sd="0" m="1" x="919"/>
        <item h="1" sd="0" m="1" x="902"/>
        <item h="1" x="737"/>
        <item h="1" sd="0" m="1" x="93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888"/>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62"/>
        <item h="1" sd="0" x="359"/>
        <item h="1" sd="0" m="1" x="1042"/>
        <item h="1" sd="0" x="425"/>
        <item h="1" sd="0" x="269"/>
        <item h="1" sd="0" x="215"/>
        <item h="1" sd="0" x="349"/>
        <item h="1" sd="0" x="283"/>
        <item h="1" sd="0" x="185"/>
        <item h="1" sd="0" x="460"/>
        <item h="1" sd="0" x="220"/>
        <item h="1" sd="0" x="703"/>
        <item h="1" sd="0" x="598"/>
        <item h="1" sd="0" x="644"/>
        <item h="1" x="753"/>
        <item h="1" sd="0" x="624"/>
        <item h="1" sd="0" x="547"/>
        <item h="1" sd="0" m="1" x="1030"/>
        <item h="1" sd="0" m="1" x="808"/>
        <item h="1" sd="0" x="4"/>
        <item h="1" sd="0" x="377"/>
        <item h="1" sd="0" x="262"/>
        <item h="1" sd="0" x="454"/>
        <item h="1" sd="0" x="326"/>
        <item h="1" sd="0" x="173"/>
        <item h="1" sd="0" x="200"/>
        <item h="1" x="785"/>
        <item h="1" sd="0" m="1" x="847"/>
        <item h="1" sd="0" x="725"/>
        <item h="1" x="798"/>
        <item h="1" sd="0" x="495"/>
        <item h="1" sd="0" x="345"/>
        <item h="1" sd="0" x="717"/>
        <item h="1" sd="0" x="568"/>
        <item h="1" sd="0" x="640"/>
        <item h="1" sd="0" x="482"/>
        <item h="1" sd="0" x="726"/>
        <item h="1" sd="0" x="30"/>
        <item h="1" sd="0" m="1" x="979"/>
        <item h="1" sd="0" x="242"/>
        <item h="1" sd="0" x="591"/>
        <item h="1" sd="0" x="645"/>
        <item h="1" sd="0" m="1" x="909"/>
        <item h="1" sd="0" m="1" x="817"/>
        <item h="1" sd="0" x="694"/>
        <item h="1" sd="0" x="470"/>
        <item h="1" sd="0" x="243"/>
        <item h="1" sd="0" m="1" x="1024"/>
        <item h="1" sd="0" x="622"/>
        <item h="1" sd="0" x="398"/>
        <item h="1" sd="0" m="1" x="856"/>
        <item h="1" sd="0" m="1" x="1027"/>
        <item h="1" sd="0" m="1" x="927"/>
        <item h="1" sd="0" x="551"/>
        <item h="1" sd="0" x="303"/>
        <item h="1" sd="0" x="532"/>
        <item h="1" sd="0" x="37"/>
        <item h="1" sd="0" x="357"/>
        <item h="1" sd="0" x="487"/>
        <item h="1" sd="0" x="658"/>
        <item h="1" sd="0" x="686"/>
        <item h="1" sd="0" x="512"/>
        <item h="1" x="780"/>
        <item h="1" sd="0" m="1" x="921"/>
        <item h="1" sd="0" m="1" x="972"/>
        <item h="1" sd="0" x="115"/>
        <item h="1" sd="0" m="1" x="1021"/>
        <item h="1" sd="0" m="1" x="828"/>
        <item h="1" sd="0" x="324"/>
        <item sd="0" x="518"/>
        <item h="1" sd="0" m="1" x="891"/>
        <item h="1" sd="0" x="128"/>
        <item h="1" sd="0" x="520"/>
        <item h="1" sd="0" m="1" x="1028"/>
        <item h="1" sd="0" m="1" x="1004"/>
        <item h="1" sd="0" x="255"/>
        <item h="1" sd="0" x="199"/>
        <item h="1" sd="0" x="329"/>
        <item h="1" sd="0" x="297"/>
        <item h="1" sd="0" x="310"/>
        <item h="1" x="741"/>
        <item h="1" sd="0" x="83"/>
        <item h="1" sd="0" m="1" x="928"/>
        <item h="1" sd="0" x="600"/>
        <item h="1" sd="0" m="1" x="811"/>
        <item h="1" sd="0" x="80"/>
        <item h="1" sd="0" m="1" x="880"/>
        <item h="1" sd="0" m="1" x="1017"/>
        <item h="1" sd="0" x="97"/>
        <item h="1" sd="0" x="564"/>
        <item h="1" sd="0" x="289"/>
        <item h="1" sd="0" m="1" x="967"/>
        <item h="1" sd="0" x="116"/>
        <item h="1" sd="0" x="209"/>
        <item h="1" sd="0" x="452"/>
        <item h="1" sd="0" x="684"/>
        <item h="1" sd="0" x="198"/>
        <item h="1" sd="0" x="401"/>
        <item h="1" sd="0" x="656"/>
        <item h="1" sd="0" x="150"/>
        <item h="1" sd="0" x="136"/>
        <item h="1" sd="0" m="1" x="908"/>
        <item h="1" sd="0" x="676"/>
        <item h="1" sd="0" m="1" x="841"/>
        <item h="1" sd="0" x="109"/>
        <item h="1" sd="0" x="397"/>
        <item sd="0" x="664"/>
        <item h="1" sd="0" x="498"/>
        <item h="1" sd="0" x="706"/>
        <item h="1" sd="0" x="649"/>
        <item h="1" sd="0" x="514"/>
        <item h="1" sd="0" x="558"/>
        <item h="1" sd="0" x="524"/>
        <item h="1" sd="0" m="1" x="887"/>
        <item h="1" sd="0" x="660"/>
        <item h="1" sd="0" m="1" x="988"/>
        <item h="1" x="334"/>
        <item sd="0" x="757"/>
        <item h="1" sd="0" x="728"/>
        <item h="1" sd="0" x="284"/>
        <item h="1" sd="0" x="296"/>
        <item h="1" sd="0" x="211"/>
        <item h="1" sd="0" x="582"/>
        <item h="1" sd="0" x="45"/>
        <item h="1" sd="0" m="1" x="968"/>
        <item h="1" sd="0" m="1" x="959"/>
        <item h="1" sd="0" x="507"/>
        <item h="1" sd="0" x="155"/>
        <item h="1" sd="0" m="1" x="989"/>
        <item h="1" sd="0" x="61"/>
        <item h="1" sd="0" x="129"/>
        <item h="1" sd="0" x="105"/>
        <item h="1" sd="0" x="614"/>
        <item sd="0" x="716"/>
        <item h="1" sd="0" m="1" x="834"/>
        <item h="1" sd="0" x="157"/>
        <item h="1" sd="0" x="14"/>
        <item h="1" sd="0" x="43"/>
        <item h="1" sd="0" x="250"/>
        <item h="1" sd="0" x="238"/>
        <item h="1" sd="0" x="103"/>
        <item h="1" sd="0" x="385"/>
        <item h="1" sd="0" x="70"/>
        <item h="1" sd="0" x="299"/>
        <item h="1" sd="0" x="127"/>
        <item h="1" sd="0" m="1" x="804"/>
        <item h="1" sd="0" x="193"/>
        <item h="1" sd="0" x="147"/>
        <item h="1" sd="0" m="1" x="923"/>
        <item h="1" sd="0" x="548"/>
        <item h="1" sd="0" m="1" x="944"/>
        <item h="1" sd="0" x="610"/>
        <item h="1" sd="0" x="405"/>
        <item sd="0" x="748"/>
        <item h="1" sd="0" m="1" x="878"/>
        <item h="1" m="1" x="860"/>
        <item h="1" x="594"/>
        <item h="1" sd="0" x="99"/>
        <item h="1" sd="0" x="344"/>
        <item h="1" sd="0" x="541"/>
        <item h="1" sd="0" x="689"/>
        <item h="1" x="781"/>
        <item h="1" sd="0" x="612"/>
        <item h="1" sd="0" x="221"/>
        <item h="1" sd="0" x="607"/>
        <item h="1" sd="0" m="1" x="1041"/>
        <item h="1" sd="0" m="1" x="1046"/>
        <item h="1" sd="0" x="271"/>
        <item h="1" sd="0" m="1" x="954"/>
        <item h="1" sd="0" x="166"/>
        <item h="1" sd="0" x="286"/>
        <item sd="0" x="611"/>
        <item h="1" sd="0" x="531"/>
        <item h="1" sd="0" x="621"/>
        <item h="1" sd="0" x="304"/>
        <item h="1" sd="0" m="1" x="916"/>
        <item h="1" sd="0" x="458"/>
        <item h="1" sd="0" x="439"/>
        <item h="1" sd="0" x="543"/>
        <item h="1" sd="0" x="609"/>
        <item h="1" sd="0" x="138"/>
        <item h="1" sd="0" x="41"/>
        <item h="1" sd="0" x="229"/>
        <item h="1" sd="0" x="420"/>
        <item h="1" sd="0" m="1" x="975"/>
        <item h="1" sd="0" x="617"/>
        <item h="1" sd="0" x="71"/>
        <item h="1" sd="0" x="64"/>
        <item h="1" sd="0" x="492"/>
        <item h="1" sd="0" m="1" x="900"/>
        <item h="1" sd="0" m="1" x="894"/>
        <item h="1" x="732"/>
        <item h="1" sd="0" x="432"/>
        <item h="1" x="745"/>
        <item h="1" sd="0" x="540"/>
        <item h="1" sd="0" x="455"/>
        <item h="1" sd="0" x="44"/>
        <item h="1" sd="0" x="114"/>
        <item h="1" sd="0" x="52"/>
        <item h="1" sd="0" x="142"/>
        <item h="1" sd="0" x="579"/>
        <item h="1" sd="0" x="82"/>
        <item h="1" sd="0" x="245"/>
        <item h="1" sd="0" x="457"/>
        <item h="1" sd="0" x="314"/>
        <item h="1" sd="0" m="1" x="1014"/>
        <item h="1" sd="0" x="373"/>
        <item h="1" sd="0" m="1" x="985"/>
        <item h="1" x="767"/>
        <item h="1" sd="0" x="720"/>
        <item h="1" sd="0" x="418"/>
        <item h="1" sd="0" x="308"/>
        <item h="1" sd="0" m="1" x="945"/>
        <item h="1" sd="0" m="1" x="1011"/>
        <item h="1" sd="0" x="122"/>
        <item h="1" sd="0" x="118"/>
        <item h="1" sd="0" x="661"/>
        <item h="1" sd="0" m="1" x="965"/>
        <item h="1" x="790"/>
        <item h="1" sd="0" x="169"/>
        <item h="1" sd="0" x="197"/>
        <item h="1" sd="0" x="723"/>
        <item h="1" x="752"/>
        <item h="1" sd="0" x="125"/>
        <item h="1" sd="0" x="483"/>
        <item h="1" sd="0" x="203"/>
        <item h="1" sd="0" x="267"/>
        <item h="1" sd="0" x="626"/>
        <item h="1" sd="0" x="301"/>
        <item h="1" sd="0" x="85"/>
        <item h="1" sd="0" x="25"/>
        <item h="1" sd="0" x="244"/>
        <item h="1" sd="0" x="112"/>
        <item h="1" sd="0" x="505"/>
        <item h="1" sd="0" x="192"/>
        <item h="1" sd="0" x="595"/>
        <item h="1" sd="0" x="708"/>
        <item h="1" x="754"/>
        <item h="1" sd="0" x="302"/>
        <item h="1" sd="0" x="260"/>
        <item h="1" sd="0" x="261"/>
        <item h="1" sd="0" m="1" x="950"/>
        <item h="1" sd="0" x="652"/>
        <item h="1" sd="0" x="647"/>
        <item h="1" sd="0" x="608"/>
        <item h="1" sd="0" x="328"/>
        <item h="1" sd="0" x="350"/>
        <item h="1" sd="0" x="254"/>
        <item h="1" sd="0" x="320"/>
        <item h="1" sd="0" x="620"/>
        <item h="1" sd="0" x="241"/>
        <item h="1" sd="0" x="158"/>
        <item h="1" sd="0" m="1" x="942"/>
        <item h="1" sd="0" x="475"/>
        <item h="1" x="784"/>
        <item h="1" sd="0" x="416"/>
        <item h="1" sd="0" m="1" x="906"/>
        <item h="1" sd="0" m="1" x="998"/>
        <item h="1" sd="0" m="1" x="812"/>
        <item h="1" sd="0" x="529"/>
        <item h="1" sd="0" m="1" x="800"/>
        <item h="1" sd="0" x="657"/>
        <item h="1" x="740"/>
        <item h="1" sd="0" m="1" x="864"/>
        <item h="1" sd="0" x="143"/>
        <item h="1" sd="0" m="1" x="799"/>
        <item h="1" sd="0" m="1" x="1002"/>
        <item h="1" sd="0" x="276"/>
        <item h="1" sd="0" x="298"/>
        <item h="1" sd="0" x="424"/>
        <item h="1" sd="0" x="696"/>
        <item h="1" sd="0" x="346"/>
        <item h="1" sd="0" x="485"/>
        <item h="1" sd="0" x="306"/>
        <item h="1" sd="0" x="561"/>
        <item h="1" sd="0" m="1" x="1026"/>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42"/>
        <item h="1" sd="0" m="1" x="946"/>
        <item h="1" sd="0" x="578"/>
        <item h="1" sd="0" m="1" x="1048"/>
        <item h="1" sd="0" x="552"/>
        <item h="1" sd="0" m="1" x="901"/>
        <item h="1" sd="0" m="1" x="883"/>
        <item h="1" sd="0" m="1" x="882"/>
        <item h="1" sd="0" x="382"/>
        <item h="1" sd="0" x="90"/>
        <item h="1" sd="0" x="390"/>
        <item h="1" sd="0" x="202"/>
        <item h="1" sd="0" x="67"/>
        <item h="1" sd="0" m="1" x="977"/>
        <item h="1" sd="0" x="701"/>
        <item h="1" sd="0" x="65"/>
        <item h="1" sd="0" x="247"/>
        <item h="1" sd="0" m="1" x="853"/>
        <item h="1" sd="0" x="712"/>
        <item h="1" sd="0" x="216"/>
        <item h="1" sd="0" m="1" x="865"/>
        <item h="1" sd="0" x="141"/>
        <item h="1" sd="0" x="177"/>
        <item h="1" sd="0" x="305"/>
        <item h="1" sd="0" m="1" x="861"/>
        <item h="1" sd="0" x="426"/>
        <item h="1" sd="0" x="404"/>
        <item sd="0" x="655"/>
        <item h="1" x="738"/>
        <item h="1" sd="0" x="400"/>
        <item h="1" sd="0" x="347"/>
        <item h="1" sd="0" m="1" x="1040"/>
        <item h="1" sd="0" m="1" x="926"/>
        <item h="1" sd="0" x="293"/>
        <item h="1" sd="0" x="148"/>
        <item h="1" sd="0" x="354"/>
        <item h="1" x="791"/>
        <item h="1" sd="0" m="1" x="980"/>
        <item h="1" sd="0" x="27"/>
        <item h="1" sd="0" m="1" x="990"/>
        <item h="1" sd="0" x="705"/>
        <item h="1" sd="0" x="68"/>
        <item h="1" sd="0" x="6"/>
        <item h="1" sd="0" x="263"/>
        <item h="1" sd="0" x="154"/>
        <item h="1" x="763"/>
        <item h="1" sd="0" x="493"/>
        <item h="1" sd="0" x="494"/>
        <item sd="0" x="744"/>
        <item h="1" sd="0" x="164"/>
        <item h="1" sd="0" x="172"/>
        <item h="1" x="792"/>
        <item h="1" sd="0" x="601"/>
        <item h="1" sd="0" x="205"/>
        <item h="1" sd="0" x="351"/>
        <item h="1" sd="0" x="480"/>
        <item h="1" sd="0" m="1" x="867"/>
        <item h="1" sd="0" x="586"/>
        <item h="1" sd="0" x="412"/>
        <item h="1" sd="0" x="516"/>
        <item h="1" sd="0" x="29"/>
        <item h="1" sd="0" m="1" x="1034"/>
        <item h="1" sd="0" x="9"/>
        <item h="1" x="761"/>
        <item h="1" sd="0" x="335"/>
        <item h="1" sd="0" m="1" x="930"/>
        <item h="1" sd="0" m="1" x="956"/>
        <item h="1" sd="0" m="1" x="896"/>
        <item h="1" sd="0" x="234"/>
        <item h="1" sd="0" x="162"/>
        <item h="1" sd="0" x="410"/>
        <item h="1" sd="0" m="1" x="869"/>
        <item h="1" sd="0" x="629"/>
        <item h="1" sd="0" m="1" x="1001"/>
        <item h="1" sd="0" m="1" x="1031"/>
        <item h="1" sd="0" x="477"/>
        <item h="1" sd="0" x="544"/>
        <item h="1" sd="0" x="546"/>
        <item h="1" sd="0" m="1" x="854"/>
        <item h="1" sd="0" x="615"/>
        <item h="1" sd="0" x="682"/>
        <item h="1" sd="0" m="1" x="1015"/>
        <item h="1" sd="0" x="300"/>
        <item h="1" sd="0" x="167"/>
        <item h="1" sd="0" x="76"/>
        <item h="1" sd="0" x="444"/>
        <item h="1" sd="0" m="1" x="994"/>
        <item h="1" sd="0" x="342"/>
        <item sd="0" x="735"/>
        <item h="1" m="1" x="801"/>
        <item h="1" sd="0" x="341"/>
        <item h="1" x="769"/>
        <item h="1" sd="0" m="1" x="830"/>
        <item h="1" sd="0" m="1" x="892"/>
        <item h="1" sd="0" x="618"/>
        <item h="1" sd="0" m="1" x="969"/>
        <item h="1" sd="0" m="1" x="948"/>
        <item h="1" sd="0" x="380"/>
        <item h="1" sd="0" x="433"/>
        <item h="1" sd="0" m="1" x="987"/>
        <item h="1" sd="0" x="113"/>
        <item h="1" x="771"/>
        <item h="1" sd="0" x="559"/>
        <item h="1" sd="0" x="251"/>
        <item h="1" sd="0" x="176"/>
        <item h="1" sd="0" x="446"/>
        <item h="1" sd="0" x="372"/>
        <item h="1" sd="0" x="246"/>
        <item h="1" x="733"/>
        <item h="1" sd="0" m="1" x="818"/>
        <item h="1" sd="0" x="257"/>
        <item h="1" sd="0" x="95"/>
        <item h="1" x="773"/>
        <item sd="0" x="338"/>
        <item h="1" sd="0" x="36"/>
        <item h="1" sd="0" m="1" x="871"/>
        <item h="1" sd="0" x="381"/>
        <item h="1" sd="0" x="21"/>
        <item t="default" sd="0"/>
      </items>
    </pivotField>
    <pivotField axis="axisPage" showAll="0">
      <items count="9642">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2"/>
        <item x="9343"/>
        <item x="9345"/>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2"/>
        <item x="9333"/>
        <item x="9334"/>
        <item x="9055"/>
        <item x="9190"/>
        <item x="9192"/>
        <item x="9201"/>
        <item x="9212"/>
        <item x="9213"/>
        <item x="9214"/>
        <item x="9215"/>
        <item x="9216"/>
        <item x="9217"/>
        <item x="9132"/>
        <item x="9133"/>
        <item x="9135"/>
        <item x="9218"/>
        <item x="9221"/>
        <item x="9219"/>
        <item x="9220"/>
        <item x="9222"/>
        <item x="9223"/>
        <item x="9252"/>
        <item x="9346"/>
        <item x="9335"/>
        <item x="9347"/>
        <item x="9348"/>
        <item x="9253"/>
        <item x="9254"/>
        <item x="9255"/>
        <item x="9256"/>
        <item x="9257"/>
        <item x="9258"/>
        <item x="9260"/>
        <item x="9336"/>
        <item x="9337"/>
        <item x="9338"/>
        <item x="9349"/>
        <item x="9350"/>
        <item x="9351"/>
        <item x="9352"/>
        <item x="9353"/>
        <item x="9259"/>
        <item x="9261"/>
        <item x="9262"/>
        <item x="9263"/>
        <item x="9264"/>
        <item x="9265"/>
        <item x="9266"/>
        <item x="9267"/>
        <item x="9268"/>
        <item x="9269"/>
        <item x="9270"/>
        <item x="9271"/>
        <item x="9272"/>
        <item x="9273"/>
        <item x="9274"/>
        <item x="9275"/>
        <item x="9277"/>
        <item x="9344"/>
        <item x="9134"/>
        <item x="9360"/>
        <item x="9165"/>
        <item x="9166"/>
        <item x="9276"/>
        <item x="9278"/>
        <item x="9279"/>
        <item x="9280"/>
        <item x="9281"/>
        <item x="9282"/>
        <item x="9283"/>
        <item x="9284"/>
        <item x="9285"/>
        <item x="9286"/>
        <item x="9287"/>
        <item x="9288"/>
        <item x="9289"/>
        <item x="9290"/>
        <item x="9291"/>
        <item x="9292"/>
        <item x="9339"/>
        <item x="9357"/>
        <item x="9361"/>
        <item x="9367"/>
        <item x="9293"/>
        <item x="9294"/>
        <item x="9295"/>
        <item x="9296"/>
        <item x="9297"/>
        <item x="9298"/>
        <item x="9299"/>
        <item x="9300"/>
        <item x="9301"/>
        <item x="9302"/>
        <item x="9340"/>
        <item x="9368"/>
        <item x="9306"/>
        <item x="9354"/>
        <item x="9355"/>
        <item x="9358"/>
        <item x="9304"/>
        <item x="9305"/>
        <item x="9315"/>
        <item x="9316"/>
        <item x="9317"/>
        <item x="9307"/>
        <item x="9308"/>
        <item x="9309"/>
        <item x="9310"/>
        <item x="9311"/>
        <item x="9312"/>
        <item x="9313"/>
        <item x="9314"/>
        <item x="9318"/>
        <item x="9319"/>
        <item x="9320"/>
        <item x="9321"/>
        <item x="9322"/>
        <item x="9323"/>
        <item x="9324"/>
        <item x="9326"/>
        <item x="9327"/>
        <item x="9328"/>
        <item x="9329"/>
        <item x="9341"/>
        <item x="8802"/>
        <item x="9180"/>
        <item x="9184"/>
        <item x="9303"/>
        <item x="9325"/>
        <item x="9369"/>
        <item x="9370"/>
        <item x="9372"/>
        <item x="9550"/>
        <item x="9330"/>
        <item x="9331"/>
        <item x="9356"/>
        <item x="9374"/>
        <item x="9375"/>
        <item x="9376"/>
        <item x="9377"/>
        <item x="9378"/>
        <item x="9379"/>
        <item x="9380"/>
        <item x="9381"/>
        <item x="9382"/>
        <item x="9383"/>
        <item x="9384"/>
        <item x="9385"/>
        <item x="9386"/>
        <item x="9538"/>
        <item x="9539"/>
        <item x="9540"/>
        <item x="9541"/>
        <item x="9542"/>
        <item x="9543"/>
        <item x="9544"/>
        <item x="9371"/>
        <item x="9373"/>
        <item x="9551"/>
        <item x="9552"/>
        <item x="9553"/>
        <item x="9554"/>
        <item x="9387"/>
        <item x="9388"/>
        <item x="9389"/>
        <item x="9390"/>
        <item x="9359"/>
        <item x="9227"/>
        <item x="9391"/>
        <item x="9392"/>
        <item x="9393"/>
        <item x="9394"/>
        <item x="9395"/>
        <item x="9396"/>
        <item x="9397"/>
        <item x="9398"/>
        <item x="9228"/>
        <item x="9399"/>
        <item x="9229"/>
        <item x="9400"/>
        <item x="9401"/>
        <item x="9230"/>
        <item x="9231"/>
        <item x="9232"/>
        <item x="9233"/>
        <item x="9402"/>
        <item x="9403"/>
        <item x="9404"/>
        <item x="9405"/>
        <item x="9406"/>
        <item x="9407"/>
        <item x="9408"/>
        <item x="9409"/>
        <item x="9410"/>
        <item x="9545"/>
        <item x="9555"/>
        <item x="9556"/>
        <item x="9411"/>
        <item x="9412"/>
        <item x="9419"/>
        <item x="9420"/>
        <item x="9421"/>
        <item x="9546"/>
        <item x="9547"/>
        <item x="9559"/>
        <item x="9413"/>
        <item x="9414"/>
        <item x="9417"/>
        <item x="9238"/>
        <item x="9422"/>
        <item x="9423"/>
        <item x="9424"/>
        <item x="9425"/>
        <item x="9426"/>
        <item x="9427"/>
        <item x="9428"/>
        <item x="9429"/>
        <item x="9234"/>
        <item x="9235"/>
        <item x="9236"/>
        <item x="9237"/>
        <item x="9430"/>
        <item x="9239"/>
        <item x="9240"/>
        <item x="9432"/>
        <item x="9434"/>
        <item x="9435"/>
        <item x="9436"/>
        <item x="9437"/>
        <item x="9438"/>
        <item x="9439"/>
        <item x="9440"/>
        <item x="9241"/>
        <item x="9442"/>
        <item x="9443"/>
        <item x="9444"/>
        <item x="9445"/>
        <item x="9446"/>
        <item x="9447"/>
        <item x="9448"/>
        <item x="9449"/>
        <item x="9451"/>
        <item x="9452"/>
        <item x="9453"/>
        <item x="9454"/>
        <item x="9455"/>
        <item x="9456"/>
        <item x="9458"/>
        <item x="9459"/>
        <item x="9441"/>
        <item x="9560"/>
        <item x="9224"/>
        <item x="9225"/>
        <item x="9226"/>
        <item x="9415"/>
        <item x="9416"/>
        <item x="9433"/>
        <item x="9242"/>
        <item x="9243"/>
        <item x="9244"/>
        <item x="9245"/>
        <item x="9246"/>
        <item x="9247"/>
        <item x="9248"/>
        <item x="9249"/>
        <item x="9250"/>
        <item x="9457"/>
        <item x="9460"/>
        <item x="9461"/>
        <item x="9462"/>
        <item x="9463"/>
        <item x="9464"/>
        <item x="9465"/>
        <item x="9466"/>
        <item x="9467"/>
        <item x="9468"/>
        <item x="9469"/>
        <item x="9470"/>
        <item x="9471"/>
        <item x="9251"/>
        <item x="9548"/>
        <item x="9557"/>
        <item x="9561"/>
        <item x="9562"/>
        <item x="9563"/>
        <item x="9162"/>
        <item x="9431"/>
        <item x="9472"/>
        <item x="9473"/>
        <item x="9474"/>
        <item x="9475"/>
        <item x="9476"/>
        <item x="9477"/>
        <item x="9478"/>
        <item x="9481"/>
        <item x="9482"/>
        <item x="9483"/>
        <item x="9484"/>
        <item x="9485"/>
        <item x="9486"/>
        <item x="9487"/>
        <item x="9488"/>
        <item x="9479"/>
        <item x="9480"/>
        <item x="9418"/>
        <item x="9489"/>
        <item x="9490"/>
        <item x="9491"/>
        <item x="9492"/>
        <item x="9493"/>
        <item x="9494"/>
        <item x="9495"/>
        <item x="9496"/>
        <item x="9497"/>
        <item x="9498"/>
        <item x="9499"/>
        <item x="9500"/>
        <item x="9501"/>
        <item x="9502"/>
        <item x="9503"/>
        <item x="9504"/>
        <item x="9505"/>
        <item x="9565"/>
        <item x="9450"/>
        <item x="9506"/>
        <item x="9507"/>
        <item x="9508"/>
        <item x="9509"/>
        <item x="9510"/>
        <item x="9511"/>
        <item x="9512"/>
        <item x="9513"/>
        <item x="9362"/>
        <item x="9558"/>
        <item x="9363"/>
        <item x="9514"/>
        <item x="9364"/>
        <item x="9365"/>
        <item x="9366"/>
        <item x="9515"/>
        <item x="9516"/>
        <item x="9517"/>
        <item x="9518"/>
        <item x="9519"/>
        <item x="9520"/>
        <item x="9521"/>
        <item x="9522"/>
        <item x="9523"/>
        <item x="9524"/>
        <item x="9525"/>
        <item x="9526"/>
        <item x="9527"/>
        <item x="9528"/>
        <item x="9529"/>
        <item x="9530"/>
        <item x="9531"/>
        <item x="9532"/>
        <item x="9533"/>
        <item x="9534"/>
        <item x="9535"/>
        <item x="9536"/>
        <item x="9537"/>
        <item x="9549"/>
        <item x="9566"/>
        <item x="9567"/>
        <item x="9568"/>
        <item x="9569"/>
        <item x="9570"/>
        <item x="9571"/>
        <item x="9572"/>
        <item x="9573"/>
        <item x="9574"/>
        <item x="9575"/>
        <item x="9576"/>
        <item x="9577"/>
        <item x="9578"/>
        <item x="9579"/>
        <item x="9580"/>
        <item x="9581"/>
        <item x="9582"/>
        <item x="9583"/>
        <item x="9584"/>
        <item x="9585"/>
        <item x="9631"/>
        <item x="9632"/>
        <item x="9633"/>
        <item x="9634"/>
        <item x="9635"/>
        <item x="9636"/>
        <item x="9637"/>
        <item x="9638"/>
        <item x="9639"/>
        <item x="9586"/>
        <item x="9587"/>
        <item x="9588"/>
        <item x="9589"/>
        <item x="9590"/>
        <item x="9591"/>
        <item x="9592"/>
        <item x="9593"/>
        <item x="9594"/>
        <item x="9595"/>
        <item x="9596"/>
        <item x="9597"/>
        <item x="9598"/>
        <item x="9599"/>
        <item x="9600"/>
        <item x="9601"/>
        <item x="9602"/>
        <item x="9603"/>
        <item x="9605"/>
        <item x="9604"/>
        <item x="9564"/>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40"/>
        <item t="default"/>
      </items>
    </pivotField>
    <pivotField dataField="1" showAll="0"/>
    <pivotField dataField="1" showAll="0"/>
    <pivotField dataField="1" showAll="0"/>
    <pivotField axis="axisPage" showAll="0">
      <items count="149">
        <item m="1" x="130"/>
        <item m="1" x="116"/>
        <item m="1" x="115"/>
        <item m="1" x="134"/>
        <item m="1" x="146"/>
        <item m="1" x="113"/>
        <item m="1" x="147"/>
        <item m="1" x="118"/>
        <item m="1" x="127"/>
        <item m="1" x="124"/>
        <item m="1" x="129"/>
        <item m="1" x="131"/>
        <item x="8"/>
        <item x="20"/>
        <item x="32"/>
        <item x="1"/>
        <item x="12"/>
        <item x="24"/>
        <item x="37"/>
        <item x="4"/>
        <item x="16"/>
        <item x="28"/>
        <item x="41"/>
        <item x="6"/>
        <item x="18"/>
        <item x="30"/>
        <item x="5"/>
        <item x="17"/>
        <item x="29"/>
        <item m="1" x="142"/>
        <item x="11"/>
        <item x="23"/>
        <item x="35"/>
        <item x="0"/>
        <item x="10"/>
        <item x="22"/>
        <item x="34"/>
        <item x="7"/>
        <item x="19"/>
        <item x="31"/>
        <item x="9"/>
        <item x="21"/>
        <item x="33"/>
        <item x="3"/>
        <item x="15"/>
        <item x="27"/>
        <item x="40"/>
        <item m="1" x="12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m="1" x="122"/>
        <item m="1" x="125"/>
        <item m="1" x="128"/>
        <item m="1" x="132"/>
        <item m="1" x="135"/>
        <item m="1" x="137"/>
        <item m="1" x="136"/>
        <item m="1" x="138"/>
        <item m="1" x="140"/>
        <item m="1" x="143"/>
        <item m="1" x="144"/>
        <item m="1" x="114"/>
        <item m="1" x="117"/>
        <item m="1" x="120"/>
        <item m="1" x="123"/>
        <item x="83"/>
        <item x="84"/>
        <item x="85"/>
        <item x="86"/>
        <item x="87"/>
        <item x="88"/>
        <item x="89"/>
        <item x="90"/>
        <item x="92"/>
        <item x="93"/>
        <item x="91"/>
        <item x="95"/>
        <item x="96"/>
        <item x="97"/>
        <item x="106"/>
        <item x="98"/>
        <item x="99"/>
        <item x="100"/>
        <item x="101"/>
        <item x="102"/>
        <item x="103"/>
        <item x="104"/>
        <item x="105"/>
        <item x="107"/>
        <item x="108"/>
        <item m="1" x="139"/>
        <item m="1" x="126"/>
        <item m="1" x="145"/>
        <item m="1" x="133"/>
        <item m="1" x="119"/>
        <item m="1" x="141"/>
        <item x="109"/>
        <item x="110"/>
        <item x="111"/>
        <item x="112"/>
        <item t="default"/>
      </items>
    </pivotField>
  </pivotFields>
  <rowFields count="2">
    <field x="2"/>
    <field x="1"/>
  </rowFields>
  <rowItems count="25">
    <i>
      <x v="30"/>
    </i>
    <i>
      <x v="35"/>
    </i>
    <i>
      <x v="119"/>
    </i>
    <i>
      <x v="255"/>
    </i>
    <i>
      <x v="258"/>
    </i>
    <i>
      <x v="333"/>
    </i>
    <i>
      <x v="335"/>
    </i>
    <i>
      <x v="359"/>
    </i>
    <i>
      <x v="449"/>
    </i>
    <i>
      <x v="519"/>
    </i>
    <i>
      <x v="520"/>
    </i>
    <i>
      <x v="530"/>
    </i>
    <i>
      <x v="635"/>
    </i>
    <i>
      <x v="641"/>
    </i>
    <i>
      <x v="711"/>
    </i>
    <i>
      <x v="748"/>
    </i>
    <i>
      <x v="759"/>
    </i>
    <i>
      <x v="775"/>
    </i>
    <i>
      <x v="795"/>
    </i>
    <i>
      <x v="813"/>
    </i>
    <i>
      <x v="963"/>
    </i>
    <i>
      <x v="984"/>
    </i>
    <i>
      <x v="1024"/>
    </i>
    <i>
      <x v="104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11"/>
          </reference>
        </references>
      </pivotArea>
    </format>
    <format dxfId="70">
      <pivotArea dataOnly="0" labelOnly="1" fieldPosition="0">
        <references count="2">
          <reference field="1" count="2">
            <x v="39"/>
            <x v="103"/>
          </reference>
          <reference field="2" count="1" selected="0">
            <x v="711"/>
          </reference>
        </references>
      </pivotArea>
    </format>
    <format dxfId="69">
      <pivotArea dataOnly="0" labelOnly="1" fieldPosition="0">
        <references count="2">
          <reference field="1" count="9">
            <x v="0"/>
            <x v="1"/>
            <x v="2"/>
            <x v="3"/>
            <x v="17"/>
            <x v="25"/>
            <x v="33"/>
            <x v="39"/>
            <x v="103"/>
          </reference>
          <reference field="2" count="1" selected="0">
            <x v="71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6"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32" firstHeaderRow="0" firstDataRow="1" firstDataCol="1" rowPageCount="1" colPageCount="1"/>
  <pivotFields count="8">
    <pivotField axis="axisPage" showAll="0">
      <items count="1325">
        <item x="0"/>
        <item x="1"/>
        <item x="2"/>
        <item x="4"/>
        <item x="5"/>
        <item x="7"/>
        <item x="8"/>
        <item x="9"/>
        <item x="10"/>
        <item x="11"/>
        <item x="12"/>
        <item m="1" x="1180"/>
        <item x="13"/>
        <item x="14"/>
        <item x="15"/>
        <item x="17"/>
        <item x="19"/>
        <item x="3"/>
        <item x="6"/>
        <item x="18"/>
        <item x="16"/>
        <item m="1" x="1182"/>
        <item m="1" x="1181"/>
        <item x="22"/>
        <item x="20"/>
        <item x="24"/>
        <item m="1" x="1183"/>
        <item x="25"/>
        <item x="21"/>
        <item x="29"/>
        <item m="1" x="1184"/>
        <item x="23"/>
        <item x="40"/>
        <item x="26"/>
        <item x="30"/>
        <item x="36"/>
        <item x="27"/>
        <item x="28"/>
        <item x="39"/>
        <item x="31"/>
        <item x="32"/>
        <item x="33"/>
        <item m="1" x="1185"/>
        <item x="38"/>
        <item m="1" x="1186"/>
        <item m="1" x="1187"/>
        <item x="45"/>
        <item x="35"/>
        <item x="41"/>
        <item x="34"/>
        <item x="37"/>
        <item x="61"/>
        <item x="43"/>
        <item m="1" x="1189"/>
        <item x="42"/>
        <item x="48"/>
        <item x="44"/>
        <item m="1" x="1188"/>
        <item x="51"/>
        <item x="46"/>
        <item x="47"/>
        <item x="53"/>
        <item m="1" x="1190"/>
        <item x="54"/>
        <item x="57"/>
        <item x="50"/>
        <item x="49"/>
        <item m="1" x="1191"/>
        <item x="52"/>
        <item m="1" x="1192"/>
        <item x="55"/>
        <item x="56"/>
        <item x="63"/>
        <item x="58"/>
        <item x="59"/>
        <item x="60"/>
        <item x="62"/>
        <item x="64"/>
        <item x="65"/>
        <item x="66"/>
        <item x="67"/>
        <item x="68"/>
        <item x="69"/>
        <item m="1" x="1193"/>
        <item m="1" x="1194"/>
        <item x="70"/>
        <item x="71"/>
        <item x="77"/>
        <item m="1" x="1195"/>
        <item m="1" x="1196"/>
        <item m="1" x="1197"/>
        <item x="72"/>
        <item x="73"/>
        <item x="74"/>
        <item x="75"/>
        <item x="76"/>
        <item x="78"/>
        <item x="79"/>
        <item x="80"/>
        <item m="1" x="1198"/>
        <item x="88"/>
        <item x="81"/>
        <item m="1" x="1199"/>
        <item x="82"/>
        <item x="83"/>
        <item x="84"/>
        <item x="85"/>
        <item x="86"/>
        <item x="87"/>
        <item x="89"/>
        <item x="90"/>
        <item x="91"/>
        <item x="92"/>
        <item m="1" x="1200"/>
        <item x="93"/>
        <item x="94"/>
        <item x="95"/>
        <item x="96"/>
        <item m="1" x="1201"/>
        <item x="97"/>
        <item m="1" x="1202"/>
        <item x="98"/>
        <item x="105"/>
        <item x="99"/>
        <item x="110"/>
        <item x="100"/>
        <item x="101"/>
        <item x="102"/>
        <item x="103"/>
        <item x="104"/>
        <item x="106"/>
        <item x="107"/>
        <item x="108"/>
        <item x="109"/>
        <item x="111"/>
        <item x="112"/>
        <item m="1" x="1203"/>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04"/>
        <item m="1" x="1205"/>
        <item x="141"/>
        <item x="167"/>
        <item x="146"/>
        <item x="143"/>
        <item x="191"/>
        <item x="144"/>
        <item m="1" x="1206"/>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07"/>
        <item x="179"/>
        <item x="180"/>
        <item x="181"/>
        <item x="182"/>
        <item x="142"/>
        <item x="155"/>
        <item x="169"/>
        <item x="183"/>
        <item x="185"/>
        <item x="217"/>
        <item m="1" x="1208"/>
        <item x="187"/>
        <item x="186"/>
        <item x="188"/>
        <item x="189"/>
        <item x="192"/>
        <item x="193"/>
        <item x="194"/>
        <item x="195"/>
        <item x="196"/>
        <item x="197"/>
        <item x="198"/>
        <item x="200"/>
        <item x="201"/>
        <item x="202"/>
        <item m="1" x="1288"/>
        <item m="1" x="1289"/>
        <item m="1" x="1313"/>
        <item m="1" x="1242"/>
        <item x="205"/>
        <item x="203"/>
        <item x="204"/>
        <item x="206"/>
        <item x="207"/>
        <item x="184"/>
        <item x="208"/>
        <item x="209"/>
        <item x="210"/>
        <item x="211"/>
        <item x="212"/>
        <item m="1" x="1243"/>
        <item m="1" x="1244"/>
        <item m="1" x="1245"/>
        <item m="1" x="1246"/>
        <item x="223"/>
        <item x="213"/>
        <item x="214"/>
        <item x="215"/>
        <item x="216"/>
        <item x="218"/>
        <item m="1" x="1314"/>
        <item x="219"/>
        <item x="220"/>
        <item x="221"/>
        <item m="1" x="1209"/>
        <item m="1" x="1210"/>
        <item x="222"/>
        <item x="224"/>
        <item x="225"/>
        <item x="229"/>
        <item x="230"/>
        <item x="231"/>
        <item x="232"/>
        <item x="233"/>
        <item x="234"/>
        <item x="235"/>
        <item x="236"/>
        <item x="242"/>
        <item x="237"/>
        <item x="238"/>
        <item x="239"/>
        <item x="240"/>
        <item x="241"/>
        <item x="243"/>
        <item x="244"/>
        <item m="1" x="1211"/>
        <item x="245"/>
        <item x="246"/>
        <item m="1" x="1299"/>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47"/>
        <item x="374"/>
        <item x="115"/>
        <item x="280"/>
        <item x="281"/>
        <item x="227"/>
        <item m="1" x="1212"/>
        <item x="282"/>
        <item x="283"/>
        <item m="1" x="1302"/>
        <item x="284"/>
        <item x="285"/>
        <item x="286"/>
        <item x="287"/>
        <item x="288"/>
        <item x="289"/>
        <item x="136"/>
        <item x="290"/>
        <item x="291"/>
        <item x="292"/>
        <item x="293"/>
        <item x="294"/>
        <item x="295"/>
        <item x="296"/>
        <item x="297"/>
        <item x="371"/>
        <item x="298"/>
        <item x="299"/>
        <item x="300"/>
        <item x="301"/>
        <item x="302"/>
        <item m="1" x="1307"/>
        <item x="304"/>
        <item x="303"/>
        <item x="305"/>
        <item m="1" x="1298"/>
        <item x="313"/>
        <item x="310"/>
        <item x="309"/>
        <item m="1" x="1320"/>
        <item x="306"/>
        <item x="312"/>
        <item x="307"/>
        <item x="308"/>
        <item x="228"/>
        <item x="311"/>
        <item x="314"/>
        <item x="315"/>
        <item x="316"/>
        <item x="317"/>
        <item x="322"/>
        <item x="318"/>
        <item x="319"/>
        <item x="321"/>
        <item x="320"/>
        <item x="323"/>
        <item x="324"/>
        <item x="325"/>
        <item x="326"/>
        <item x="327"/>
        <item x="328"/>
        <item x="329"/>
        <item m="1" x="1248"/>
        <item x="330"/>
        <item x="331"/>
        <item x="332"/>
        <item x="333"/>
        <item x="334"/>
        <item x="335"/>
        <item m="1" x="1238"/>
        <item m="1" x="1239"/>
        <item m="1" x="1240"/>
        <item m="1" x="1241"/>
        <item m="1" x="1301"/>
        <item x="337"/>
        <item x="336"/>
        <item x="338"/>
        <item x="339"/>
        <item x="340"/>
        <item x="352"/>
        <item x="341"/>
        <item x="342"/>
        <item x="343"/>
        <item m="1" x="1213"/>
        <item x="344"/>
        <item x="345"/>
        <item x="346"/>
        <item x="347"/>
        <item x="362"/>
        <item x="348"/>
        <item x="349"/>
        <item x="350"/>
        <item x="351"/>
        <item x="356"/>
        <item x="353"/>
        <item x="355"/>
        <item x="354"/>
        <item x="372"/>
        <item x="363"/>
        <item x="357"/>
        <item x="358"/>
        <item x="359"/>
        <item x="360"/>
        <item x="361"/>
        <item m="1" x="1214"/>
        <item x="364"/>
        <item x="365"/>
        <item x="366"/>
        <item x="367"/>
        <item x="368"/>
        <item x="369"/>
        <item x="370"/>
        <item m="1" x="1215"/>
        <item m="1" x="1308"/>
        <item m="1" x="1309"/>
        <item x="373"/>
        <item x="375"/>
        <item m="1" x="1216"/>
        <item x="379"/>
        <item x="382"/>
        <item x="376"/>
        <item x="377"/>
        <item x="378"/>
        <item m="1" x="1217"/>
        <item x="380"/>
        <item x="381"/>
        <item x="383"/>
        <item x="384"/>
        <item x="385"/>
        <item x="386"/>
        <item m="1" x="1315"/>
        <item m="1" x="1310"/>
        <item x="387"/>
        <item x="388"/>
        <item x="389"/>
        <item m="1" x="1218"/>
        <item m="1" x="1219"/>
        <item x="390"/>
        <item x="391"/>
        <item x="394"/>
        <item x="392"/>
        <item x="393"/>
        <item x="395"/>
        <item x="396"/>
        <item x="397"/>
        <item x="398"/>
        <item x="399"/>
        <item x="400"/>
        <item m="1" x="1220"/>
        <item x="401"/>
        <item x="402"/>
        <item x="403"/>
        <item x="404"/>
        <item x="405"/>
        <item x="406"/>
        <item m="1" x="1221"/>
        <item x="407"/>
        <item x="408"/>
        <item x="410"/>
        <item x="411"/>
        <item x="412"/>
        <item x="413"/>
        <item m="1" x="1249"/>
        <item x="414"/>
        <item x="415"/>
        <item x="416"/>
        <item x="409"/>
        <item x="417"/>
        <item m="1" x="1322"/>
        <item x="422"/>
        <item m="1" x="1293"/>
        <item x="418"/>
        <item x="419"/>
        <item x="421"/>
        <item m="1" x="1316"/>
        <item x="420"/>
        <item m="1" x="1250"/>
        <item x="423"/>
        <item x="424"/>
        <item x="425"/>
        <item x="426"/>
        <item x="427"/>
        <item x="428"/>
        <item x="429"/>
        <item x="430"/>
        <item x="431"/>
        <item x="432"/>
        <item x="433"/>
        <item x="434"/>
        <item x="435"/>
        <item x="436"/>
        <item x="437"/>
        <item x="438"/>
        <item x="439"/>
        <item x="440"/>
        <item x="441"/>
        <item x="442"/>
        <item x="443"/>
        <item x="444"/>
        <item m="1" x="1304"/>
        <item x="445"/>
        <item x="446"/>
        <item x="447"/>
        <item m="1" x="1303"/>
        <item x="448"/>
        <item m="1" x="1306"/>
        <item x="449"/>
        <item m="1" x="1318"/>
        <item x="450"/>
        <item x="451"/>
        <item m="1" x="1222"/>
        <item x="452"/>
        <item x="453"/>
        <item x="454"/>
        <item x="455"/>
        <item x="456"/>
        <item m="1" x="1251"/>
        <item x="457"/>
        <item x="458"/>
        <item x="459"/>
        <item x="460"/>
        <item x="461"/>
        <item x="462"/>
        <item x="463"/>
        <item m="1" x="1223"/>
        <item x="464"/>
        <item x="465"/>
        <item x="466"/>
        <item x="467"/>
        <item x="468"/>
        <item x="469"/>
        <item x="470"/>
        <item x="471"/>
        <item x="472"/>
        <item x="473"/>
        <item m="1" x="1272"/>
        <item x="474"/>
        <item x="475"/>
        <item x="476"/>
        <item x="477"/>
        <item x="478"/>
        <item m="1" x="1273"/>
        <item x="479"/>
        <item x="480"/>
        <item x="481"/>
        <item x="482"/>
        <item m="1" x="1252"/>
        <item x="483"/>
        <item x="484"/>
        <item x="485"/>
        <item x="486"/>
        <item x="487"/>
        <item x="488"/>
        <item x="489"/>
        <item x="490"/>
        <item x="491"/>
        <item x="492"/>
        <item x="493"/>
        <item x="494"/>
        <item x="495"/>
        <item x="496"/>
        <item x="497"/>
        <item m="1" x="1233"/>
        <item x="499"/>
        <item x="498"/>
        <item x="500"/>
        <item x="501"/>
        <item x="502"/>
        <item x="503"/>
        <item x="504"/>
        <item m="1" x="1234"/>
        <item x="506"/>
        <item x="507"/>
        <item x="508"/>
        <item x="509"/>
        <item x="510"/>
        <item x="511"/>
        <item x="512"/>
        <item m="1" x="1253"/>
        <item m="1" x="1254"/>
        <item m="1" x="1255"/>
        <item m="1" x="1256"/>
        <item m="1" x="1257"/>
        <item x="513"/>
        <item x="514"/>
        <item x="515"/>
        <item x="516"/>
        <item x="517"/>
        <item x="518"/>
        <item x="519"/>
        <item x="520"/>
        <item x="521"/>
        <item x="522"/>
        <item x="523"/>
        <item x="524"/>
        <item x="525"/>
        <item x="526"/>
        <item x="527"/>
        <item x="528"/>
        <item x="529"/>
        <item x="530"/>
        <item x="531"/>
        <item x="532"/>
        <item x="533"/>
        <item m="1" x="1258"/>
        <item x="539"/>
        <item x="534"/>
        <item x="535"/>
        <item x="536"/>
        <item x="537"/>
        <item x="538"/>
        <item x="543"/>
        <item x="540"/>
        <item x="541"/>
        <item x="542"/>
        <item x="544"/>
        <item x="545"/>
        <item x="546"/>
        <item x="547"/>
        <item x="548"/>
        <item x="550"/>
        <item x="551"/>
        <item x="552"/>
        <item x="553"/>
        <item x="554"/>
        <item x="555"/>
        <item x="556"/>
        <item m="1" x="1274"/>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275"/>
        <item x="608"/>
        <item x="612"/>
        <item x="613"/>
        <item x="614"/>
        <item x="615"/>
        <item x="609"/>
        <item x="610"/>
        <item x="611"/>
        <item x="616"/>
        <item x="617"/>
        <item m="1" x="1276"/>
        <item x="618"/>
        <item x="619"/>
        <item m="1" x="1277"/>
        <item x="620"/>
        <item x="621"/>
        <item x="622"/>
        <item m="1" x="1278"/>
        <item x="623"/>
        <item m="1" x="1279"/>
        <item x="625"/>
        <item x="624"/>
        <item x="626"/>
        <item x="628"/>
        <item x="630"/>
        <item x="631"/>
        <item x="632"/>
        <item x="633"/>
        <item x="634"/>
        <item x="635"/>
        <item m="1" x="1259"/>
        <item x="649"/>
        <item x="636"/>
        <item m="1" x="1235"/>
        <item m="1" x="1260"/>
        <item x="637"/>
        <item x="638"/>
        <item x="627"/>
        <item x="642"/>
        <item x="643"/>
        <item x="644"/>
        <item m="1" x="1261"/>
        <item x="629"/>
        <item x="645"/>
        <item x="646"/>
        <item x="647"/>
        <item m="1" x="1224"/>
        <item x="648"/>
        <item x="650"/>
        <item x="651"/>
        <item x="641"/>
        <item x="652"/>
        <item x="653"/>
        <item m="1" x="1312"/>
        <item x="654"/>
        <item m="1" x="1280"/>
        <item m="1" x="1281"/>
        <item m="1" x="1262"/>
        <item x="655"/>
        <item m="1" x="1263"/>
        <item x="656"/>
        <item x="657"/>
        <item x="658"/>
        <item x="659"/>
        <item x="660"/>
        <item x="640"/>
        <item x="661"/>
        <item x="663"/>
        <item x="666"/>
        <item x="664"/>
        <item x="665"/>
        <item x="639"/>
        <item x="662"/>
        <item x="667"/>
        <item x="668"/>
        <item x="669"/>
        <item x="670"/>
        <item x="671"/>
        <item x="672"/>
        <item x="673"/>
        <item x="674"/>
        <item x="675"/>
        <item m="1" x="1225"/>
        <item x="676"/>
        <item m="1" x="1226"/>
        <item x="680"/>
        <item x="677"/>
        <item x="678"/>
        <item x="679"/>
        <item x="681"/>
        <item m="1" x="1295"/>
        <item x="683"/>
        <item x="682"/>
        <item x="684"/>
        <item x="685"/>
        <item x="686"/>
        <item x="687"/>
        <item x="688"/>
        <item x="689"/>
        <item x="698"/>
        <item x="690"/>
        <item x="691"/>
        <item x="692"/>
        <item x="706"/>
        <item x="701"/>
        <item x="693"/>
        <item x="694"/>
        <item x="695"/>
        <item m="1" x="1297"/>
        <item x="696"/>
        <item x="697"/>
        <item x="699"/>
        <item x="700"/>
        <item x="702"/>
        <item m="1" x="1229"/>
        <item x="703"/>
        <item x="707"/>
        <item x="704"/>
        <item x="705"/>
        <item x="708"/>
        <item x="718"/>
        <item x="710"/>
        <item x="711"/>
        <item x="712"/>
        <item x="713"/>
        <item x="714"/>
        <item x="715"/>
        <item x="716"/>
        <item x="717"/>
        <item m="1" x="1264"/>
        <item x="719"/>
        <item x="720"/>
        <item x="721"/>
        <item m="1" x="1227"/>
        <item m="1" x="1228"/>
        <item m="1" x="1230"/>
        <item x="727"/>
        <item x="722"/>
        <item x="723"/>
        <item x="724"/>
        <item x="725"/>
        <item x="726"/>
        <item x="728"/>
        <item x="759"/>
        <item x="729"/>
        <item x="730"/>
        <item x="731"/>
        <item m="1" x="1311"/>
        <item m="1" x="1291"/>
        <item x="732"/>
        <item x="733"/>
        <item x="734"/>
        <item m="1" x="1300"/>
        <item x="735"/>
        <item x="736"/>
        <item x="737"/>
        <item x="738"/>
        <item x="739"/>
        <item x="740"/>
        <item x="741"/>
        <item x="742"/>
        <item x="743"/>
        <item x="766"/>
        <item x="744"/>
        <item x="745"/>
        <item x="746"/>
        <item x="747"/>
        <item x="754"/>
        <item x="748"/>
        <item m="1" x="1231"/>
        <item x="749"/>
        <item x="750"/>
        <item x="751"/>
        <item x="752"/>
        <item x="768"/>
        <item x="753"/>
        <item x="755"/>
        <item x="756"/>
        <item x="757"/>
        <item x="758"/>
        <item m="1" x="1265"/>
        <item x="760"/>
        <item m="1" x="1282"/>
        <item x="761"/>
        <item m="1" x="1266"/>
        <item x="762"/>
        <item x="763"/>
        <item m="1" x="1292"/>
        <item x="764"/>
        <item m="1" x="1290"/>
        <item x="765"/>
        <item x="767"/>
        <item x="769"/>
        <item m="1" x="1287"/>
        <item x="770"/>
        <item x="771"/>
        <item x="772"/>
        <item x="773"/>
        <item x="774"/>
        <item x="775"/>
        <item x="776"/>
        <item x="777"/>
        <item x="778"/>
        <item x="779"/>
        <item x="780"/>
        <item x="781"/>
        <item x="782"/>
        <item x="783"/>
        <item x="784"/>
        <item x="785"/>
        <item x="786"/>
        <item x="787"/>
        <item x="788"/>
        <item x="789"/>
        <item x="790"/>
        <item x="791"/>
        <item x="792"/>
        <item m="1" x="1267"/>
        <item x="793"/>
        <item m="1" x="1268"/>
        <item x="794"/>
        <item x="800"/>
        <item x="795"/>
        <item x="796"/>
        <item x="797"/>
        <item x="798"/>
        <item x="799"/>
        <item x="801"/>
        <item x="803"/>
        <item x="802"/>
        <item m="1" x="1269"/>
        <item x="804"/>
        <item x="805"/>
        <item x="806"/>
        <item x="810"/>
        <item x="812"/>
        <item x="811"/>
        <item m="1" x="1296"/>
        <item x="814"/>
        <item x="809"/>
        <item m="1" x="1294"/>
        <item x="821"/>
        <item m="1" x="1319"/>
        <item x="813"/>
        <item x="815"/>
        <item x="817"/>
        <item x="818"/>
        <item x="807"/>
        <item x="816"/>
        <item x="819"/>
        <item m="1" x="1236"/>
        <item x="823"/>
        <item x="824"/>
        <item m="1" x="1283"/>
        <item x="826"/>
        <item x="831"/>
        <item x="829"/>
        <item x="825"/>
        <item x="830"/>
        <item x="835"/>
        <item x="833"/>
        <item x="834"/>
        <item x="832"/>
        <item x="709"/>
        <item x="839"/>
        <item x="840"/>
        <item x="837"/>
        <item x="842"/>
        <item x="843"/>
        <item x="844"/>
        <item m="1" x="1317"/>
        <item x="836"/>
        <item m="1" x="1305"/>
        <item m="1" x="1237"/>
        <item x="822"/>
        <item x="838"/>
        <item x="841"/>
        <item x="848"/>
        <item x="847"/>
        <item x="849"/>
        <item x="846"/>
        <item m="1" x="1284"/>
        <item x="851"/>
        <item x="850"/>
        <item x="845"/>
        <item m="1" x="1321"/>
        <item x="852"/>
        <item x="854"/>
        <item x="855"/>
        <item x="856"/>
        <item x="858"/>
        <item x="859"/>
        <item x="853"/>
        <item x="860"/>
        <item x="861"/>
        <item x="808"/>
        <item x="820"/>
        <item x="857"/>
        <item x="828"/>
        <item x="862"/>
        <item x="864"/>
        <item x="863"/>
        <item x="865"/>
        <item x="866"/>
        <item x="867"/>
        <item x="870"/>
        <item x="868"/>
        <item x="869"/>
        <item x="872"/>
        <item x="873"/>
        <item x="874"/>
        <item x="876"/>
        <item m="1" x="1285"/>
        <item x="875"/>
        <item x="879"/>
        <item x="881"/>
        <item x="880"/>
        <item x="878"/>
        <item x="882"/>
        <item x="883"/>
        <item x="885"/>
        <item m="1" x="1286"/>
        <item x="877"/>
        <item x="884"/>
        <item x="886"/>
        <item x="888"/>
        <item x="889"/>
        <item x="887"/>
        <item x="827"/>
        <item x="890"/>
        <item x="891"/>
        <item x="892"/>
        <item x="893"/>
        <item m="1" x="1232"/>
        <item x="894"/>
        <item x="895"/>
        <item x="896"/>
        <item x="900"/>
        <item x="898"/>
        <item x="902"/>
        <item x="897"/>
        <item x="899"/>
        <item x="904"/>
        <item x="905"/>
        <item x="906"/>
        <item x="907"/>
        <item x="903"/>
        <item x="901"/>
        <item x="908"/>
        <item x="871"/>
        <item m="1" x="1270"/>
        <item x="910"/>
        <item x="909"/>
        <item x="911"/>
        <item m="1" x="1271"/>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23"/>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7"/>
        <item x="1128"/>
        <item x="1129"/>
        <item x="1138"/>
        <item x="1142"/>
        <item x="1140"/>
        <item x="1144"/>
        <item x="1145"/>
        <item x="1146"/>
        <item x="1147"/>
        <item x="1143"/>
        <item x="1141"/>
        <item x="1136"/>
        <item x="1139"/>
        <item x="1149"/>
        <item x="1150"/>
        <item x="1151"/>
        <item x="1152"/>
        <item x="1148"/>
        <item x="1161"/>
        <item x="1153"/>
        <item x="1156"/>
        <item x="1158"/>
        <item x="1155"/>
        <item x="1157"/>
        <item x="1154"/>
        <item x="1160"/>
        <item x="1159"/>
        <item x="1163"/>
        <item x="1135"/>
        <item x="1125"/>
        <item x="1165"/>
        <item x="1162"/>
        <item x="1164"/>
        <item x="1166"/>
        <item x="1167"/>
        <item x="1168"/>
        <item x="1169"/>
        <item x="1170"/>
        <item x="1172"/>
        <item x="1174"/>
        <item x="1175"/>
        <item x="1176"/>
        <item x="1177"/>
        <item x="1171"/>
        <item x="1173"/>
        <item x="1178"/>
        <item x="1179"/>
        <item t="default"/>
      </items>
    </pivotField>
    <pivotField axis="axisRow" showAll="0" sortType="descending">
      <items count="145">
        <item sd="0" x="48"/>
        <item sd="0" x="50"/>
        <item sd="0" x="39"/>
        <item sd="0" x="37"/>
        <item sd="0" x="40"/>
        <item sd="0" x="0"/>
        <item sd="0" x="24"/>
        <item sd="0" x="34"/>
        <item sd="0" x="31"/>
        <item sd="0" x="20"/>
        <item sd="0" x="25"/>
        <item sd="0" x="29"/>
        <item sd="0" x="16"/>
        <item sd="0" m="1" x="126"/>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38"/>
        <item sd="0" x="45"/>
        <item sd="0" x="42"/>
        <item sd="0" m="1" x="128"/>
        <item sd="0" x="44"/>
        <item sd="0" x="47"/>
        <item sd="0" x="49"/>
        <item sd="0" m="1" x="129"/>
        <item sd="0" x="27"/>
        <item sd="0" x="52"/>
        <item sd="0" x="51"/>
        <item sd="0" x="53"/>
        <item sd="0" x="54"/>
        <item sd="0" x="55"/>
        <item sd="0" x="56"/>
        <item sd="0" x="57"/>
        <item sd="0" x="58"/>
        <item sd="0" x="59"/>
        <item sd="0" x="60"/>
        <item sd="0" x="61"/>
        <item sd="0" x="62"/>
        <item sd="0" x="63"/>
        <item sd="0" x="64"/>
        <item sd="0" x="65"/>
        <item sd="0" x="66"/>
        <item sd="0" x="70"/>
        <item sd="0" m="1" x="132"/>
        <item sd="0" x="67"/>
        <item sd="0" x="69"/>
        <item sd="0" m="1" x="127"/>
        <item sd="0" x="71"/>
        <item sd="0" x="72"/>
        <item sd="0" x="73"/>
        <item sd="0" m="1" x="135"/>
        <item sd="0" m="1" x="143"/>
        <item sd="0" m="1" x="137"/>
        <item sd="0" x="77"/>
        <item sd="0" x="76"/>
        <item sd="0" x="82"/>
        <item sd="0" x="74"/>
        <item sd="0" x="75"/>
        <item sd="0" x="68"/>
        <item sd="0" x="78"/>
        <item sd="0" x="79"/>
        <item sd="0" m="1" x="134"/>
        <item sd="0" x="80"/>
        <item sd="0" x="81"/>
        <item sd="0" m="1" x="136"/>
        <item sd="0" x="83"/>
        <item sd="0" x="86"/>
        <item sd="0" x="84"/>
        <item sd="0" x="85"/>
        <item sd="0" x="87"/>
        <item sd="0" x="89"/>
        <item sd="0" x="90"/>
        <item sd="0" x="91"/>
        <item sd="0" x="92"/>
        <item sd="0" x="93"/>
        <item sd="0" x="94"/>
        <item sd="0" x="95"/>
        <item sd="0" x="96"/>
        <item sd="0" m="1" x="140"/>
        <item sd="0" m="1" x="141"/>
        <item sd="0" m="1" x="131"/>
        <item sd="0" x="97"/>
        <item sd="0" x="100"/>
        <item sd="0" m="1" x="139"/>
        <item sd="0" x="101"/>
        <item sd="0" x="110"/>
        <item sd="0" x="106"/>
        <item sd="0" x="88"/>
        <item sd="0" x="102"/>
        <item sd="0" x="112"/>
        <item sd="0" x="113"/>
        <item sd="0" m="1" x="142"/>
        <item sd="0" x="108"/>
        <item sd="0" x="115"/>
        <item sd="0" m="1" x="133"/>
        <item sd="0" x="116"/>
        <item sd="0" x="98"/>
        <item sd="0" x="99"/>
        <item sd="0" x="103"/>
        <item sd="0" x="114"/>
        <item sd="0" x="107"/>
        <item sd="0" x="117"/>
        <item sd="0" x="118"/>
        <item sd="0" x="119"/>
        <item sd="0" x="120"/>
        <item m="1" x="130"/>
        <item sd="0" x="121"/>
        <item sd="0" x="104"/>
        <item sd="0" x="122"/>
        <item sd="0" x="105"/>
        <item sd="0" x="111"/>
        <item sd="0" x="109"/>
        <item sd="0" m="1" x="125"/>
        <item sd="0" x="123"/>
        <item x="124"/>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4"/>
        <item sd="0" x="5"/>
        <item sd="0" x="7"/>
        <item sd="0" x="3"/>
        <item sd="0" x="2"/>
        <item sd="0" x="22"/>
        <item sd="0" x="0"/>
        <item sd="0" x="1"/>
        <item sd="0" x="12"/>
        <item sd="0" x="16"/>
        <item sd="0" x="6"/>
        <item sd="0" m="1" x="42"/>
        <item sd="0" m="1" x="46"/>
        <item sd="0" x="30"/>
        <item sd="0" x="11"/>
        <item sd="0" x="8"/>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x="31"/>
        <item x="26"/>
        <item x="27"/>
        <item x="28"/>
        <item m="1" x="64"/>
        <item m="1" x="63"/>
        <item m="1" x="75"/>
        <item m="1" x="70"/>
        <item m="1" x="60"/>
        <item x="25"/>
        <item m="1" x="61"/>
        <item x="32"/>
        <item x="33"/>
        <item x="34"/>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27">
    <i>
      <x v="138"/>
    </i>
    <i>
      <x v="117"/>
    </i>
    <i>
      <x v="129"/>
    </i>
    <i>
      <x v="142"/>
    </i>
    <i>
      <x v="118"/>
    </i>
    <i>
      <x v="121"/>
    </i>
    <i>
      <x v="127"/>
    </i>
    <i>
      <x v="136"/>
    </i>
    <i>
      <x v="103"/>
    </i>
    <i>
      <x v="104"/>
    </i>
    <i>
      <x v="143"/>
    </i>
    <i r="1">
      <x v="33"/>
    </i>
    <i>
      <x v="132"/>
    </i>
    <i>
      <x v="111"/>
    </i>
    <i>
      <x v="125"/>
    </i>
    <i>
      <x v="113"/>
    </i>
    <i>
      <x v="56"/>
    </i>
    <i>
      <x v="6"/>
    </i>
    <i>
      <x v="101"/>
    </i>
    <i>
      <x v="115"/>
    </i>
    <i>
      <x v="105"/>
    </i>
    <i>
      <x v="69"/>
    </i>
    <i>
      <x v="122"/>
    </i>
    <i>
      <x v="22"/>
    </i>
    <i>
      <x v="100"/>
    </i>
    <i>
      <x v="114"/>
    </i>
    <i>
      <x v="126"/>
    </i>
    <i>
      <x v="128"/>
    </i>
    <i>
      <x v="119"/>
    </i>
    <i>
      <x v="71"/>
    </i>
    <i>
      <x v="15"/>
    </i>
    <i>
      <x v="86"/>
    </i>
    <i>
      <x v="29"/>
    </i>
    <i>
      <x v="32"/>
    </i>
    <i>
      <x v="96"/>
    </i>
    <i>
      <x v="33"/>
    </i>
    <i>
      <x v="116"/>
    </i>
    <i>
      <x v="34"/>
    </i>
    <i>
      <x v="82"/>
    </i>
    <i>
      <x v="35"/>
    </i>
    <i>
      <x v="91"/>
    </i>
    <i>
      <x v="36"/>
    </i>
    <i>
      <x v="25"/>
    </i>
    <i>
      <x v="37"/>
    </i>
    <i>
      <x v="17"/>
    </i>
    <i>
      <x v="38"/>
    </i>
    <i>
      <x v="8"/>
    </i>
    <i>
      <x v="39"/>
    </i>
    <i>
      <x v="24"/>
    </i>
    <i>
      <x v="40"/>
    </i>
    <i>
      <x v="84"/>
    </i>
    <i>
      <x v="41"/>
    </i>
    <i>
      <x v="88"/>
    </i>
    <i>
      <x v="42"/>
    </i>
    <i>
      <x v="94"/>
    </i>
    <i>
      <x v="43"/>
    </i>
    <i>
      <x v="98"/>
    </i>
    <i>
      <x v="44"/>
    </i>
    <i>
      <x v="102"/>
    </i>
    <i>
      <x v="45"/>
    </i>
    <i>
      <x v="106"/>
    </i>
    <i>
      <x v="47"/>
    </i>
    <i>
      <x v="26"/>
    </i>
    <i>
      <x v="48"/>
    </i>
    <i>
      <x v="7"/>
    </i>
    <i>
      <x v="50"/>
    </i>
    <i>
      <x v="124"/>
    </i>
    <i>
      <x v="51"/>
    </i>
    <i>
      <x v="30"/>
    </i>
    <i>
      <x v="52"/>
    </i>
    <i>
      <x v="78"/>
    </i>
    <i>
      <x v="54"/>
    </i>
    <i>
      <x v="83"/>
    </i>
    <i>
      <x v="55"/>
    </i>
    <i>
      <x v="85"/>
    </i>
    <i>
      <x v="12"/>
    </i>
    <i>
      <x v="87"/>
    </i>
    <i>
      <x v="57"/>
    </i>
    <i>
      <x v="89"/>
    </i>
    <i>
      <x v="58"/>
    </i>
    <i>
      <x v="92"/>
    </i>
    <i>
      <x v="59"/>
    </i>
    <i>
      <x v="95"/>
    </i>
    <i>
      <x v="60"/>
    </i>
    <i>
      <x v="97"/>
    </i>
    <i>
      <x v="61"/>
    </i>
    <i>
      <x v="99"/>
    </i>
    <i>
      <x v="62"/>
    </i>
    <i>
      <x v="14"/>
    </i>
    <i>
      <x v="63"/>
    </i>
    <i>
      <x v="5"/>
    </i>
    <i>
      <x v="64"/>
    </i>
    <i>
      <x v="16"/>
    </i>
    <i>
      <x v="140"/>
    </i>
    <i>
      <x v="110"/>
    </i>
    <i>
      <x v="139"/>
    </i>
    <i>
      <x v="18"/>
    </i>
    <i>
      <x v="4"/>
    </i>
    <i>
      <x v="19"/>
    </i>
    <i>
      <x v="68"/>
    </i>
    <i>
      <x v="1"/>
    </i>
    <i>
      <x v="3"/>
    </i>
    <i>
      <x v="28"/>
    </i>
    <i>
      <x v="11"/>
    </i>
    <i>
      <x v="23"/>
    </i>
    <i>
      <x v="2"/>
    </i>
    <i>
      <x v="20"/>
    </i>
    <i>
      <x v="130"/>
    </i>
    <i>
      <x v="9"/>
    </i>
    <i>
      <x v="21"/>
    </i>
    <i>
      <x v="31"/>
    </i>
    <i>
      <x v="135"/>
    </i>
    <i>
      <x v="131"/>
    </i>
    <i>
      <x v="73"/>
    </i>
    <i>
      <x v="133"/>
    </i>
    <i>
      <x v="74"/>
    </i>
    <i>
      <x v="10"/>
    </i>
    <i>
      <x v="137"/>
    </i>
    <i>
      <x v="77"/>
    </i>
    <i>
      <x v="76"/>
    </i>
    <i>
      <x v="70"/>
    </i>
    <i>
      <x v="67"/>
    </i>
    <i>
      <x v="65"/>
    </i>
    <i>
      <x/>
    </i>
    <i>
      <x v="66"/>
    </i>
    <i>
      <x v="27"/>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45342</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8593"/>
  <sheetViews>
    <sheetView tabSelected="1" zoomScale="140" zoomScaleNormal="140" workbookViewId="0">
      <pane ySplit="1" topLeftCell="A18577" activePane="bottomLeft" state="frozen"/>
      <selection pane="bottomLeft" activeCell="A18594" sqref="A18594"/>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9.140625" style="36"/>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80000</v>
      </c>
      <c r="F16830" s="58"/>
      <c r="G16830" s="126">
        <f t="shared" si="268"/>
        <v>-80000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80000</v>
      </c>
      <c r="F17279" s="58"/>
      <c r="G17279" s="126">
        <f t="shared" ref="G17279:G17342" si="276">F17279-E17279</f>
        <v>-80000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80000</v>
      </c>
      <c r="F17606" s="58"/>
      <c r="G17606" s="126">
        <f t="shared" si="281"/>
        <v>-80000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45260</v>
      </c>
      <c r="B17624" s="63" t="s">
        <v>9986</v>
      </c>
      <c r="C17624" s="1099" t="s">
        <v>794</v>
      </c>
      <c r="D17624" s="1100" t="s">
        <v>11854</v>
      </c>
      <c r="E17624" s="1101">
        <v>40500</v>
      </c>
      <c r="F17624" s="126"/>
      <c r="G17624" s="126">
        <f t="shared" si="281"/>
        <v>-40500</v>
      </c>
      <c r="H17624" s="705" t="s">
        <v>11523</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12288</v>
      </c>
      <c r="E17662" s="236">
        <v>250000</v>
      </c>
      <c r="F17662" s="236"/>
      <c r="G17662" s="236">
        <f t="shared" si="281"/>
        <v>-250000</v>
      </c>
      <c r="H17662" s="709" t="s">
        <v>11523</v>
      </c>
    </row>
    <row r="17663" spans="1:8" ht="19.5" customHeight="1" x14ac:dyDescent="0.2">
      <c r="A17663" s="733">
        <v>45248</v>
      </c>
      <c r="B17663" s="174" t="s">
        <v>11617</v>
      </c>
      <c r="C17663" s="174" t="s">
        <v>1198</v>
      </c>
      <c r="D17663" s="228" t="s">
        <v>12288</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45272</v>
      </c>
      <c r="B17789" s="63" t="s">
        <v>10232</v>
      </c>
      <c r="C17789" s="63" t="s">
        <v>5741</v>
      </c>
      <c r="D17789" s="183" t="s">
        <v>370</v>
      </c>
      <c r="E17789" s="126">
        <v>2000</v>
      </c>
      <c r="F17789" s="126"/>
      <c r="G17789" s="126">
        <f t="shared" si="283"/>
        <v>-2000</v>
      </c>
      <c r="H17789" s="705" t="s">
        <v>11835</v>
      </c>
    </row>
    <row r="17790" spans="1:8" ht="15" x14ac:dyDescent="0.2">
      <c r="A17790" s="734">
        <v>45272</v>
      </c>
      <c r="B17790" s="63" t="s">
        <v>3946</v>
      </c>
      <c r="C17790" s="1099" t="s">
        <v>794</v>
      </c>
      <c r="D17790" s="1102" t="s">
        <v>11888</v>
      </c>
      <c r="E17790" s="1101">
        <v>39300</v>
      </c>
      <c r="F17790" s="126"/>
      <c r="G17790" s="126">
        <f t="shared" si="283"/>
        <v>-39300</v>
      </c>
      <c r="H17790" s="705" t="s">
        <v>11835</v>
      </c>
    </row>
    <row r="17791" spans="1:8" ht="15" x14ac:dyDescent="0.2">
      <c r="A17791" s="734">
        <v>45294</v>
      </c>
      <c r="B17791" s="63" t="s">
        <v>11897</v>
      </c>
      <c r="C17791" s="1099" t="s">
        <v>794</v>
      </c>
      <c r="D17791" s="183" t="s">
        <v>12219</v>
      </c>
      <c r="E17791" s="126">
        <v>25000</v>
      </c>
      <c r="F17791" s="126"/>
      <c r="G17791" s="126">
        <f t="shared" ref="G17791:G17795" si="284">F17791-E17791</f>
        <v>-25000</v>
      </c>
      <c r="H17791" s="705" t="s">
        <v>12047</v>
      </c>
    </row>
    <row r="17792" spans="1:8" ht="15" x14ac:dyDescent="0.2">
      <c r="A17792" s="734">
        <v>45294</v>
      </c>
      <c r="B17792" s="63" t="s">
        <v>11089</v>
      </c>
      <c r="C17792" s="1099" t="s">
        <v>794</v>
      </c>
      <c r="D17792" s="183" t="s">
        <v>12219</v>
      </c>
      <c r="E17792" s="126">
        <v>25000</v>
      </c>
      <c r="F17792" s="126"/>
      <c r="G17792" s="126">
        <f t="shared" si="284"/>
        <v>-25000</v>
      </c>
      <c r="H17792" s="705" t="s">
        <v>12047</v>
      </c>
    </row>
    <row r="17793" spans="1:8" ht="15" x14ac:dyDescent="0.2">
      <c r="A17793" s="734">
        <v>45294</v>
      </c>
      <c r="B17793" s="63" t="s">
        <v>11635</v>
      </c>
      <c r="C17793" s="1099" t="s">
        <v>794</v>
      </c>
      <c r="D17793" s="183" t="s">
        <v>12220</v>
      </c>
      <c r="E17793" s="126">
        <v>25000</v>
      </c>
      <c r="F17793" s="126"/>
      <c r="G17793" s="126">
        <f t="shared" si="284"/>
        <v>-25000</v>
      </c>
      <c r="H17793" s="705" t="s">
        <v>12047</v>
      </c>
    </row>
    <row r="17794" spans="1:8" ht="15" x14ac:dyDescent="0.2">
      <c r="A17794" s="734">
        <v>45294</v>
      </c>
      <c r="B17794" s="63" t="s">
        <v>10232</v>
      </c>
      <c r="C17794" s="1099" t="s">
        <v>794</v>
      </c>
      <c r="D17794" s="183" t="s">
        <v>12220</v>
      </c>
      <c r="E17794" s="126">
        <v>25000</v>
      </c>
      <c r="F17794" s="126"/>
      <c r="G17794" s="126">
        <f t="shared" si="284"/>
        <v>-25000</v>
      </c>
      <c r="H17794" s="705" t="s">
        <v>12047</v>
      </c>
    </row>
    <row r="17795" spans="1:8" ht="15" x14ac:dyDescent="0.2">
      <c r="A17795" s="734">
        <v>45294</v>
      </c>
      <c r="B17795" s="63" t="s">
        <v>25</v>
      </c>
      <c r="C17795" s="1099" t="s">
        <v>794</v>
      </c>
      <c r="D17795" s="183" t="s">
        <v>12221</v>
      </c>
      <c r="E17795" s="126">
        <v>80000</v>
      </c>
      <c r="F17795" s="126"/>
      <c r="G17795" s="126">
        <f t="shared" si="284"/>
        <v>-80000</v>
      </c>
      <c r="H17795" s="705" t="s">
        <v>12047</v>
      </c>
    </row>
    <row r="17796" spans="1:8" ht="15" customHeight="1" x14ac:dyDescent="0.2">
      <c r="A17796" s="734">
        <v>45295</v>
      </c>
      <c r="B17796" s="1099" t="s">
        <v>37</v>
      </c>
      <c r="C17796" s="1099" t="s">
        <v>794</v>
      </c>
      <c r="D17796" s="1102" t="s">
        <v>11845</v>
      </c>
      <c r="E17796" s="1101">
        <v>142070</v>
      </c>
      <c r="F17796" s="126"/>
      <c r="G17796" s="126">
        <f t="shared" ref="G17796:G17818" si="285">F17796-E17796</f>
        <v>-142070</v>
      </c>
      <c r="H17796" s="705" t="s">
        <v>12047</v>
      </c>
    </row>
    <row r="17797" spans="1:8" ht="15" customHeight="1" x14ac:dyDescent="0.2">
      <c r="A17797" s="734">
        <v>45295</v>
      </c>
      <c r="B17797" s="1099" t="s">
        <v>3946</v>
      </c>
      <c r="C17797" s="1099" t="s">
        <v>794</v>
      </c>
      <c r="D17797" s="1102" t="s">
        <v>12105</v>
      </c>
      <c r="E17797" s="1101">
        <v>131700</v>
      </c>
      <c r="F17797" s="126"/>
      <c r="G17797" s="126">
        <f t="shared" si="285"/>
        <v>-131700</v>
      </c>
      <c r="H17797" s="705" t="s">
        <v>12047</v>
      </c>
    </row>
    <row r="17798" spans="1:8" ht="15" customHeight="1" x14ac:dyDescent="0.2">
      <c r="A17798" s="734">
        <v>45295</v>
      </c>
      <c r="B17798" s="1099" t="s">
        <v>10232</v>
      </c>
      <c r="C17798" s="1099" t="s">
        <v>794</v>
      </c>
      <c r="D17798" s="1102" t="s">
        <v>11624</v>
      </c>
      <c r="E17798" s="1101">
        <v>65000</v>
      </c>
      <c r="F17798" s="126"/>
      <c r="G17798" s="126">
        <f t="shared" si="285"/>
        <v>-65000</v>
      </c>
      <c r="H17798" s="705" t="s">
        <v>12047</v>
      </c>
    </row>
    <row r="17799" spans="1:8" ht="15" customHeight="1" x14ac:dyDescent="0.2">
      <c r="A17799" s="734">
        <v>45295</v>
      </c>
      <c r="B17799" s="1099" t="s">
        <v>103</v>
      </c>
      <c r="C17799" s="1099" t="s">
        <v>794</v>
      </c>
      <c r="D17799" s="1102" t="s">
        <v>10137</v>
      </c>
      <c r="E17799" s="1101">
        <v>241520</v>
      </c>
      <c r="F17799" s="126"/>
      <c r="G17799" s="126">
        <f t="shared" si="285"/>
        <v>-241520</v>
      </c>
      <c r="H17799" s="705" t="s">
        <v>12047</v>
      </c>
    </row>
    <row r="17800" spans="1:8" ht="15" customHeight="1" x14ac:dyDescent="0.2">
      <c r="A17800" s="734">
        <v>45295</v>
      </c>
      <c r="B17800" s="1099" t="s">
        <v>11089</v>
      </c>
      <c r="C17800" s="1099" t="s">
        <v>794</v>
      </c>
      <c r="D17800" s="1102" t="s">
        <v>12114</v>
      </c>
      <c r="E17800" s="1101">
        <v>37260</v>
      </c>
      <c r="F17800" s="126"/>
      <c r="G17800" s="126">
        <f t="shared" si="285"/>
        <v>-37260</v>
      </c>
      <c r="H17800" s="705" t="s">
        <v>12047</v>
      </c>
    </row>
    <row r="17801" spans="1:8" ht="15" customHeight="1" x14ac:dyDescent="0.2">
      <c r="A17801" s="734">
        <v>45296</v>
      </c>
      <c r="B17801" s="1099" t="s">
        <v>11089</v>
      </c>
      <c r="C17801" s="1099" t="s">
        <v>794</v>
      </c>
      <c r="D17801" s="1102" t="s">
        <v>11850</v>
      </c>
      <c r="E17801" s="1101">
        <v>43000</v>
      </c>
      <c r="F17801" s="126"/>
      <c r="G17801" s="126">
        <f t="shared" si="285"/>
        <v>-43000</v>
      </c>
      <c r="H17801" s="705" t="s">
        <v>12047</v>
      </c>
    </row>
    <row r="17802" spans="1:8" ht="15" customHeight="1" x14ac:dyDescent="0.2">
      <c r="A17802" s="734">
        <v>45296</v>
      </c>
      <c r="B17802" s="1099" t="s">
        <v>9986</v>
      </c>
      <c r="C17802" s="1099" t="s">
        <v>794</v>
      </c>
      <c r="D17802" s="1102" t="s">
        <v>12116</v>
      </c>
      <c r="E17802" s="1101">
        <v>24570</v>
      </c>
      <c r="F17802" s="126"/>
      <c r="G17802" s="126">
        <f t="shared" si="285"/>
        <v>-24570</v>
      </c>
      <c r="H17802" s="705" t="s">
        <v>12047</v>
      </c>
    </row>
    <row r="17803" spans="1:8" ht="15" customHeight="1" x14ac:dyDescent="0.2">
      <c r="A17803" s="734">
        <v>45296</v>
      </c>
      <c r="B17803" s="1099" t="s">
        <v>11635</v>
      </c>
      <c r="C17803" s="1099" t="s">
        <v>794</v>
      </c>
      <c r="D17803" s="1102" t="s">
        <v>10749</v>
      </c>
      <c r="E17803" s="1101">
        <v>98800</v>
      </c>
      <c r="F17803" s="126"/>
      <c r="G17803" s="126">
        <f t="shared" si="285"/>
        <v>-98800</v>
      </c>
      <c r="H17803" s="705" t="s">
        <v>12047</v>
      </c>
    </row>
    <row r="17804" spans="1:8" ht="15" x14ac:dyDescent="0.2">
      <c r="A17804" s="734">
        <v>45296</v>
      </c>
      <c r="B17804" s="1099" t="s">
        <v>9986</v>
      </c>
      <c r="C17804" s="1099" t="s">
        <v>794</v>
      </c>
      <c r="D17804" s="1102" t="s">
        <v>12120</v>
      </c>
      <c r="E17804" s="1101">
        <v>161680</v>
      </c>
      <c r="F17804" s="126"/>
      <c r="G17804" s="126">
        <f t="shared" si="285"/>
        <v>-161680</v>
      </c>
      <c r="H17804" s="705" t="s">
        <v>12047</v>
      </c>
    </row>
    <row r="17805" spans="1:8" ht="15" x14ac:dyDescent="0.2">
      <c r="A17805" s="734">
        <v>45296</v>
      </c>
      <c r="B17805" s="1099" t="s">
        <v>9356</v>
      </c>
      <c r="C17805" s="1099" t="s">
        <v>794</v>
      </c>
      <c r="D17805" s="1102" t="s">
        <v>12121</v>
      </c>
      <c r="E17805" s="1101">
        <v>54780</v>
      </c>
      <c r="F17805" s="126"/>
      <c r="G17805" s="126">
        <f t="shared" si="285"/>
        <v>-54780</v>
      </c>
      <c r="H17805" s="705" t="s">
        <v>12047</v>
      </c>
    </row>
    <row r="17806" spans="1:8" ht="15" x14ac:dyDescent="0.2">
      <c r="A17806" s="734">
        <v>45296</v>
      </c>
      <c r="B17806" s="1099" t="s">
        <v>11089</v>
      </c>
      <c r="C17806" s="1099" t="s">
        <v>794</v>
      </c>
      <c r="D17806" s="1102" t="s">
        <v>12122</v>
      </c>
      <c r="E17806" s="1101">
        <v>51850</v>
      </c>
      <c r="F17806" s="126"/>
      <c r="G17806" s="126">
        <f t="shared" si="285"/>
        <v>-51850</v>
      </c>
      <c r="H17806" s="705" t="s">
        <v>12047</v>
      </c>
    </row>
    <row r="17807" spans="1:8" ht="15" x14ac:dyDescent="0.2">
      <c r="A17807" s="734">
        <v>45296</v>
      </c>
      <c r="B17807" s="1099" t="s">
        <v>3946</v>
      </c>
      <c r="C17807" s="1099" t="s">
        <v>794</v>
      </c>
      <c r="D17807" s="1102" t="s">
        <v>12123</v>
      </c>
      <c r="E17807" s="1101">
        <v>28000</v>
      </c>
      <c r="F17807" s="126"/>
      <c r="G17807" s="126">
        <f t="shared" si="285"/>
        <v>-28000</v>
      </c>
      <c r="H17807" s="705" t="s">
        <v>12047</v>
      </c>
    </row>
    <row r="17808" spans="1:8" ht="15" x14ac:dyDescent="0.2">
      <c r="A17808" s="734">
        <v>45297</v>
      </c>
      <c r="B17808" s="1099" t="s">
        <v>11340</v>
      </c>
      <c r="C17808" s="1099" t="s">
        <v>794</v>
      </c>
      <c r="D17808" s="1102" t="s">
        <v>11854</v>
      </c>
      <c r="E17808" s="1101">
        <v>29580</v>
      </c>
      <c r="F17808" s="126"/>
      <c r="G17808" s="126">
        <f t="shared" si="285"/>
        <v>-29580</v>
      </c>
      <c r="H17808" s="705" t="s">
        <v>12047</v>
      </c>
    </row>
    <row r="17809" spans="1:8" ht="15" x14ac:dyDescent="0.2">
      <c r="A17809" s="734">
        <v>45297</v>
      </c>
      <c r="B17809" s="1099" t="s">
        <v>11089</v>
      </c>
      <c r="C17809" s="1099" t="s">
        <v>794</v>
      </c>
      <c r="D17809" s="1102" t="s">
        <v>11847</v>
      </c>
      <c r="E17809" s="1101">
        <v>36000</v>
      </c>
      <c r="F17809" s="126"/>
      <c r="G17809" s="126">
        <f t="shared" si="285"/>
        <v>-36000</v>
      </c>
      <c r="H17809" s="705" t="s">
        <v>12047</v>
      </c>
    </row>
    <row r="17810" spans="1:8" ht="15" x14ac:dyDescent="0.2">
      <c r="A17810" s="734">
        <v>45301</v>
      </c>
      <c r="B17810" s="1099" t="s">
        <v>3945</v>
      </c>
      <c r="C17810" s="1099" t="s">
        <v>794</v>
      </c>
      <c r="D17810" s="1102" t="s">
        <v>12171</v>
      </c>
      <c r="E17810" s="1101">
        <v>25000</v>
      </c>
      <c r="F17810" s="126"/>
      <c r="G17810" s="126">
        <f t="shared" si="285"/>
        <v>-25000</v>
      </c>
      <c r="H17810" s="705" t="s">
        <v>12047</v>
      </c>
    </row>
    <row r="17811" spans="1:8" ht="15" x14ac:dyDescent="0.2">
      <c r="A17811" s="734">
        <v>45301</v>
      </c>
      <c r="B17811" s="1099" t="s">
        <v>3945</v>
      </c>
      <c r="C17811" s="1099" t="s">
        <v>794</v>
      </c>
      <c r="D17811" s="1102" t="s">
        <v>12172</v>
      </c>
      <c r="E17811" s="1101">
        <v>25000</v>
      </c>
      <c r="F17811" s="126"/>
      <c r="G17811" s="126">
        <f t="shared" si="285"/>
        <v>-25000</v>
      </c>
      <c r="H17811" s="705" t="s">
        <v>12047</v>
      </c>
    </row>
    <row r="17812" spans="1:8" ht="15" x14ac:dyDescent="0.2">
      <c r="A17812" s="734">
        <v>45301</v>
      </c>
      <c r="B17812" s="1099" t="s">
        <v>3945</v>
      </c>
      <c r="C17812" s="1099" t="s">
        <v>794</v>
      </c>
      <c r="D17812" s="1102" t="s">
        <v>12173</v>
      </c>
      <c r="E17812" s="1101">
        <v>25000</v>
      </c>
      <c r="F17812" s="126"/>
      <c r="G17812" s="126">
        <f t="shared" si="285"/>
        <v>-25000</v>
      </c>
      <c r="H17812" s="705" t="s">
        <v>12047</v>
      </c>
    </row>
    <row r="17813" spans="1:8" ht="15" x14ac:dyDescent="0.2">
      <c r="A17813" s="734">
        <v>45301</v>
      </c>
      <c r="B17813" s="1099" t="s">
        <v>3945</v>
      </c>
      <c r="C17813" s="1099" t="s">
        <v>794</v>
      </c>
      <c r="D17813" s="1102" t="s">
        <v>12174</v>
      </c>
      <c r="E17813" s="1101">
        <v>25000</v>
      </c>
      <c r="F17813" s="126"/>
      <c r="G17813" s="126">
        <f t="shared" si="285"/>
        <v>-25000</v>
      </c>
      <c r="H17813" s="705" t="s">
        <v>12047</v>
      </c>
    </row>
    <row r="17814" spans="1:8" ht="15" x14ac:dyDescent="0.2">
      <c r="A17814" s="734">
        <v>45300</v>
      </c>
      <c r="B17814" s="1099" t="s">
        <v>11738</v>
      </c>
      <c r="C17814" s="1099" t="s">
        <v>794</v>
      </c>
      <c r="D17814" s="1102" t="s">
        <v>12162</v>
      </c>
      <c r="E17814" s="1101">
        <v>31410</v>
      </c>
      <c r="F17814" s="126"/>
      <c r="G17814" s="126">
        <f t="shared" si="285"/>
        <v>-31410</v>
      </c>
      <c r="H17814" s="705" t="s">
        <v>12047</v>
      </c>
    </row>
    <row r="17815" spans="1:8" ht="15" x14ac:dyDescent="0.2">
      <c r="A17815" s="734">
        <v>45300</v>
      </c>
      <c r="B17815" s="1099" t="s">
        <v>11635</v>
      </c>
      <c r="C17815" s="1099" t="s">
        <v>794</v>
      </c>
      <c r="D17815" s="1102" t="s">
        <v>11597</v>
      </c>
      <c r="E17815" s="1101">
        <v>42100</v>
      </c>
      <c r="F17815" s="126"/>
      <c r="G17815" s="126">
        <f t="shared" si="285"/>
        <v>-42100</v>
      </c>
      <c r="H17815" s="705" t="s">
        <v>12047</v>
      </c>
    </row>
    <row r="17816" spans="1:8" ht="15" x14ac:dyDescent="0.2">
      <c r="A17816" s="734">
        <v>45303</v>
      </c>
      <c r="B17816" s="1099" t="s">
        <v>3945</v>
      </c>
      <c r="C17816" s="1099" t="s">
        <v>794</v>
      </c>
      <c r="D17816" s="1102" t="s">
        <v>12177</v>
      </c>
      <c r="E17816" s="1101">
        <v>35050</v>
      </c>
      <c r="F17816" s="126"/>
      <c r="G17816" s="126">
        <f t="shared" si="285"/>
        <v>-35050</v>
      </c>
      <c r="H17816" s="705" t="s">
        <v>12047</v>
      </c>
    </row>
    <row r="17817" spans="1:8" ht="15" x14ac:dyDescent="0.2">
      <c r="A17817" s="734">
        <v>45304</v>
      </c>
      <c r="B17817" s="1099" t="s">
        <v>10908</v>
      </c>
      <c r="C17817" s="1099" t="s">
        <v>794</v>
      </c>
      <c r="D17817" s="1102" t="s">
        <v>12178</v>
      </c>
      <c r="E17817" s="1101">
        <v>48385</v>
      </c>
      <c r="F17817" s="126"/>
      <c r="G17817" s="126">
        <f t="shared" si="285"/>
        <v>-48385</v>
      </c>
      <c r="H17817" s="705" t="s">
        <v>12047</v>
      </c>
    </row>
    <row r="17818" spans="1:8" ht="15" x14ac:dyDescent="0.2">
      <c r="A17818" s="734">
        <v>45306</v>
      </c>
      <c r="B17818" s="1099" t="s">
        <v>11738</v>
      </c>
      <c r="C17818" s="1099" t="s">
        <v>794</v>
      </c>
      <c r="D17818" s="1102" t="s">
        <v>12189</v>
      </c>
      <c r="E17818" s="1101">
        <v>100000</v>
      </c>
      <c r="F17818" s="126"/>
      <c r="G17818" s="126">
        <f t="shared" si="285"/>
        <v>-100000</v>
      </c>
      <c r="H17818" s="705" t="s">
        <v>12047</v>
      </c>
    </row>
    <row r="17819" spans="1:8" ht="15" x14ac:dyDescent="0.2">
      <c r="A17819" s="734">
        <v>45306</v>
      </c>
      <c r="B17819" s="1099" t="s">
        <v>11738</v>
      </c>
      <c r="C17819" s="1099" t="s">
        <v>794</v>
      </c>
      <c r="D17819" s="1102" t="s">
        <v>12210</v>
      </c>
      <c r="E17819" s="1101">
        <v>42302.419354838712</v>
      </c>
      <c r="F17819" s="126"/>
      <c r="G17819" s="126">
        <f t="shared" ref="G17819:G17828" si="286">F17819-E17819</f>
        <v>-42302.419354838712</v>
      </c>
      <c r="H17819" s="705" t="s">
        <v>12047</v>
      </c>
    </row>
    <row r="17820" spans="1:8" ht="15" x14ac:dyDescent="0.2">
      <c r="A17820" s="734">
        <v>45306</v>
      </c>
      <c r="B17820" s="1099" t="s">
        <v>11738</v>
      </c>
      <c r="C17820" s="1099" t="s">
        <v>794</v>
      </c>
      <c r="D17820" s="1102" t="s">
        <v>12211</v>
      </c>
      <c r="E17820" s="1101">
        <v>57903.225806451621</v>
      </c>
      <c r="F17820" s="126"/>
      <c r="G17820" s="126">
        <f t="shared" si="286"/>
        <v>-57903.225806451621</v>
      </c>
      <c r="H17820" s="705" t="s">
        <v>12047</v>
      </c>
    </row>
    <row r="17821" spans="1:8" ht="15" x14ac:dyDescent="0.2">
      <c r="A17821" s="734">
        <v>45306</v>
      </c>
      <c r="B17821" s="1099" t="s">
        <v>11738</v>
      </c>
      <c r="C17821" s="1099" t="s">
        <v>794</v>
      </c>
      <c r="D17821" s="1102" t="s">
        <v>12212</v>
      </c>
      <c r="E17821" s="1101">
        <v>45725.806451612902</v>
      </c>
      <c r="F17821" s="126"/>
      <c r="G17821" s="126">
        <f t="shared" si="286"/>
        <v>-45725.806451612902</v>
      </c>
      <c r="H17821" s="705" t="s">
        <v>12047</v>
      </c>
    </row>
    <row r="17822" spans="1:8" ht="15" x14ac:dyDescent="0.2">
      <c r="A17822" s="734">
        <v>45306</v>
      </c>
      <c r="B17822" s="1099" t="s">
        <v>11738</v>
      </c>
      <c r="C17822" s="1099" t="s">
        <v>794</v>
      </c>
      <c r="D17822" s="1102" t="s">
        <v>12213</v>
      </c>
      <c r="E17822" s="1101">
        <v>33987.903225806447</v>
      </c>
      <c r="F17822" s="126"/>
      <c r="G17822" s="126">
        <f t="shared" si="286"/>
        <v>-33987.903225806447</v>
      </c>
      <c r="H17822" s="705" t="s">
        <v>12047</v>
      </c>
    </row>
    <row r="17823" spans="1:8" ht="15" x14ac:dyDescent="0.2">
      <c r="A17823" s="734">
        <v>45306</v>
      </c>
      <c r="B17823" s="1099" t="s">
        <v>11738</v>
      </c>
      <c r="C17823" s="1099" t="s">
        <v>794</v>
      </c>
      <c r="D17823" s="1102" t="s">
        <v>12214</v>
      </c>
      <c r="E17823" s="1101">
        <v>55604.838709677424</v>
      </c>
      <c r="F17823" s="126"/>
      <c r="G17823" s="126">
        <f t="shared" si="286"/>
        <v>-55604.838709677424</v>
      </c>
      <c r="H17823" s="705" t="s">
        <v>12047</v>
      </c>
    </row>
    <row r="17824" spans="1:8" ht="15" x14ac:dyDescent="0.2">
      <c r="A17824" s="734">
        <v>45306</v>
      </c>
      <c r="B17824" s="1099" t="s">
        <v>11738</v>
      </c>
      <c r="C17824" s="1099" t="s">
        <v>794</v>
      </c>
      <c r="D17824" s="1102" t="s">
        <v>12215</v>
      </c>
      <c r="E17824" s="1101">
        <v>30947.580645161292</v>
      </c>
      <c r="F17824" s="126"/>
      <c r="G17824" s="126">
        <f t="shared" si="286"/>
        <v>-30947.580645161292</v>
      </c>
      <c r="H17824" s="705" t="s">
        <v>12047</v>
      </c>
    </row>
    <row r="17825" spans="1:8" ht="15" x14ac:dyDescent="0.2">
      <c r="A17825" s="734">
        <v>45306</v>
      </c>
      <c r="B17825" s="1099" t="s">
        <v>11738</v>
      </c>
      <c r="C17825" s="1099" t="s">
        <v>794</v>
      </c>
      <c r="D17825" s="1102" t="s">
        <v>12216</v>
      </c>
      <c r="E17825" s="1101">
        <v>51229.838709677417</v>
      </c>
      <c r="F17825" s="126"/>
      <c r="G17825" s="126">
        <f t="shared" si="286"/>
        <v>-51229.838709677417</v>
      </c>
      <c r="H17825" s="705" t="s">
        <v>12047</v>
      </c>
    </row>
    <row r="17826" spans="1:8" ht="15" x14ac:dyDescent="0.2">
      <c r="A17826" s="734">
        <v>45306</v>
      </c>
      <c r="B17826" s="1099" t="s">
        <v>11738</v>
      </c>
      <c r="C17826" s="1099" t="s">
        <v>794</v>
      </c>
      <c r="D17826" s="1102" t="s">
        <v>12217</v>
      </c>
      <c r="E17826" s="1101">
        <v>45967.741935483864</v>
      </c>
      <c r="F17826" s="126"/>
      <c r="G17826" s="126">
        <f t="shared" si="286"/>
        <v>-45967.741935483864</v>
      </c>
      <c r="H17826" s="705" t="s">
        <v>12047</v>
      </c>
    </row>
    <row r="17827" spans="1:8" ht="15" x14ac:dyDescent="0.2">
      <c r="A17827" s="734">
        <v>45306</v>
      </c>
      <c r="B17827" s="1099" t="s">
        <v>11738</v>
      </c>
      <c r="C17827" s="1099" t="s">
        <v>794</v>
      </c>
      <c r="D17827" s="1102" t="s">
        <v>12218</v>
      </c>
      <c r="E17827" s="1101">
        <v>34129.032258064515</v>
      </c>
      <c r="F17827" s="126"/>
      <c r="G17827" s="126">
        <f t="shared" si="286"/>
        <v>-34129.032258064515</v>
      </c>
      <c r="H17827" s="705" t="s">
        <v>12047</v>
      </c>
    </row>
    <row r="17828" spans="1:8" ht="15" x14ac:dyDescent="0.2">
      <c r="A17828" s="734">
        <v>45306</v>
      </c>
      <c r="B17828" s="1099" t="s">
        <v>12082</v>
      </c>
      <c r="C17828" s="1099" t="s">
        <v>794</v>
      </c>
      <c r="D17828" s="1102" t="s">
        <v>9012</v>
      </c>
      <c r="E17828" s="1101">
        <v>5000</v>
      </c>
      <c r="F17828" s="126"/>
      <c r="G17828" s="126">
        <f t="shared" si="286"/>
        <v>-5000</v>
      </c>
      <c r="H17828" s="705" t="s">
        <v>12047</v>
      </c>
    </row>
    <row r="17829" spans="1:8" ht="23.25" customHeight="1" x14ac:dyDescent="0.2">
      <c r="A17829" s="734">
        <v>45312</v>
      </c>
      <c r="B17829" s="1099" t="s">
        <v>11738</v>
      </c>
      <c r="C17829" s="1099" t="s">
        <v>794</v>
      </c>
      <c r="D17829" s="1102" t="s">
        <v>12235</v>
      </c>
      <c r="E17829" s="1101">
        <v>70000</v>
      </c>
      <c r="F17829" s="126"/>
      <c r="G17829" s="126">
        <f>F17829-E17829</f>
        <v>-70000</v>
      </c>
      <c r="H17829" s="705" t="s">
        <v>12047</v>
      </c>
    </row>
    <row r="17830" spans="1:8" ht="15" x14ac:dyDescent="0.2">
      <c r="A17830" s="734">
        <v>45272</v>
      </c>
      <c r="B17830" s="63" t="s">
        <v>9986</v>
      </c>
      <c r="C17830" s="551" t="s">
        <v>438</v>
      </c>
      <c r="D17830" s="740" t="s">
        <v>11889</v>
      </c>
      <c r="E17830" s="552">
        <v>7000</v>
      </c>
      <c r="F17830" s="126"/>
      <c r="G17830" s="126">
        <f t="shared" si="283"/>
        <v>-7000</v>
      </c>
      <c r="H17830" s="705" t="s">
        <v>11835</v>
      </c>
    </row>
    <row r="17831" spans="1:8" ht="15" customHeight="1" x14ac:dyDescent="0.2">
      <c r="A17831" s="734">
        <v>45272</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45272</v>
      </c>
      <c r="B17832" s="63" t="s">
        <v>11089</v>
      </c>
      <c r="C17832" s="63" t="s">
        <v>11896</v>
      </c>
      <c r="D17832" s="183" t="s">
        <v>11171</v>
      </c>
      <c r="E17832" s="126">
        <v>400000</v>
      </c>
      <c r="F17832" s="126"/>
      <c r="G17832" s="126">
        <f t="shared" si="287"/>
        <v>-400000</v>
      </c>
      <c r="H17832" s="705" t="s">
        <v>11835</v>
      </c>
    </row>
    <row r="17833" spans="1:8" ht="15" customHeight="1" x14ac:dyDescent="0.2">
      <c r="A17833" s="734">
        <v>45272</v>
      </c>
      <c r="B17833" s="63" t="s">
        <v>11089</v>
      </c>
      <c r="C17833" s="63" t="s">
        <v>11896</v>
      </c>
      <c r="D17833" s="183" t="s">
        <v>11171</v>
      </c>
      <c r="E17833" s="126">
        <v>600000</v>
      </c>
      <c r="F17833" s="126"/>
      <c r="G17833" s="126">
        <f t="shared" si="287"/>
        <v>-600000</v>
      </c>
      <c r="H17833" s="705" t="s">
        <v>11835</v>
      </c>
    </row>
    <row r="17834" spans="1:8" ht="15" customHeight="1" x14ac:dyDescent="0.2">
      <c r="A17834" s="734">
        <v>45273</v>
      </c>
      <c r="B17834" s="63" t="s">
        <v>11897</v>
      </c>
      <c r="C17834" s="63" t="s">
        <v>11898</v>
      </c>
      <c r="D17834" s="183" t="s">
        <v>11899</v>
      </c>
      <c r="E17834" s="126">
        <v>1500000</v>
      </c>
      <c r="F17834" s="126"/>
      <c r="G17834" s="126">
        <f t="shared" si="287"/>
        <v>-1500000</v>
      </c>
      <c r="H17834" s="705" t="s">
        <v>11835</v>
      </c>
    </row>
    <row r="17835" spans="1:8" ht="15" customHeight="1" x14ac:dyDescent="0.2">
      <c r="A17835" s="734">
        <v>45273</v>
      </c>
      <c r="B17835" s="63" t="s">
        <v>103</v>
      </c>
      <c r="C17835" s="63" t="s">
        <v>103</v>
      </c>
      <c r="D17835" s="183" t="s">
        <v>11900</v>
      </c>
      <c r="E17835" s="126">
        <v>15000</v>
      </c>
      <c r="F17835" s="126"/>
      <c r="G17835" s="126">
        <f t="shared" si="287"/>
        <v>-15000</v>
      </c>
      <c r="H17835" s="705" t="s">
        <v>11835</v>
      </c>
    </row>
    <row r="17836" spans="1:8" ht="15" customHeight="1" x14ac:dyDescent="0.2">
      <c r="A17836" s="734">
        <v>45273</v>
      </c>
      <c r="B17836" s="63" t="s">
        <v>11897</v>
      </c>
      <c r="C17836" s="63" t="s">
        <v>5410</v>
      </c>
      <c r="D17836" s="183" t="s">
        <v>11901</v>
      </c>
      <c r="E17836" s="126">
        <v>10000</v>
      </c>
      <c r="F17836" s="126"/>
      <c r="G17836" s="126">
        <f t="shared" si="287"/>
        <v>-10000</v>
      </c>
      <c r="H17836" s="705" t="s">
        <v>11835</v>
      </c>
    </row>
    <row r="17837" spans="1:8" ht="15" customHeight="1" x14ac:dyDescent="0.2">
      <c r="A17837" s="734">
        <v>45273</v>
      </c>
      <c r="B17837" s="63" t="s">
        <v>11728</v>
      </c>
      <c r="C17837" s="63" t="s">
        <v>10993</v>
      </c>
      <c r="D17837" s="183" t="s">
        <v>11902</v>
      </c>
      <c r="E17837" s="126">
        <v>3900</v>
      </c>
      <c r="F17837" s="126"/>
      <c r="G17837" s="126">
        <f t="shared" si="287"/>
        <v>-3900</v>
      </c>
      <c r="H17837" s="705" t="s">
        <v>11835</v>
      </c>
    </row>
    <row r="17838" spans="1:8" ht="15" customHeight="1" x14ac:dyDescent="0.2">
      <c r="A17838" s="734">
        <v>45274</v>
      </c>
      <c r="B17838" s="63" t="s">
        <v>10908</v>
      </c>
      <c r="C17838" s="63" t="s">
        <v>5741</v>
      </c>
      <c r="D17838" s="183" t="s">
        <v>1157</v>
      </c>
      <c r="E17838" s="126">
        <v>1000</v>
      </c>
      <c r="F17838" s="126"/>
      <c r="G17838" s="126">
        <f t="shared" si="287"/>
        <v>-1000</v>
      </c>
      <c r="H17838" s="705" t="s">
        <v>11835</v>
      </c>
    </row>
    <row r="17839" spans="1:8" ht="15" customHeight="1" x14ac:dyDescent="0.2">
      <c r="A17839" s="734">
        <v>45274</v>
      </c>
      <c r="B17839" s="63" t="s">
        <v>11635</v>
      </c>
      <c r="C17839" s="63" t="s">
        <v>11029</v>
      </c>
      <c r="D17839" s="183" t="s">
        <v>11903</v>
      </c>
      <c r="E17839" s="126">
        <v>40000</v>
      </c>
      <c r="F17839" s="126"/>
      <c r="G17839" s="126">
        <f t="shared" si="287"/>
        <v>-40000</v>
      </c>
      <c r="H17839" s="705" t="s">
        <v>11835</v>
      </c>
    </row>
    <row r="17840" spans="1:8" ht="15" customHeight="1" x14ac:dyDescent="0.2">
      <c r="A17840" s="734">
        <v>45274</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2"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736"/>
      <c r="C17990" s="63" t="s">
        <v>12025</v>
      </c>
      <c r="D17990" s="183" t="s">
        <v>11171</v>
      </c>
      <c r="E17990" s="126">
        <v>250000</v>
      </c>
      <c r="F17990" s="126"/>
      <c r="G17990" s="126">
        <f t="shared" si="289"/>
        <v>-250000</v>
      </c>
      <c r="H17990" s="705" t="s">
        <v>11835</v>
      </c>
    </row>
    <row r="17991" spans="1:8" ht="15" x14ac:dyDescent="0.2">
      <c r="A17991" s="734">
        <v>45287</v>
      </c>
      <c r="B17991" s="63" t="s">
        <v>11897</v>
      </c>
      <c r="C17991" s="63" t="s">
        <v>10993</v>
      </c>
      <c r="D17991" s="183" t="s">
        <v>7376</v>
      </c>
      <c r="E17991" s="126">
        <v>2700</v>
      </c>
      <c r="F17991" s="126"/>
      <c r="G17991" s="126">
        <f t="shared" si="289"/>
        <v>-2700</v>
      </c>
      <c r="H17991" s="705" t="s">
        <v>11835</v>
      </c>
    </row>
    <row r="17992" spans="1:8" ht="15" x14ac:dyDescent="0.2">
      <c r="A17992" s="734">
        <v>45288</v>
      </c>
      <c r="B17992" s="63" t="s">
        <v>11089</v>
      </c>
      <c r="C17992" s="63" t="s">
        <v>5460</v>
      </c>
      <c r="D17992" s="183" t="s">
        <v>12003</v>
      </c>
      <c r="E17992" s="126">
        <v>35000</v>
      </c>
      <c r="F17992" s="126"/>
      <c r="G17992" s="126">
        <f t="shared" si="289"/>
        <v>-35000</v>
      </c>
      <c r="H17992" s="705" t="s">
        <v>11835</v>
      </c>
    </row>
    <row r="17993" spans="1:8" ht="15" x14ac:dyDescent="0.2">
      <c r="A17993" s="734">
        <v>45288</v>
      </c>
      <c r="B17993" s="63" t="s">
        <v>10908</v>
      </c>
      <c r="C17993" s="63" t="s">
        <v>12027</v>
      </c>
      <c r="D17993" s="183" t="s">
        <v>12028</v>
      </c>
      <c r="E17993" s="126">
        <v>765000</v>
      </c>
      <c r="F17993" s="126"/>
      <c r="G17993" s="126">
        <f t="shared" si="289"/>
        <v>-765000</v>
      </c>
      <c r="H17993" s="705" t="s">
        <v>11835</v>
      </c>
    </row>
    <row r="17994" spans="1:8" ht="15" x14ac:dyDescent="0.2">
      <c r="A17994" s="734">
        <v>45288</v>
      </c>
      <c r="B17994" s="63" t="s">
        <v>11446</v>
      </c>
      <c r="C17994" s="63" t="s">
        <v>12029</v>
      </c>
      <c r="D17994" s="183" t="s">
        <v>12030</v>
      </c>
      <c r="E17994" s="126">
        <v>28300</v>
      </c>
      <c r="F17994" s="126"/>
      <c r="G17994" s="126">
        <f t="shared" si="289"/>
        <v>-28300</v>
      </c>
      <c r="H17994" s="705" t="s">
        <v>11835</v>
      </c>
    </row>
    <row r="17995" spans="1:8" ht="15" x14ac:dyDescent="0.2">
      <c r="A17995" s="734">
        <v>45288</v>
      </c>
      <c r="B17995" s="63" t="s">
        <v>11446</v>
      </c>
      <c r="C17995" s="63" t="s">
        <v>12029</v>
      </c>
      <c r="D17995" s="183" t="s">
        <v>12041</v>
      </c>
      <c r="E17995" s="126">
        <v>-5700</v>
      </c>
      <c r="F17995" s="126"/>
      <c r="G17995" s="126">
        <f t="shared" si="289"/>
        <v>5700</v>
      </c>
      <c r="H17995" s="705" t="s">
        <v>11835</v>
      </c>
    </row>
    <row r="17996" spans="1:8" ht="15" x14ac:dyDescent="0.2">
      <c r="A17996" s="734">
        <v>45288</v>
      </c>
      <c r="B17996" s="63" t="s">
        <v>11089</v>
      </c>
      <c r="C17996" s="63" t="s">
        <v>372</v>
      </c>
      <c r="D17996" s="183" t="s">
        <v>2108</v>
      </c>
      <c r="E17996" s="126">
        <v>1000</v>
      </c>
      <c r="F17996" s="126"/>
      <c r="G17996" s="126">
        <f t="shared" si="289"/>
        <v>-1000</v>
      </c>
      <c r="H17996" s="705" t="s">
        <v>11835</v>
      </c>
    </row>
    <row r="17997" spans="1:8" ht="15" x14ac:dyDescent="0.2">
      <c r="A17997" s="734">
        <v>45288</v>
      </c>
      <c r="B17997" s="63" t="s">
        <v>11728</v>
      </c>
      <c r="C17997" s="63" t="s">
        <v>5741</v>
      </c>
      <c r="D17997" s="183" t="s">
        <v>370</v>
      </c>
      <c r="E17997" s="126">
        <v>1700</v>
      </c>
      <c r="F17997" s="126"/>
      <c r="G17997" s="126">
        <f t="shared" si="289"/>
        <v>-1700</v>
      </c>
      <c r="H17997" s="705" t="s">
        <v>11835</v>
      </c>
    </row>
    <row r="17998" spans="1:8" ht="15" x14ac:dyDescent="0.2">
      <c r="A17998" s="734">
        <v>45289</v>
      </c>
      <c r="B17998" s="63" t="s">
        <v>11089</v>
      </c>
      <c r="C17998" s="63" t="s">
        <v>11975</v>
      </c>
      <c r="D17998" s="183" t="s">
        <v>1157</v>
      </c>
      <c r="E17998" s="126">
        <v>20000</v>
      </c>
      <c r="F17998" s="126"/>
      <c r="G17998" s="126">
        <f t="shared" si="289"/>
        <v>-20000</v>
      </c>
      <c r="H17998" s="705" t="s">
        <v>11835</v>
      </c>
    </row>
    <row r="17999" spans="1:8" ht="15" x14ac:dyDescent="0.2">
      <c r="A17999" s="734">
        <v>45289</v>
      </c>
      <c r="B17999" s="63" t="s">
        <v>11728</v>
      </c>
      <c r="C17999" s="63" t="s">
        <v>11106</v>
      </c>
      <c r="D17999" s="183" t="s">
        <v>1157</v>
      </c>
      <c r="E17999" s="126">
        <v>31000</v>
      </c>
      <c r="F17999" s="126"/>
      <c r="G17999" s="126">
        <f t="shared" si="289"/>
        <v>-31000</v>
      </c>
      <c r="H17999" s="705" t="s">
        <v>11835</v>
      </c>
    </row>
    <row r="18000" spans="1:8" ht="15" x14ac:dyDescent="0.2">
      <c r="A18000" s="734">
        <v>45289</v>
      </c>
      <c r="B18000" s="63" t="s">
        <v>3946</v>
      </c>
      <c r="C18000" s="63" t="s">
        <v>3877</v>
      </c>
      <c r="D18000" s="183" t="s">
        <v>1157</v>
      </c>
      <c r="E18000" s="126">
        <v>50000</v>
      </c>
      <c r="F18000" s="126"/>
      <c r="G18000" s="126">
        <f t="shared" si="289"/>
        <v>-50000</v>
      </c>
      <c r="H18000" s="705" t="s">
        <v>11835</v>
      </c>
    </row>
    <row r="18001" spans="1:8" ht="15" x14ac:dyDescent="0.2">
      <c r="A18001" s="734">
        <v>45289</v>
      </c>
      <c r="B18001" s="63" t="s">
        <v>10232</v>
      </c>
      <c r="C18001" s="63" t="s">
        <v>5741</v>
      </c>
      <c r="D18001" s="183" t="s">
        <v>370</v>
      </c>
      <c r="E18001" s="126">
        <v>1500</v>
      </c>
      <c r="F18001" s="126"/>
      <c r="G18001" s="126">
        <f t="shared" si="289"/>
        <v>-1500</v>
      </c>
      <c r="H18001" s="705" t="s">
        <v>11835</v>
      </c>
    </row>
    <row r="18002" spans="1:8" ht="15" x14ac:dyDescent="0.2">
      <c r="A18002" s="734">
        <v>45289</v>
      </c>
      <c r="B18002" s="63" t="s">
        <v>11728</v>
      </c>
      <c r="C18002" s="63" t="s">
        <v>2554</v>
      </c>
      <c r="D18002" s="183" t="s">
        <v>12031</v>
      </c>
      <c r="E18002" s="126">
        <v>50000</v>
      </c>
      <c r="F18002" s="126"/>
      <c r="G18002" s="126">
        <f t="shared" si="289"/>
        <v>-50000</v>
      </c>
      <c r="H18002" s="705" t="s">
        <v>11835</v>
      </c>
    </row>
    <row r="18003" spans="1:8" ht="15" x14ac:dyDescent="0.2">
      <c r="A18003" s="734">
        <v>45289</v>
      </c>
      <c r="B18003" s="63" t="s">
        <v>103</v>
      </c>
      <c r="C18003" s="63" t="s">
        <v>103</v>
      </c>
      <c r="D18003" s="183" t="s">
        <v>8158</v>
      </c>
      <c r="E18003" s="126">
        <v>1700</v>
      </c>
      <c r="F18003" s="126"/>
      <c r="G18003" s="126">
        <f t="shared" si="289"/>
        <v>-1700</v>
      </c>
      <c r="H18003" s="705" t="s">
        <v>11835</v>
      </c>
    </row>
    <row r="18004" spans="1:8" ht="15" x14ac:dyDescent="0.2">
      <c r="A18004" s="734">
        <v>45289</v>
      </c>
      <c r="B18004" s="63" t="s">
        <v>11635</v>
      </c>
      <c r="C18004" s="63" t="s">
        <v>286</v>
      </c>
      <c r="D18004" s="183" t="s">
        <v>8663</v>
      </c>
      <c r="E18004" s="126">
        <v>1200</v>
      </c>
      <c r="F18004" s="126"/>
      <c r="G18004" s="126">
        <f t="shared" si="289"/>
        <v>-1200</v>
      </c>
      <c r="H18004" s="705" t="s">
        <v>11835</v>
      </c>
    </row>
    <row r="18005" spans="1:8" ht="24" x14ac:dyDescent="0.2">
      <c r="A18005" s="734">
        <v>45289</v>
      </c>
      <c r="B18005" s="63" t="s">
        <v>10471</v>
      </c>
      <c r="C18005" s="63" t="s">
        <v>12032</v>
      </c>
      <c r="D18005" s="183" t="s">
        <v>12033</v>
      </c>
      <c r="E18005" s="126">
        <v>100000</v>
      </c>
      <c r="F18005" s="126"/>
      <c r="G18005" s="126">
        <f t="shared" si="289"/>
        <v>-100000</v>
      </c>
      <c r="H18005" s="705" t="s">
        <v>11835</v>
      </c>
    </row>
    <row r="18006" spans="1:8" ht="15" x14ac:dyDescent="0.2">
      <c r="A18006" s="734">
        <v>45289</v>
      </c>
      <c r="B18006" s="63" t="s">
        <v>10908</v>
      </c>
      <c r="C18006" s="63" t="s">
        <v>392</v>
      </c>
      <c r="D18006" s="183" t="s">
        <v>12034</v>
      </c>
      <c r="E18006" s="126">
        <v>14780</v>
      </c>
      <c r="F18006" s="126"/>
      <c r="G18006" s="126">
        <f t="shared" si="289"/>
        <v>-14780</v>
      </c>
      <c r="H18006" s="705" t="s">
        <v>11835</v>
      </c>
    </row>
    <row r="18007" spans="1:8" ht="24" x14ac:dyDescent="0.2">
      <c r="A18007" s="734">
        <v>45289</v>
      </c>
      <c r="B18007" s="63" t="s">
        <v>11897</v>
      </c>
      <c r="C18007" s="63" t="s">
        <v>8091</v>
      </c>
      <c r="D18007" s="183" t="s">
        <v>12035</v>
      </c>
      <c r="E18007" s="126">
        <v>1000000</v>
      </c>
      <c r="F18007" s="126"/>
      <c r="G18007" s="126">
        <f t="shared" si="289"/>
        <v>-1000000</v>
      </c>
      <c r="H18007" s="705" t="s">
        <v>11835</v>
      </c>
    </row>
    <row r="18008" spans="1:8" ht="15" x14ac:dyDescent="0.2">
      <c r="A18008" s="734">
        <v>45289</v>
      </c>
      <c r="B18008" s="63" t="s">
        <v>11897</v>
      </c>
      <c r="C18008" s="63" t="s">
        <v>8091</v>
      </c>
      <c r="D18008" s="183" t="s">
        <v>12036</v>
      </c>
      <c r="E18008" s="126">
        <v>250000</v>
      </c>
      <c r="F18008" s="126"/>
      <c r="G18008" s="126">
        <f t="shared" si="289"/>
        <v>-250000</v>
      </c>
      <c r="H18008" s="705" t="s">
        <v>11835</v>
      </c>
    </row>
    <row r="18009" spans="1:8" ht="15" x14ac:dyDescent="0.2">
      <c r="A18009" s="734">
        <v>45289</v>
      </c>
      <c r="B18009" s="63" t="s">
        <v>11897</v>
      </c>
      <c r="C18009" s="63" t="s">
        <v>8091</v>
      </c>
      <c r="D18009" s="183" t="s">
        <v>12036</v>
      </c>
      <c r="E18009" s="126">
        <v>250000</v>
      </c>
      <c r="F18009" s="126"/>
      <c r="G18009" s="126">
        <f t="shared" si="289"/>
        <v>-250000</v>
      </c>
      <c r="H18009" s="705" t="s">
        <v>11835</v>
      </c>
    </row>
    <row r="18010" spans="1:8" ht="15" x14ac:dyDescent="0.2">
      <c r="A18010" s="734">
        <v>45289</v>
      </c>
      <c r="B18010" s="63" t="s">
        <v>11728</v>
      </c>
      <c r="C18010" s="63" t="s">
        <v>10993</v>
      </c>
      <c r="D18010" s="183" t="s">
        <v>12073</v>
      </c>
      <c r="E18010" s="126">
        <v>1120</v>
      </c>
      <c r="F18010" s="126"/>
      <c r="G18010" s="126">
        <f t="shared" si="289"/>
        <v>-1120</v>
      </c>
      <c r="H18010" s="705" t="s">
        <v>11835</v>
      </c>
    </row>
    <row r="18011" spans="1:8" ht="15" x14ac:dyDescent="0.2">
      <c r="A18011" s="734">
        <v>45290</v>
      </c>
      <c r="B18011" s="63" t="s">
        <v>103</v>
      </c>
      <c r="C18011" s="63" t="s">
        <v>2996</v>
      </c>
      <c r="D18011" s="183" t="s">
        <v>1157</v>
      </c>
      <c r="E18011" s="126">
        <v>5330</v>
      </c>
      <c r="F18011" s="126"/>
      <c r="G18011" s="126">
        <f t="shared" si="289"/>
        <v>-5330</v>
      </c>
      <c r="H18011" s="705" t="s">
        <v>11835</v>
      </c>
    </row>
    <row r="18012" spans="1:8" ht="15" x14ac:dyDescent="0.2">
      <c r="A18012" s="734">
        <v>45290</v>
      </c>
      <c r="B18012" s="63" t="s">
        <v>11635</v>
      </c>
      <c r="C18012" s="63" t="s">
        <v>5741</v>
      </c>
      <c r="D18012" s="183" t="s">
        <v>370</v>
      </c>
      <c r="E18012" s="126">
        <v>1500</v>
      </c>
      <c r="F18012" s="126"/>
      <c r="G18012" s="126">
        <f t="shared" si="289"/>
        <v>-1500</v>
      </c>
      <c r="H18012" s="705" t="s">
        <v>11835</v>
      </c>
    </row>
    <row r="18013" spans="1:8" ht="15" x14ac:dyDescent="0.2">
      <c r="A18013" s="734">
        <v>45290</v>
      </c>
      <c r="B18013" s="63" t="s">
        <v>10908</v>
      </c>
      <c r="C18013" s="63" t="s">
        <v>5741</v>
      </c>
      <c r="D18013" s="183" t="s">
        <v>370</v>
      </c>
      <c r="E18013" s="126">
        <v>550</v>
      </c>
      <c r="F18013" s="126"/>
      <c r="G18013" s="126">
        <f t="shared" si="289"/>
        <v>-550</v>
      </c>
      <c r="H18013" s="705" t="s">
        <v>11835</v>
      </c>
    </row>
    <row r="18014" spans="1:8" ht="15" customHeight="1" x14ac:dyDescent="0.2">
      <c r="A18014" s="734">
        <v>45290</v>
      </c>
      <c r="B18014" s="63" t="s">
        <v>11446</v>
      </c>
      <c r="C18014" s="63" t="s">
        <v>438</v>
      </c>
      <c r="D18014" s="183" t="s">
        <v>12074</v>
      </c>
      <c r="E18014" s="126">
        <v>47000</v>
      </c>
      <c r="F18014" s="126"/>
      <c r="G18014" s="126">
        <f t="shared" si="289"/>
        <v>-47000</v>
      </c>
      <c r="H18014" s="705" t="s">
        <v>11835</v>
      </c>
    </row>
    <row r="18015" spans="1:8" ht="15" x14ac:dyDescent="0.2">
      <c r="A18015" s="733">
        <v>45261</v>
      </c>
      <c r="B18015" s="174" t="s">
        <v>10151</v>
      </c>
      <c r="C18015" s="174" t="s">
        <v>6624</v>
      </c>
      <c r="D18015" s="228" t="s">
        <v>11865</v>
      </c>
      <c r="E18015" s="236">
        <v>80000</v>
      </c>
      <c r="F18015" s="236"/>
      <c r="G18015" s="236">
        <f t="shared" si="289"/>
        <v>-80000</v>
      </c>
      <c r="H18015" s="709" t="s">
        <v>11835</v>
      </c>
    </row>
    <row r="18016" spans="1:8" ht="15" x14ac:dyDescent="0.2">
      <c r="A18016" s="733">
        <v>45264</v>
      </c>
      <c r="B18016" s="174" t="s">
        <v>10908</v>
      </c>
      <c r="C18016" s="174" t="s">
        <v>11386</v>
      </c>
      <c r="D18016" s="228" t="s">
        <v>11866</v>
      </c>
      <c r="E18016" s="236">
        <v>250000</v>
      </c>
      <c r="F18016" s="236"/>
      <c r="G18016" s="236">
        <f t="shared" si="289"/>
        <v>-250000</v>
      </c>
      <c r="H18016" s="709" t="s">
        <v>11835</v>
      </c>
    </row>
    <row r="18017" spans="1:8" ht="15" x14ac:dyDescent="0.2">
      <c r="A18017" s="733">
        <v>45268</v>
      </c>
      <c r="B18017" s="174" t="s">
        <v>11340</v>
      </c>
      <c r="C18017" s="551" t="s">
        <v>3003</v>
      </c>
      <c r="D18017" s="740" t="s">
        <v>11867</v>
      </c>
      <c r="E18017" s="552">
        <v>15900</v>
      </c>
      <c r="F18017" s="236"/>
      <c r="G18017" s="236">
        <f t="shared" si="289"/>
        <v>-15900</v>
      </c>
      <c r="H18017" s="709" t="s">
        <v>11835</v>
      </c>
    </row>
    <row r="18018" spans="1:8" ht="15" x14ac:dyDescent="0.2">
      <c r="A18018" s="733">
        <v>45268</v>
      </c>
      <c r="B18018" s="174" t="s">
        <v>3946</v>
      </c>
      <c r="C18018" s="551" t="s">
        <v>3003</v>
      </c>
      <c r="D18018" s="740" t="s">
        <v>11867</v>
      </c>
      <c r="E18018" s="552">
        <v>32760</v>
      </c>
      <c r="F18018" s="236"/>
      <c r="G18018" s="236">
        <f t="shared" si="289"/>
        <v>-32760</v>
      </c>
      <c r="H18018" s="709" t="s">
        <v>11835</v>
      </c>
    </row>
    <row r="18019" spans="1:8" ht="15" x14ac:dyDescent="0.2">
      <c r="A18019" s="733">
        <v>45268</v>
      </c>
      <c r="B18019" s="174" t="s">
        <v>3945</v>
      </c>
      <c r="C18019" s="551" t="s">
        <v>3003</v>
      </c>
      <c r="D18019" s="740" t="s">
        <v>11867</v>
      </c>
      <c r="E18019" s="552">
        <v>35360</v>
      </c>
      <c r="F18019" s="236"/>
      <c r="G18019" s="236">
        <f t="shared" si="289"/>
        <v>-35360</v>
      </c>
      <c r="H18019" s="709" t="s">
        <v>11835</v>
      </c>
    </row>
    <row r="18020" spans="1:8" ht="15" x14ac:dyDescent="0.2">
      <c r="A18020" s="733">
        <v>45272</v>
      </c>
      <c r="B18020" s="174" t="s">
        <v>10908</v>
      </c>
      <c r="C18020" s="174" t="s">
        <v>11536</v>
      </c>
      <c r="D18020" s="228" t="s">
        <v>11892</v>
      </c>
      <c r="E18020" s="236">
        <v>250000</v>
      </c>
      <c r="F18020" s="236"/>
      <c r="G18020" s="236">
        <f t="shared" si="289"/>
        <v>-250000</v>
      </c>
      <c r="H18020" s="709" t="s">
        <v>11835</v>
      </c>
    </row>
    <row r="18021" spans="1:8" ht="15" x14ac:dyDescent="0.2">
      <c r="A18021" s="733">
        <v>45273</v>
      </c>
      <c r="B18021" s="174" t="s">
        <v>11635</v>
      </c>
      <c r="C18021" s="174" t="s">
        <v>8251</v>
      </c>
      <c r="D18021" s="228" t="s">
        <v>11893</v>
      </c>
      <c r="E18021" s="236">
        <v>150000</v>
      </c>
      <c r="F18021" s="236"/>
      <c r="G18021" s="236">
        <f t="shared" si="289"/>
        <v>-150000</v>
      </c>
      <c r="H18021" s="709" t="s">
        <v>11835</v>
      </c>
    </row>
    <row r="18022" spans="1:8" ht="15" x14ac:dyDescent="0.2">
      <c r="A18022" s="733">
        <v>45273</v>
      </c>
      <c r="B18022" s="174" t="s">
        <v>10471</v>
      </c>
      <c r="C18022" s="174" t="s">
        <v>9460</v>
      </c>
      <c r="D18022" s="228" t="s">
        <v>11894</v>
      </c>
      <c r="E18022" s="236">
        <v>50000</v>
      </c>
      <c r="F18022" s="236"/>
      <c r="G18022" s="236">
        <f t="shared" si="289"/>
        <v>-50000</v>
      </c>
      <c r="H18022" s="709" t="s">
        <v>11835</v>
      </c>
    </row>
    <row r="18023" spans="1:8" ht="15" customHeight="1" x14ac:dyDescent="0.2">
      <c r="A18023" s="733">
        <v>45273</v>
      </c>
      <c r="B18023" s="174" t="s">
        <v>11623</v>
      </c>
      <c r="C18023" s="551" t="s">
        <v>11386</v>
      </c>
      <c r="D18023" s="740" t="s">
        <v>11895</v>
      </c>
      <c r="E18023" s="552">
        <v>45000</v>
      </c>
      <c r="F18023" s="236"/>
      <c r="G18023" s="236">
        <f t="shared" ref="G18023:G18092" si="290">F18023-E18023</f>
        <v>-45000</v>
      </c>
      <c r="H18023" s="709" t="s">
        <v>11835</v>
      </c>
    </row>
    <row r="18024" spans="1:8" ht="15" x14ac:dyDescent="0.2">
      <c r="A18024" s="733">
        <v>45273</v>
      </c>
      <c r="B18024" s="174" t="s">
        <v>11093</v>
      </c>
      <c r="C18024" s="551" t="s">
        <v>11386</v>
      </c>
      <c r="D18024" s="740" t="s">
        <v>11895</v>
      </c>
      <c r="E18024" s="552">
        <v>10000</v>
      </c>
      <c r="F18024" s="236"/>
      <c r="G18024" s="236">
        <f t="shared" si="290"/>
        <v>-10000</v>
      </c>
      <c r="H18024" s="709" t="s">
        <v>11835</v>
      </c>
    </row>
    <row r="18025" spans="1:8" ht="15" x14ac:dyDescent="0.2">
      <c r="A18025" s="733">
        <v>45273</v>
      </c>
      <c r="B18025" s="174" t="s">
        <v>11446</v>
      </c>
      <c r="C18025" s="551" t="s">
        <v>11386</v>
      </c>
      <c r="D18025" s="740" t="s">
        <v>11895</v>
      </c>
      <c r="E18025" s="552">
        <v>75000</v>
      </c>
      <c r="F18025" s="236"/>
      <c r="G18025" s="236">
        <f t="shared" si="290"/>
        <v>-75000</v>
      </c>
      <c r="H18025" s="709" t="s">
        <v>11835</v>
      </c>
    </row>
    <row r="18026" spans="1:8" ht="15" customHeight="1" x14ac:dyDescent="0.2">
      <c r="A18026" s="733">
        <v>45273</v>
      </c>
      <c r="B18026" s="174" t="s">
        <v>10908</v>
      </c>
      <c r="C18026" s="551" t="s">
        <v>11386</v>
      </c>
      <c r="D18026" s="740" t="s">
        <v>11895</v>
      </c>
      <c r="E18026" s="552">
        <v>49000</v>
      </c>
      <c r="F18026" s="236"/>
      <c r="G18026" s="236">
        <f t="shared" si="290"/>
        <v>-49000</v>
      </c>
      <c r="H18026" s="709" t="s">
        <v>11835</v>
      </c>
    </row>
    <row r="18027" spans="1:8" ht="24" x14ac:dyDescent="0.2">
      <c r="A18027" s="733">
        <v>45280</v>
      </c>
      <c r="B18027" s="174" t="s">
        <v>11089</v>
      </c>
      <c r="C18027" s="174" t="s">
        <v>10484</v>
      </c>
      <c r="D18027" s="228" t="s">
        <v>11982</v>
      </c>
      <c r="E18027" s="236">
        <v>1500000</v>
      </c>
      <c r="F18027" s="236"/>
      <c r="G18027" s="236">
        <f t="shared" si="290"/>
        <v>-1500000</v>
      </c>
      <c r="H18027" s="709" t="s">
        <v>11835</v>
      </c>
    </row>
    <row r="18028" spans="1:8" ht="15" x14ac:dyDescent="0.2">
      <c r="A18028" s="733">
        <v>45280</v>
      </c>
      <c r="B18028" s="174" t="s">
        <v>10908</v>
      </c>
      <c r="C18028" s="174" t="s">
        <v>1198</v>
      </c>
      <c r="D18028" s="228" t="s">
        <v>11986</v>
      </c>
      <c r="E18028" s="236">
        <v>189553</v>
      </c>
      <c r="F18028" s="236"/>
      <c r="G18028" s="236">
        <f t="shared" si="290"/>
        <v>-189553</v>
      </c>
      <c r="H18028" s="709" t="s">
        <v>11835</v>
      </c>
    </row>
    <row r="18029" spans="1:8" ht="15" x14ac:dyDescent="0.2">
      <c r="A18029" s="733">
        <v>45286</v>
      </c>
      <c r="B18029" s="174" t="s">
        <v>11635</v>
      </c>
      <c r="C18029" s="174" t="s">
        <v>7467</v>
      </c>
      <c r="D18029" s="228" t="s">
        <v>12037</v>
      </c>
      <c r="E18029" s="236">
        <v>1500000</v>
      </c>
      <c r="F18029" s="236"/>
      <c r="G18029" s="236">
        <f t="shared" si="290"/>
        <v>-1500000</v>
      </c>
      <c r="H18029" s="709" t="s">
        <v>11835</v>
      </c>
    </row>
    <row r="18030" spans="1:8" ht="15" x14ac:dyDescent="0.2">
      <c r="A18030" s="733">
        <v>45286</v>
      </c>
      <c r="B18030" s="174" t="s">
        <v>10908</v>
      </c>
      <c r="C18030" s="174" t="s">
        <v>1198</v>
      </c>
      <c r="D18030" s="228" t="s">
        <v>11986</v>
      </c>
      <c r="E18030" s="236">
        <v>472527</v>
      </c>
      <c r="F18030" s="236"/>
      <c r="G18030" s="236">
        <f t="shared" si="290"/>
        <v>-472527</v>
      </c>
      <c r="H18030" s="709" t="s">
        <v>11835</v>
      </c>
    </row>
    <row r="18031" spans="1:8" ht="15" x14ac:dyDescent="0.2">
      <c r="A18031" s="733">
        <v>45287</v>
      </c>
      <c r="B18031" s="174" t="s">
        <v>11635</v>
      </c>
      <c r="C18031" s="174" t="s">
        <v>8091</v>
      </c>
      <c r="D18031" s="228" t="s">
        <v>12037</v>
      </c>
      <c r="E18031" s="236">
        <v>1000000</v>
      </c>
      <c r="F18031" s="236"/>
      <c r="G18031" s="236">
        <f t="shared" si="290"/>
        <v>-1000000</v>
      </c>
      <c r="H18031" s="709" t="s">
        <v>11835</v>
      </c>
    </row>
    <row r="18032" spans="1:8" ht="15" x14ac:dyDescent="0.2">
      <c r="A18032" s="733">
        <v>45287</v>
      </c>
      <c r="B18032" s="174" t="s">
        <v>11897</v>
      </c>
      <c r="C18032" s="174" t="s">
        <v>12038</v>
      </c>
      <c r="D18032" s="228" t="s">
        <v>12037</v>
      </c>
      <c r="E18032" s="236">
        <v>1000000</v>
      </c>
      <c r="F18032" s="236"/>
      <c r="G18032" s="236">
        <f t="shared" si="290"/>
        <v>-1000000</v>
      </c>
      <c r="H18032" s="709" t="s">
        <v>11835</v>
      </c>
    </row>
    <row r="18033" spans="1:8" ht="15" x14ac:dyDescent="0.2">
      <c r="A18033" s="730">
        <v>45267</v>
      </c>
      <c r="B18033" s="94" t="s">
        <v>11554</v>
      </c>
      <c r="C18033" s="94" t="s">
        <v>559</v>
      </c>
      <c r="D18033" s="892" t="s">
        <v>11828</v>
      </c>
      <c r="E18033" s="176"/>
      <c r="F18033" s="176">
        <v>1000000</v>
      </c>
      <c r="G18033" s="176">
        <f t="shared" si="290"/>
        <v>1000000</v>
      </c>
      <c r="H18033" s="702" t="s">
        <v>11835</v>
      </c>
    </row>
    <row r="18034" spans="1:8" ht="15" x14ac:dyDescent="0.2">
      <c r="A18034" s="730">
        <v>45267</v>
      </c>
      <c r="B18034" s="94" t="s">
        <v>10122</v>
      </c>
      <c r="C18034" s="94" t="s">
        <v>559</v>
      </c>
      <c r="D18034" s="892" t="s">
        <v>11829</v>
      </c>
      <c r="E18034" s="176"/>
      <c r="F18034" s="176">
        <v>100000</v>
      </c>
      <c r="G18034" s="176">
        <f t="shared" si="290"/>
        <v>100000</v>
      </c>
      <c r="H18034" s="702" t="s">
        <v>11835</v>
      </c>
    </row>
    <row r="18035" spans="1:8" ht="15" x14ac:dyDescent="0.2">
      <c r="A18035" s="730">
        <v>45267</v>
      </c>
      <c r="B18035" s="94" t="s">
        <v>10122</v>
      </c>
      <c r="C18035" s="94" t="s">
        <v>559</v>
      </c>
      <c r="D18035" s="892" t="s">
        <v>11948</v>
      </c>
      <c r="E18035" s="176"/>
      <c r="F18035" s="176">
        <v>-100000</v>
      </c>
      <c r="G18035" s="176">
        <f t="shared" si="290"/>
        <v>-100000</v>
      </c>
      <c r="H18035" s="702" t="s">
        <v>11835</v>
      </c>
    </row>
    <row r="18036" spans="1:8" ht="24" x14ac:dyDescent="0.2">
      <c r="A18036" s="730">
        <v>45267</v>
      </c>
      <c r="B18036" s="94" t="s">
        <v>9986</v>
      </c>
      <c r="C18036" s="94" t="s">
        <v>559</v>
      </c>
      <c r="D18036" s="802" t="s">
        <v>11830</v>
      </c>
      <c r="E18036" s="176"/>
      <c r="F18036" s="176">
        <v>520000</v>
      </c>
      <c r="G18036" s="176">
        <f t="shared" si="290"/>
        <v>520000</v>
      </c>
      <c r="H18036" s="702" t="s">
        <v>11835</v>
      </c>
    </row>
    <row r="18037" spans="1:8" ht="15" x14ac:dyDescent="0.2">
      <c r="A18037" s="730">
        <v>45272</v>
      </c>
      <c r="B18037" s="94" t="s">
        <v>9661</v>
      </c>
      <c r="C18037" s="94" t="s">
        <v>559</v>
      </c>
      <c r="D18037" s="802" t="s">
        <v>11876</v>
      </c>
      <c r="E18037" s="176"/>
      <c r="F18037" s="176">
        <v>3221233</v>
      </c>
      <c r="G18037" s="176">
        <f t="shared" si="290"/>
        <v>3221233</v>
      </c>
      <c r="H18037" s="702" t="s">
        <v>11835</v>
      </c>
    </row>
    <row r="18038" spans="1:8" ht="15" x14ac:dyDescent="0.2">
      <c r="A18038" s="730">
        <v>45272</v>
      </c>
      <c r="B18038" s="94" t="s">
        <v>11617</v>
      </c>
      <c r="C18038" s="94" t="s">
        <v>559</v>
      </c>
      <c r="D18038" s="802" t="s">
        <v>11876</v>
      </c>
      <c r="E18038" s="176"/>
      <c r="F18038" s="176">
        <v>1000000</v>
      </c>
      <c r="G18038" s="176">
        <f t="shared" si="290"/>
        <v>1000000</v>
      </c>
      <c r="H18038" s="702" t="s">
        <v>11835</v>
      </c>
    </row>
    <row r="18039" spans="1:8" ht="15" x14ac:dyDescent="0.2">
      <c r="A18039" s="730">
        <v>45272</v>
      </c>
      <c r="B18039" s="94" t="s">
        <v>9661</v>
      </c>
      <c r="C18039" s="94" t="s">
        <v>559</v>
      </c>
      <c r="D18039" s="898" t="s">
        <v>12040</v>
      </c>
      <c r="E18039" s="643">
        <v>42212</v>
      </c>
      <c r="F18039" s="643"/>
      <c r="G18039" s="176">
        <f t="shared" si="290"/>
        <v>-42212</v>
      </c>
      <c r="H18039" s="702" t="s">
        <v>11835</v>
      </c>
    </row>
    <row r="18040" spans="1:8" ht="15" x14ac:dyDescent="0.2">
      <c r="A18040" s="730">
        <v>45272</v>
      </c>
      <c r="B18040" s="94" t="s">
        <v>3946</v>
      </c>
      <c r="C18040" s="94" t="s">
        <v>559</v>
      </c>
      <c r="D18040" s="892" t="s">
        <v>11890</v>
      </c>
      <c r="E18040" s="176"/>
      <c r="F18040" s="176">
        <v>359992</v>
      </c>
      <c r="G18040" s="176">
        <f t="shared" si="290"/>
        <v>359992</v>
      </c>
      <c r="H18040" s="702" t="s">
        <v>11835</v>
      </c>
    </row>
    <row r="18041" spans="1:8" ht="15" x14ac:dyDescent="0.2">
      <c r="A18041" s="730">
        <v>45273</v>
      </c>
      <c r="B18041" s="94" t="s">
        <v>10232</v>
      </c>
      <c r="C18041" s="94" t="s">
        <v>559</v>
      </c>
      <c r="D18041" s="892" t="s">
        <v>11891</v>
      </c>
      <c r="E18041" s="176"/>
      <c r="F18041" s="176">
        <v>1500000</v>
      </c>
      <c r="G18041" s="176">
        <f t="shared" si="290"/>
        <v>1500000</v>
      </c>
      <c r="H18041" s="702" t="s">
        <v>11835</v>
      </c>
    </row>
    <row r="18042" spans="1:8" ht="15" x14ac:dyDescent="0.2">
      <c r="A18042" s="730">
        <v>45275</v>
      </c>
      <c r="B18042" s="94" t="s">
        <v>10232</v>
      </c>
      <c r="C18042" s="94" t="s">
        <v>559</v>
      </c>
      <c r="D18042" s="892" t="s">
        <v>11908</v>
      </c>
      <c r="E18042" s="176"/>
      <c r="F18042" s="176">
        <v>1000000</v>
      </c>
      <c r="G18042" s="176">
        <f t="shared" si="290"/>
        <v>1000000</v>
      </c>
      <c r="H18042" s="702" t="s">
        <v>11835</v>
      </c>
    </row>
    <row r="18043" spans="1:8" ht="24" x14ac:dyDescent="0.2">
      <c r="A18043" s="730">
        <v>45275</v>
      </c>
      <c r="B18043" s="94" t="s">
        <v>10232</v>
      </c>
      <c r="C18043" s="94" t="s">
        <v>559</v>
      </c>
      <c r="D18043" s="802" t="s">
        <v>11909</v>
      </c>
      <c r="E18043" s="176"/>
      <c r="F18043" s="176">
        <v>1000000</v>
      </c>
      <c r="G18043" s="176">
        <f t="shared" si="290"/>
        <v>1000000</v>
      </c>
      <c r="H18043" s="702" t="s">
        <v>11835</v>
      </c>
    </row>
    <row r="18044" spans="1:8" ht="15" x14ac:dyDescent="0.2">
      <c r="A18044" s="730">
        <v>45275</v>
      </c>
      <c r="B18044" s="94" t="s">
        <v>10232</v>
      </c>
      <c r="C18044" s="94" t="s">
        <v>559</v>
      </c>
      <c r="D18044" s="892" t="s">
        <v>11910</v>
      </c>
      <c r="E18044" s="176"/>
      <c r="F18044" s="176">
        <v>1000000</v>
      </c>
      <c r="G18044" s="176">
        <f t="shared" si="290"/>
        <v>1000000</v>
      </c>
      <c r="H18044" s="702" t="s">
        <v>11835</v>
      </c>
    </row>
    <row r="18045" spans="1:8" ht="15" x14ac:dyDescent="0.2">
      <c r="A18045" s="730">
        <v>45275</v>
      </c>
      <c r="B18045" s="94" t="s">
        <v>10232</v>
      </c>
      <c r="C18045" s="94" t="s">
        <v>559</v>
      </c>
      <c r="D18045" s="892" t="s">
        <v>11907</v>
      </c>
      <c r="E18045" s="176"/>
      <c r="F18045" s="176">
        <v>1000000</v>
      </c>
      <c r="G18045" s="176">
        <f t="shared" si="290"/>
        <v>1000000</v>
      </c>
      <c r="H18045" s="702" t="s">
        <v>11835</v>
      </c>
    </row>
    <row r="18046" spans="1:8" ht="15" x14ac:dyDescent="0.2">
      <c r="A18046" s="730">
        <v>45275</v>
      </c>
      <c r="B18046" s="94" t="s">
        <v>10232</v>
      </c>
      <c r="C18046" s="94" t="s">
        <v>559</v>
      </c>
      <c r="D18046" s="892" t="s">
        <v>11911</v>
      </c>
      <c r="E18046" s="176"/>
      <c r="F18046" s="176">
        <v>1500000</v>
      </c>
      <c r="G18046" s="176">
        <f t="shared" si="290"/>
        <v>1500000</v>
      </c>
      <c r="H18046" s="702" t="s">
        <v>11835</v>
      </c>
    </row>
    <row r="18047" spans="1:8" ht="15" x14ac:dyDescent="0.2">
      <c r="A18047" s="730">
        <v>45276</v>
      </c>
      <c r="B18047" s="94" t="s">
        <v>10232</v>
      </c>
      <c r="C18047" s="94" t="s">
        <v>559</v>
      </c>
      <c r="D18047" s="892" t="s">
        <v>11999</v>
      </c>
      <c r="E18047" s="176"/>
      <c r="F18047" s="176">
        <v>1000000</v>
      </c>
      <c r="G18047" s="176">
        <f t="shared" si="290"/>
        <v>1000000</v>
      </c>
      <c r="H18047" s="702" t="s">
        <v>11835</v>
      </c>
    </row>
    <row r="18048" spans="1:8" ht="15" x14ac:dyDescent="0.2">
      <c r="A18048" s="730">
        <v>45276</v>
      </c>
      <c r="B18048" s="94" t="s">
        <v>10232</v>
      </c>
      <c r="C18048" s="94" t="s">
        <v>559</v>
      </c>
      <c r="D18048" s="892" t="s">
        <v>12001</v>
      </c>
      <c r="E18048" s="176"/>
      <c r="F18048" s="176">
        <v>1000000</v>
      </c>
      <c r="G18048" s="176">
        <f t="shared" si="290"/>
        <v>1000000</v>
      </c>
      <c r="H18048" s="702" t="s">
        <v>11835</v>
      </c>
    </row>
    <row r="18049" spans="1:10" ht="15" x14ac:dyDescent="0.2">
      <c r="A18049" s="730">
        <v>45276</v>
      </c>
      <c r="B18049" s="94" t="s">
        <v>10232</v>
      </c>
      <c r="C18049" s="94" t="s">
        <v>559</v>
      </c>
      <c r="D18049" s="892" t="s">
        <v>12092</v>
      </c>
      <c r="E18049" s="176"/>
      <c r="F18049" s="176">
        <v>1000000</v>
      </c>
      <c r="G18049" s="176">
        <f t="shared" si="290"/>
        <v>1000000</v>
      </c>
      <c r="H18049" s="702" t="s">
        <v>11835</v>
      </c>
    </row>
    <row r="18050" spans="1:10" ht="24" x14ac:dyDescent="0.2">
      <c r="A18050" s="730">
        <v>45276</v>
      </c>
      <c r="B18050" s="94" t="s">
        <v>10232</v>
      </c>
      <c r="C18050" s="94" t="s">
        <v>559</v>
      </c>
      <c r="D18050" s="802" t="s">
        <v>11983</v>
      </c>
      <c r="E18050" s="176"/>
      <c r="F18050" s="176">
        <v>1500000</v>
      </c>
      <c r="G18050" s="176">
        <f t="shared" si="290"/>
        <v>1500000</v>
      </c>
      <c r="H18050" s="702" t="s">
        <v>11835</v>
      </c>
    </row>
    <row r="18051" spans="1:10" ht="15" x14ac:dyDescent="0.2">
      <c r="A18051" s="730">
        <v>45276</v>
      </c>
      <c r="B18051" s="94" t="s">
        <v>10232</v>
      </c>
      <c r="C18051" s="94" t="s">
        <v>559</v>
      </c>
      <c r="D18051" s="892" t="s">
        <v>12000</v>
      </c>
      <c r="E18051" s="176"/>
      <c r="F18051" s="176">
        <v>1500000</v>
      </c>
      <c r="G18051" s="176">
        <f t="shared" si="290"/>
        <v>1500000</v>
      </c>
      <c r="H18051" s="702" t="s">
        <v>11835</v>
      </c>
    </row>
    <row r="18052" spans="1:10" ht="15" x14ac:dyDescent="0.2">
      <c r="A18052" s="730">
        <v>45276</v>
      </c>
      <c r="B18052" s="94" t="s">
        <v>10232</v>
      </c>
      <c r="C18052" s="94" t="s">
        <v>559</v>
      </c>
      <c r="D18052" s="892" t="s">
        <v>12130</v>
      </c>
      <c r="E18052" s="176"/>
      <c r="F18052" s="176">
        <v>1417880</v>
      </c>
      <c r="G18052" s="176">
        <f t="shared" si="290"/>
        <v>1417880</v>
      </c>
      <c r="H18052" s="702" t="s">
        <v>11835</v>
      </c>
    </row>
    <row r="18053" spans="1:10" ht="15" x14ac:dyDescent="0.2">
      <c r="A18053" s="730">
        <v>45276</v>
      </c>
      <c r="B18053" s="94" t="s">
        <v>10232</v>
      </c>
      <c r="C18053" s="94" t="s">
        <v>559</v>
      </c>
      <c r="D18053" s="892" t="s">
        <v>11950</v>
      </c>
      <c r="E18053" s="176"/>
      <c r="F18053" s="176">
        <v>2200</v>
      </c>
      <c r="G18053" s="176">
        <f t="shared" si="290"/>
        <v>2200</v>
      </c>
      <c r="H18053" s="702" t="s">
        <v>11835</v>
      </c>
    </row>
    <row r="18054" spans="1:10" ht="24" x14ac:dyDescent="0.2">
      <c r="A18054" s="730">
        <v>45280</v>
      </c>
      <c r="B18054" s="94" t="s">
        <v>9661</v>
      </c>
      <c r="C18054" s="94" t="s">
        <v>559</v>
      </c>
      <c r="D18054" s="802" t="s">
        <v>11972</v>
      </c>
      <c r="E18054" s="176"/>
      <c r="F18054" s="176">
        <v>5000000</v>
      </c>
      <c r="G18054" s="176">
        <f t="shared" si="290"/>
        <v>5000000</v>
      </c>
      <c r="H18054" s="702" t="s">
        <v>11835</v>
      </c>
    </row>
    <row r="18055" spans="1:10" ht="24" x14ac:dyDescent="0.2">
      <c r="A18055" s="730">
        <v>45280</v>
      </c>
      <c r="B18055" s="94" t="s">
        <v>9661</v>
      </c>
      <c r="C18055" s="94" t="s">
        <v>559</v>
      </c>
      <c r="D18055" s="802" t="s">
        <v>12358</v>
      </c>
      <c r="E18055" s="176"/>
      <c r="F18055" s="176">
        <v>-650000</v>
      </c>
      <c r="G18055" s="176">
        <f t="shared" si="290"/>
        <v>-650000</v>
      </c>
      <c r="H18055" s="702" t="s">
        <v>11835</v>
      </c>
    </row>
    <row r="18056" spans="1:10" ht="24" x14ac:dyDescent="0.2">
      <c r="A18056" s="730">
        <v>45280</v>
      </c>
      <c r="B18056" s="94" t="s">
        <v>9661</v>
      </c>
      <c r="C18056" s="94" t="s">
        <v>559</v>
      </c>
      <c r="D18056" s="802" t="s">
        <v>12358</v>
      </c>
      <c r="E18056" s="176"/>
      <c r="F18056" s="176">
        <v>-750000</v>
      </c>
      <c r="G18056" s="176">
        <f t="shared" si="290"/>
        <v>-750000</v>
      </c>
      <c r="H18056" s="702" t="s">
        <v>11835</v>
      </c>
    </row>
    <row r="18057" spans="1:10" ht="24" x14ac:dyDescent="0.2">
      <c r="A18057" s="730">
        <v>45280</v>
      </c>
      <c r="B18057" s="94" t="s">
        <v>9661</v>
      </c>
      <c r="C18057" s="94" t="s">
        <v>559</v>
      </c>
      <c r="D18057" s="802" t="s">
        <v>12358</v>
      </c>
      <c r="E18057" s="176"/>
      <c r="F18057" s="176">
        <v>-850000</v>
      </c>
      <c r="G18057" s="176">
        <f t="shared" si="290"/>
        <v>-850000</v>
      </c>
      <c r="H18057" s="702" t="s">
        <v>11835</v>
      </c>
      <c r="J18057" s="40"/>
    </row>
    <row r="18058" spans="1:10" ht="15" x14ac:dyDescent="0.2">
      <c r="A18058" s="730">
        <v>45280</v>
      </c>
      <c r="B18058" s="94" t="s">
        <v>9661</v>
      </c>
      <c r="C18058" s="94" t="s">
        <v>559</v>
      </c>
      <c r="D18058" s="802" t="s">
        <v>12359</v>
      </c>
      <c r="E18058" s="176"/>
      <c r="F18058" s="176">
        <v>-950000</v>
      </c>
      <c r="G18058" s="176">
        <f t="shared" si="290"/>
        <v>-950000</v>
      </c>
      <c r="H18058" s="702" t="s">
        <v>11835</v>
      </c>
      <c r="J18058" s="40"/>
    </row>
    <row r="18059" spans="1:10" ht="15" x14ac:dyDescent="0.2">
      <c r="A18059" s="730">
        <v>45280</v>
      </c>
      <c r="B18059" s="94" t="s">
        <v>9661</v>
      </c>
      <c r="C18059" s="94" t="s">
        <v>559</v>
      </c>
      <c r="D18059" s="898" t="s">
        <v>12040</v>
      </c>
      <c r="E18059" s="643">
        <v>15850</v>
      </c>
      <c r="F18059" s="176"/>
      <c r="G18059" s="176">
        <f t="shared" si="290"/>
        <v>-15850</v>
      </c>
      <c r="H18059" s="702" t="s">
        <v>11835</v>
      </c>
    </row>
    <row r="18060" spans="1:10" ht="15" x14ac:dyDescent="0.2">
      <c r="A18060" s="730">
        <v>45283</v>
      </c>
      <c r="B18060" s="94" t="s">
        <v>10232</v>
      </c>
      <c r="C18060" s="94" t="s">
        <v>559</v>
      </c>
      <c r="D18060" s="892" t="s">
        <v>12363</v>
      </c>
      <c r="E18060" s="176"/>
      <c r="F18060" s="176">
        <v>550000</v>
      </c>
      <c r="G18060" s="176">
        <f t="shared" si="290"/>
        <v>550000</v>
      </c>
      <c r="H18060" s="702" t="s">
        <v>11835</v>
      </c>
    </row>
    <row r="18061" spans="1:10" ht="15" x14ac:dyDescent="0.2">
      <c r="A18061" s="730">
        <v>45283</v>
      </c>
      <c r="B18061" s="94" t="s">
        <v>10232</v>
      </c>
      <c r="C18061" s="94" t="s">
        <v>559</v>
      </c>
      <c r="D18061" s="892" t="s">
        <v>12363</v>
      </c>
      <c r="E18061" s="176"/>
      <c r="F18061" s="176">
        <v>600000</v>
      </c>
      <c r="G18061" s="176">
        <f t="shared" si="290"/>
        <v>600000</v>
      </c>
      <c r="H18061" s="702" t="s">
        <v>11835</v>
      </c>
    </row>
    <row r="18062" spans="1:10" ht="24" x14ac:dyDescent="0.2">
      <c r="A18062" s="730">
        <v>45283</v>
      </c>
      <c r="B18062" s="94" t="s">
        <v>10232</v>
      </c>
      <c r="C18062" s="94" t="s">
        <v>559</v>
      </c>
      <c r="D18062" s="802" t="s">
        <v>12364</v>
      </c>
      <c r="E18062" s="176"/>
      <c r="F18062" s="176">
        <v>650000</v>
      </c>
      <c r="G18062" s="176">
        <f t="shared" si="290"/>
        <v>650000</v>
      </c>
      <c r="H18062" s="702" t="s">
        <v>11835</v>
      </c>
    </row>
    <row r="18063" spans="1:10" ht="15" x14ac:dyDescent="0.2">
      <c r="A18063" s="730">
        <v>45283</v>
      </c>
      <c r="B18063" s="94" t="s">
        <v>10232</v>
      </c>
      <c r="C18063" s="94" t="s">
        <v>559</v>
      </c>
      <c r="D18063" s="892" t="s">
        <v>12362</v>
      </c>
      <c r="E18063" s="176"/>
      <c r="F18063" s="176">
        <v>700000</v>
      </c>
      <c r="G18063" s="176">
        <f t="shared" si="290"/>
        <v>700000</v>
      </c>
      <c r="H18063" s="702" t="s">
        <v>11835</v>
      </c>
    </row>
    <row r="18064" spans="1:10" ht="24" x14ac:dyDescent="0.2">
      <c r="A18064" s="730">
        <v>45283</v>
      </c>
      <c r="B18064" s="94" t="s">
        <v>10232</v>
      </c>
      <c r="C18064" s="94" t="s">
        <v>559</v>
      </c>
      <c r="D18064" s="802" t="s">
        <v>12364</v>
      </c>
      <c r="E18064" s="176"/>
      <c r="F18064" s="176">
        <v>750000</v>
      </c>
      <c r="G18064" s="176">
        <f t="shared" si="290"/>
        <v>750000</v>
      </c>
      <c r="H18064" s="702" t="s">
        <v>11835</v>
      </c>
    </row>
    <row r="18065" spans="1:10" ht="24" x14ac:dyDescent="0.2">
      <c r="A18065" s="730">
        <v>45283</v>
      </c>
      <c r="B18065" s="94" t="s">
        <v>10232</v>
      </c>
      <c r="C18065" s="94" t="s">
        <v>559</v>
      </c>
      <c r="D18065" s="802" t="s">
        <v>12364</v>
      </c>
      <c r="E18065" s="176"/>
      <c r="F18065" s="176">
        <v>850000</v>
      </c>
      <c r="G18065" s="176">
        <f t="shared" si="290"/>
        <v>850000</v>
      </c>
      <c r="H18065" s="702" t="s">
        <v>11835</v>
      </c>
    </row>
    <row r="18066" spans="1:10" ht="15" x14ac:dyDescent="0.2">
      <c r="A18066" s="730">
        <v>45283</v>
      </c>
      <c r="B18066" s="94" t="s">
        <v>10232</v>
      </c>
      <c r="C18066" s="94" t="s">
        <v>559</v>
      </c>
      <c r="D18066" s="892" t="s">
        <v>12130</v>
      </c>
      <c r="E18066" s="176"/>
      <c r="F18066" s="176">
        <v>900000</v>
      </c>
      <c r="G18066" s="176">
        <f t="shared" si="290"/>
        <v>900000</v>
      </c>
      <c r="H18066" s="702" t="s">
        <v>11835</v>
      </c>
    </row>
    <row r="18067" spans="1:10" ht="15" x14ac:dyDescent="0.2">
      <c r="A18067" s="730">
        <v>45283</v>
      </c>
      <c r="B18067" s="94" t="s">
        <v>10908</v>
      </c>
      <c r="C18067" s="94" t="s">
        <v>559</v>
      </c>
      <c r="D18067" s="892" t="s">
        <v>11985</v>
      </c>
      <c r="E18067" s="176"/>
      <c r="F18067" s="176">
        <v>189553</v>
      </c>
      <c r="G18067" s="176">
        <f t="shared" si="290"/>
        <v>189553</v>
      </c>
      <c r="H18067" s="702" t="s">
        <v>11835</v>
      </c>
    </row>
    <row r="18068" spans="1:10" ht="15" x14ac:dyDescent="0.2">
      <c r="A18068" s="730">
        <v>45283</v>
      </c>
      <c r="B18068" s="94" t="s">
        <v>10908</v>
      </c>
      <c r="C18068" s="94" t="s">
        <v>559</v>
      </c>
      <c r="D18068" s="892" t="s">
        <v>11985</v>
      </c>
      <c r="E18068" s="176"/>
      <c r="F18068" s="176">
        <v>472527</v>
      </c>
      <c r="G18068" s="176">
        <f t="shared" si="290"/>
        <v>472527</v>
      </c>
      <c r="H18068" s="702" t="s">
        <v>11835</v>
      </c>
    </row>
    <row r="18069" spans="1:10" ht="15" x14ac:dyDescent="0.2">
      <c r="A18069" s="730">
        <v>45286</v>
      </c>
      <c r="B18069" s="94" t="s">
        <v>3945</v>
      </c>
      <c r="C18069" s="94" t="s">
        <v>559</v>
      </c>
      <c r="D18069" s="892" t="s">
        <v>11998</v>
      </c>
      <c r="E18069" s="176"/>
      <c r="F18069" s="176">
        <v>333522</v>
      </c>
      <c r="G18069" s="176">
        <f t="shared" si="290"/>
        <v>333522</v>
      </c>
      <c r="H18069" s="702" t="s">
        <v>11835</v>
      </c>
    </row>
    <row r="18070" spans="1:10" ht="15" x14ac:dyDescent="0.2">
      <c r="A18070" s="730">
        <v>45286</v>
      </c>
      <c r="B18070" s="94" t="s">
        <v>10232</v>
      </c>
      <c r="C18070" s="94" t="s">
        <v>559</v>
      </c>
      <c r="D18070" s="892" t="s">
        <v>12048</v>
      </c>
      <c r="E18070" s="176"/>
      <c r="F18070" s="176">
        <v>1075700</v>
      </c>
      <c r="G18070" s="176">
        <f t="shared" si="290"/>
        <v>1075700</v>
      </c>
      <c r="H18070" s="702" t="s">
        <v>11835</v>
      </c>
    </row>
    <row r="18071" spans="1:10" ht="15" x14ac:dyDescent="0.2">
      <c r="A18071" s="730">
        <v>45287</v>
      </c>
      <c r="B18071" s="94" t="s">
        <v>8559</v>
      </c>
      <c r="C18071" s="94" t="s">
        <v>559</v>
      </c>
      <c r="D18071" s="892" t="s">
        <v>12046</v>
      </c>
      <c r="E18071" s="176"/>
      <c r="F18071" s="176">
        <v>561910</v>
      </c>
      <c r="G18071" s="176">
        <f t="shared" si="290"/>
        <v>561910</v>
      </c>
      <c r="H18071" s="702" t="s">
        <v>11835</v>
      </c>
    </row>
    <row r="18072" spans="1:10" ht="15" x14ac:dyDescent="0.2">
      <c r="A18072" s="730">
        <v>45287</v>
      </c>
      <c r="B18072" s="94" t="s">
        <v>11625</v>
      </c>
      <c r="C18072" s="94" t="s">
        <v>559</v>
      </c>
      <c r="D18072" s="892" t="s">
        <v>12093</v>
      </c>
      <c r="E18072" s="176"/>
      <c r="F18072" s="176">
        <v>112665</v>
      </c>
      <c r="G18072" s="176">
        <f t="shared" si="290"/>
        <v>112665</v>
      </c>
      <c r="H18072" s="702" t="s">
        <v>11835</v>
      </c>
      <c r="J18072" s="40"/>
    </row>
    <row r="18073" spans="1:10" ht="60" x14ac:dyDescent="0.2">
      <c r="A18073" s="730">
        <v>45288</v>
      </c>
      <c r="B18073" s="94" t="s">
        <v>10908</v>
      </c>
      <c r="C18073" s="94" t="s">
        <v>559</v>
      </c>
      <c r="D18073" s="802" t="s">
        <v>12045</v>
      </c>
      <c r="E18073" s="176"/>
      <c r="F18073" s="176">
        <v>4416116</v>
      </c>
      <c r="G18073" s="176">
        <f t="shared" si="290"/>
        <v>4416116</v>
      </c>
      <c r="H18073" s="702" t="s">
        <v>11835</v>
      </c>
    </row>
    <row r="18074" spans="1:10" ht="60" x14ac:dyDescent="0.2">
      <c r="A18074" s="730">
        <v>45288</v>
      </c>
      <c r="B18074" s="94" t="s">
        <v>14</v>
      </c>
      <c r="C18074" s="94" t="s">
        <v>559</v>
      </c>
      <c r="D18074" s="802" t="s">
        <v>12044</v>
      </c>
      <c r="E18074" s="176"/>
      <c r="F18074" s="176">
        <v>132000</v>
      </c>
      <c r="G18074" s="176">
        <f t="shared" si="290"/>
        <v>132000</v>
      </c>
      <c r="H18074" s="702" t="s">
        <v>11835</v>
      </c>
    </row>
    <row r="18075" spans="1:10" ht="15" x14ac:dyDescent="0.2">
      <c r="A18075" s="730">
        <v>45288</v>
      </c>
      <c r="B18075" s="94" t="s">
        <v>14</v>
      </c>
      <c r="C18075" s="94" t="s">
        <v>559</v>
      </c>
      <c r="D18075" s="898" t="s">
        <v>12040</v>
      </c>
      <c r="E18075" s="643">
        <v>45000</v>
      </c>
      <c r="F18075" s="176"/>
      <c r="G18075" s="176">
        <f t="shared" si="290"/>
        <v>-45000</v>
      </c>
      <c r="H18075" s="702" t="s">
        <v>11835</v>
      </c>
    </row>
    <row r="18076" spans="1:10" ht="24" x14ac:dyDescent="0.2">
      <c r="A18076" s="730">
        <v>45289</v>
      </c>
      <c r="B18076" s="94" t="s">
        <v>12082</v>
      </c>
      <c r="C18076" s="94" t="s">
        <v>559</v>
      </c>
      <c r="D18076" s="802" t="s">
        <v>12094</v>
      </c>
      <c r="E18076" s="176"/>
      <c r="F18076" s="176">
        <v>369964</v>
      </c>
      <c r="G18076" s="176">
        <f t="shared" si="290"/>
        <v>369964</v>
      </c>
      <c r="H18076" s="702" t="s">
        <v>11835</v>
      </c>
    </row>
    <row r="18077" spans="1:10" ht="15" x14ac:dyDescent="0.2">
      <c r="A18077" s="734">
        <v>45292</v>
      </c>
      <c r="B18077" s="63" t="s">
        <v>9986</v>
      </c>
      <c r="C18077" s="63" t="s">
        <v>256</v>
      </c>
      <c r="D18077" s="183" t="s">
        <v>12036</v>
      </c>
      <c r="E18077" s="126">
        <v>250000</v>
      </c>
      <c r="F18077" s="126"/>
      <c r="G18077" s="126">
        <f t="shared" si="290"/>
        <v>-250000</v>
      </c>
      <c r="H18077" s="705" t="s">
        <v>12047</v>
      </c>
    </row>
    <row r="18078" spans="1:10" ht="15" x14ac:dyDescent="0.2">
      <c r="A18078" s="734">
        <v>45292</v>
      </c>
      <c r="B18078" s="63"/>
      <c r="C18078" s="63" t="s">
        <v>337</v>
      </c>
      <c r="D18078" s="183"/>
      <c r="E18078" s="126">
        <v>5000</v>
      </c>
      <c r="F18078" s="126"/>
      <c r="G18078" s="126">
        <f t="shared" si="290"/>
        <v>-5000</v>
      </c>
      <c r="H18078" s="705" t="s">
        <v>12047</v>
      </c>
    </row>
    <row r="18079" spans="1:10" ht="15" x14ac:dyDescent="0.2">
      <c r="A18079" s="734">
        <v>45292</v>
      </c>
      <c r="B18079" s="63" t="s">
        <v>103</v>
      </c>
      <c r="C18079" s="63" t="s">
        <v>103</v>
      </c>
      <c r="D18079" s="183" t="s">
        <v>8158</v>
      </c>
      <c r="E18079" s="126">
        <v>3000</v>
      </c>
      <c r="F18079" s="126"/>
      <c r="G18079" s="126">
        <f t="shared" si="290"/>
        <v>-3000</v>
      </c>
      <c r="H18079" s="705" t="s">
        <v>12047</v>
      </c>
    </row>
    <row r="18080" spans="1:10" ht="15" x14ac:dyDescent="0.2">
      <c r="A18080" s="734">
        <v>45292</v>
      </c>
      <c r="B18080" s="63" t="s">
        <v>392</v>
      </c>
      <c r="C18080" s="63" t="s">
        <v>12075</v>
      </c>
      <c r="D18080" s="183" t="s">
        <v>12076</v>
      </c>
      <c r="E18080" s="126">
        <v>3000</v>
      </c>
      <c r="F18080" s="126"/>
      <c r="G18080" s="126">
        <f t="shared" si="290"/>
        <v>-3000</v>
      </c>
      <c r="H18080" s="705" t="s">
        <v>12047</v>
      </c>
    </row>
    <row r="18081" spans="1:8" ht="15" x14ac:dyDescent="0.2">
      <c r="A18081" s="734">
        <v>45292</v>
      </c>
      <c r="B18081" s="63" t="s">
        <v>11446</v>
      </c>
      <c r="C18081" s="63" t="s">
        <v>5410</v>
      </c>
      <c r="D18081" s="183" t="s">
        <v>12077</v>
      </c>
      <c r="E18081" s="126">
        <v>39000</v>
      </c>
      <c r="F18081" s="126"/>
      <c r="G18081" s="126">
        <f t="shared" si="290"/>
        <v>-39000</v>
      </c>
      <c r="H18081" s="705" t="s">
        <v>12047</v>
      </c>
    </row>
    <row r="18082" spans="1:8" ht="15" x14ac:dyDescent="0.2">
      <c r="A18082" s="734">
        <v>45292</v>
      </c>
      <c r="B18082" s="63"/>
      <c r="C18082" s="63" t="s">
        <v>1063</v>
      </c>
      <c r="D18082" s="183" t="s">
        <v>12078</v>
      </c>
      <c r="E18082" s="126">
        <v>16000</v>
      </c>
      <c r="F18082" s="126"/>
      <c r="G18082" s="126">
        <f t="shared" si="290"/>
        <v>-16000</v>
      </c>
      <c r="H18082" s="705" t="s">
        <v>12047</v>
      </c>
    </row>
    <row r="18083" spans="1:8" ht="15" x14ac:dyDescent="0.2">
      <c r="A18083" s="734">
        <v>45292</v>
      </c>
      <c r="B18083" s="63" t="s">
        <v>11093</v>
      </c>
      <c r="C18083" s="63" t="s">
        <v>1524</v>
      </c>
      <c r="D18083" s="183" t="s">
        <v>12079</v>
      </c>
      <c r="E18083" s="126">
        <v>3740</v>
      </c>
      <c r="F18083" s="126"/>
      <c r="G18083" s="126">
        <f t="shared" si="290"/>
        <v>-3740</v>
      </c>
      <c r="H18083" s="705" t="s">
        <v>12047</v>
      </c>
    </row>
    <row r="18084" spans="1:8" ht="15" x14ac:dyDescent="0.2">
      <c r="A18084" s="734">
        <v>45292</v>
      </c>
      <c r="B18084" s="63" t="s">
        <v>10908</v>
      </c>
      <c r="C18084" s="63" t="s">
        <v>5741</v>
      </c>
      <c r="D18084" s="183" t="s">
        <v>370</v>
      </c>
      <c r="E18084" s="126">
        <v>600</v>
      </c>
      <c r="F18084" s="126"/>
      <c r="G18084" s="126">
        <f t="shared" si="290"/>
        <v>-600</v>
      </c>
      <c r="H18084" s="705" t="s">
        <v>12047</v>
      </c>
    </row>
    <row r="18085" spans="1:8" ht="15" x14ac:dyDescent="0.2">
      <c r="A18085" s="734">
        <v>45292</v>
      </c>
      <c r="B18085" s="63" t="s">
        <v>103</v>
      </c>
      <c r="C18085" s="63" t="s">
        <v>103</v>
      </c>
      <c r="D18085" s="183" t="s">
        <v>12080</v>
      </c>
      <c r="E18085" s="126">
        <v>740</v>
      </c>
      <c r="F18085" s="126"/>
      <c r="G18085" s="126">
        <f t="shared" si="290"/>
        <v>-740</v>
      </c>
      <c r="H18085" s="705" t="s">
        <v>12047</v>
      </c>
    </row>
    <row r="18086" spans="1:8" ht="15" x14ac:dyDescent="0.2">
      <c r="A18086" s="734">
        <v>45292</v>
      </c>
      <c r="B18086" s="63" t="s">
        <v>11635</v>
      </c>
      <c r="C18086" s="63" t="s">
        <v>10993</v>
      </c>
      <c r="D18086" s="183" t="s">
        <v>4309</v>
      </c>
      <c r="E18086" s="126">
        <v>3800</v>
      </c>
      <c r="F18086" s="126"/>
      <c r="G18086" s="126">
        <f t="shared" si="290"/>
        <v>-3800</v>
      </c>
      <c r="H18086" s="705" t="s">
        <v>12047</v>
      </c>
    </row>
    <row r="18087" spans="1:8" ht="15" x14ac:dyDescent="0.2">
      <c r="A18087" s="734">
        <v>45293</v>
      </c>
      <c r="B18087" s="63" t="s">
        <v>11617</v>
      </c>
      <c r="C18087" s="670" t="s">
        <v>10993</v>
      </c>
      <c r="D18087" s="907" t="s">
        <v>12081</v>
      </c>
      <c r="E18087" s="672">
        <v>44500</v>
      </c>
      <c r="F18087" s="126"/>
      <c r="G18087" s="126">
        <f t="shared" si="290"/>
        <v>-44500</v>
      </c>
      <c r="H18087" s="705" t="s">
        <v>12047</v>
      </c>
    </row>
    <row r="18088" spans="1:8" ht="15" x14ac:dyDescent="0.2">
      <c r="A18088" s="734">
        <v>45293</v>
      </c>
      <c r="B18088" s="63" t="s">
        <v>10908</v>
      </c>
      <c r="C18088" s="670" t="s">
        <v>10993</v>
      </c>
      <c r="D18088" s="907" t="s">
        <v>12081</v>
      </c>
      <c r="E18088" s="672">
        <v>280400</v>
      </c>
      <c r="F18088" s="126"/>
      <c r="G18088" s="126">
        <f t="shared" si="290"/>
        <v>-280400</v>
      </c>
      <c r="H18088" s="705" t="s">
        <v>12047</v>
      </c>
    </row>
    <row r="18089" spans="1:8" ht="15" x14ac:dyDescent="0.2">
      <c r="A18089" s="734">
        <v>45293</v>
      </c>
      <c r="B18089" s="63" t="s">
        <v>11446</v>
      </c>
      <c r="C18089" s="670" t="s">
        <v>10993</v>
      </c>
      <c r="D18089" s="907" t="s">
        <v>12081</v>
      </c>
      <c r="E18089" s="672">
        <v>3000</v>
      </c>
      <c r="F18089" s="126"/>
      <c r="G18089" s="126">
        <f t="shared" si="290"/>
        <v>-3000</v>
      </c>
      <c r="H18089" s="705" t="s">
        <v>12047</v>
      </c>
    </row>
    <row r="18090" spans="1:8" ht="15" x14ac:dyDescent="0.2">
      <c r="A18090" s="734">
        <v>45293</v>
      </c>
      <c r="B18090" s="63" t="s">
        <v>10232</v>
      </c>
      <c r="C18090" s="670" t="s">
        <v>10993</v>
      </c>
      <c r="D18090" s="907" t="s">
        <v>12081</v>
      </c>
      <c r="E18090" s="672">
        <v>25000</v>
      </c>
      <c r="F18090" s="126"/>
      <c r="G18090" s="126">
        <f t="shared" si="290"/>
        <v>-25000</v>
      </c>
      <c r="H18090" s="705" t="s">
        <v>12047</v>
      </c>
    </row>
    <row r="18091" spans="1:8" ht="15" x14ac:dyDescent="0.2">
      <c r="A18091" s="734">
        <v>45293</v>
      </c>
      <c r="B18091" s="63" t="s">
        <v>9986</v>
      </c>
      <c r="C18091" s="670" t="s">
        <v>10993</v>
      </c>
      <c r="D18091" s="907" t="s">
        <v>12081</v>
      </c>
      <c r="E18091" s="672">
        <v>4500</v>
      </c>
      <c r="F18091" s="126"/>
      <c r="G18091" s="126">
        <f t="shared" si="290"/>
        <v>-4500</v>
      </c>
      <c r="H18091" s="705" t="s">
        <v>12047</v>
      </c>
    </row>
    <row r="18092" spans="1:8" ht="15" x14ac:dyDescent="0.2">
      <c r="A18092" s="734">
        <v>45293</v>
      </c>
      <c r="B18092" s="63" t="s">
        <v>9986</v>
      </c>
      <c r="C18092" s="63" t="s">
        <v>11752</v>
      </c>
      <c r="D18092" s="183" t="s">
        <v>12036</v>
      </c>
      <c r="E18092" s="126">
        <v>267000</v>
      </c>
      <c r="F18092" s="126"/>
      <c r="G18092" s="126">
        <f t="shared" si="290"/>
        <v>-267000</v>
      </c>
      <c r="H18092" s="705" t="s">
        <v>12047</v>
      </c>
    </row>
    <row r="18093" spans="1:8" ht="15" x14ac:dyDescent="0.2">
      <c r="A18093" s="734">
        <v>45293</v>
      </c>
      <c r="B18093" s="63" t="s">
        <v>12082</v>
      </c>
      <c r="C18093" s="63" t="s">
        <v>12083</v>
      </c>
      <c r="D18093" s="183" t="s">
        <v>12084</v>
      </c>
      <c r="E18093" s="126">
        <v>15000</v>
      </c>
      <c r="F18093" s="126"/>
      <c r="G18093" s="126">
        <f t="shared" ref="G18093:G18108" si="291">F18093-E18093</f>
        <v>-15000</v>
      </c>
      <c r="H18093" s="705" t="s">
        <v>12047</v>
      </c>
    </row>
    <row r="18094" spans="1:8" ht="15" x14ac:dyDescent="0.2">
      <c r="A18094" s="734">
        <v>45293</v>
      </c>
      <c r="B18094" s="63" t="s">
        <v>3946</v>
      </c>
      <c r="C18094" s="63" t="s">
        <v>286</v>
      </c>
      <c r="D18094" s="183" t="s">
        <v>11383</v>
      </c>
      <c r="E18094" s="126">
        <v>500</v>
      </c>
      <c r="F18094" s="126"/>
      <c r="G18094" s="126">
        <f t="shared" si="291"/>
        <v>-500</v>
      </c>
      <c r="H18094" s="705" t="s">
        <v>12047</v>
      </c>
    </row>
    <row r="18095" spans="1:8" ht="15" x14ac:dyDescent="0.2">
      <c r="A18095" s="734">
        <v>45293</v>
      </c>
      <c r="B18095" s="63" t="s">
        <v>3946</v>
      </c>
      <c r="C18095" s="63" t="s">
        <v>5741</v>
      </c>
      <c r="D18095" s="183" t="s">
        <v>370</v>
      </c>
      <c r="E18095" s="126">
        <v>2500</v>
      </c>
      <c r="F18095" s="126"/>
      <c r="G18095" s="126">
        <f t="shared" si="291"/>
        <v>-2500</v>
      </c>
      <c r="H18095" s="705" t="s">
        <v>12047</v>
      </c>
    </row>
    <row r="18096" spans="1:8" ht="15" x14ac:dyDescent="0.2">
      <c r="A18096" s="734">
        <v>45293</v>
      </c>
      <c r="B18096" s="63" t="s">
        <v>10232</v>
      </c>
      <c r="C18096" s="63" t="s">
        <v>5741</v>
      </c>
      <c r="D18096" s="183" t="s">
        <v>370</v>
      </c>
      <c r="E18096" s="126">
        <v>1800</v>
      </c>
      <c r="F18096" s="126"/>
      <c r="G18096" s="126">
        <f t="shared" si="291"/>
        <v>-1800</v>
      </c>
      <c r="H18096" s="705" t="s">
        <v>12047</v>
      </c>
    </row>
    <row r="18097" spans="1:8" ht="15" x14ac:dyDescent="0.2">
      <c r="A18097" s="734">
        <v>45293</v>
      </c>
      <c r="B18097" s="63" t="s">
        <v>103</v>
      </c>
      <c r="C18097" s="63" t="s">
        <v>103</v>
      </c>
      <c r="D18097" s="183" t="s">
        <v>12085</v>
      </c>
      <c r="E18097" s="126">
        <v>5000</v>
      </c>
      <c r="F18097" s="126"/>
      <c r="G18097" s="126">
        <f t="shared" si="291"/>
        <v>-5000</v>
      </c>
      <c r="H18097" s="705" t="s">
        <v>12047</v>
      </c>
    </row>
    <row r="18098" spans="1:8" ht="17.25" customHeight="1" x14ac:dyDescent="0.2">
      <c r="A18098" s="734">
        <v>45293</v>
      </c>
      <c r="B18098" s="63" t="s">
        <v>11617</v>
      </c>
      <c r="C18098" s="670" t="s">
        <v>10993</v>
      </c>
      <c r="D18098" s="907" t="s">
        <v>12087</v>
      </c>
      <c r="E18098" s="672">
        <v>38000</v>
      </c>
      <c r="F18098" s="126"/>
      <c r="G18098" s="126">
        <f t="shared" si="291"/>
        <v>-38000</v>
      </c>
      <c r="H18098" s="705" t="s">
        <v>12047</v>
      </c>
    </row>
    <row r="18099" spans="1:8" ht="17.25" customHeight="1" x14ac:dyDescent="0.2">
      <c r="A18099" s="734">
        <v>45293</v>
      </c>
      <c r="B18099" s="63" t="s">
        <v>11089</v>
      </c>
      <c r="C18099" s="670" t="s">
        <v>10993</v>
      </c>
      <c r="D18099" s="907" t="s">
        <v>12086</v>
      </c>
      <c r="E18099" s="672">
        <v>38000</v>
      </c>
      <c r="F18099" s="126"/>
      <c r="G18099" s="126">
        <f t="shared" si="291"/>
        <v>-38000</v>
      </c>
      <c r="H18099" s="705" t="s">
        <v>12047</v>
      </c>
    </row>
    <row r="18100" spans="1:8" ht="24" x14ac:dyDescent="0.2">
      <c r="A18100" s="734">
        <v>45293</v>
      </c>
      <c r="B18100" s="63" t="s">
        <v>11554</v>
      </c>
      <c r="C18100" s="63" t="s">
        <v>10993</v>
      </c>
      <c r="D18100" s="183" t="s">
        <v>12088</v>
      </c>
      <c r="E18100" s="126">
        <v>100000</v>
      </c>
      <c r="F18100" s="126"/>
      <c r="G18100" s="126">
        <f t="shared" si="291"/>
        <v>-100000</v>
      </c>
      <c r="H18100" s="705" t="s">
        <v>12047</v>
      </c>
    </row>
    <row r="18101" spans="1:8" ht="15" x14ac:dyDescent="0.2">
      <c r="A18101" s="734">
        <v>45294</v>
      </c>
      <c r="B18101" s="63" t="s">
        <v>37</v>
      </c>
      <c r="C18101" s="63" t="s">
        <v>794</v>
      </c>
      <c r="D18101" s="183" t="s">
        <v>12089</v>
      </c>
      <c r="E18101" s="126">
        <v>5000</v>
      </c>
      <c r="F18101" s="126"/>
      <c r="G18101" s="126">
        <f t="shared" si="291"/>
        <v>-5000</v>
      </c>
      <c r="H18101" s="705" t="s">
        <v>12047</v>
      </c>
    </row>
    <row r="18102" spans="1:8" ht="15" x14ac:dyDescent="0.2">
      <c r="A18102" s="734">
        <v>45294</v>
      </c>
      <c r="B18102" s="63" t="s">
        <v>11728</v>
      </c>
      <c r="C18102" s="63" t="s">
        <v>10993</v>
      </c>
      <c r="D18102" s="183" t="s">
        <v>12090</v>
      </c>
      <c r="E18102" s="126">
        <v>3000</v>
      </c>
      <c r="F18102" s="126"/>
      <c r="G18102" s="126">
        <f t="shared" si="291"/>
        <v>-3000</v>
      </c>
      <c r="H18102" s="705" t="s">
        <v>12047</v>
      </c>
    </row>
    <row r="18103" spans="1:8" ht="15" x14ac:dyDescent="0.2">
      <c r="A18103" s="734">
        <v>45294</v>
      </c>
      <c r="B18103" s="63" t="s">
        <v>11089</v>
      </c>
      <c r="C18103" s="63" t="s">
        <v>5387</v>
      </c>
      <c r="D18103" s="183" t="s">
        <v>12099</v>
      </c>
      <c r="E18103" s="126">
        <v>7000</v>
      </c>
      <c r="F18103" s="126"/>
      <c r="G18103" s="126">
        <f t="shared" si="291"/>
        <v>-7000</v>
      </c>
      <c r="H18103" s="705" t="s">
        <v>12047</v>
      </c>
    </row>
    <row r="18104" spans="1:8" ht="15" x14ac:dyDescent="0.2">
      <c r="A18104" s="734">
        <v>45294</v>
      </c>
      <c r="B18104" s="63" t="s">
        <v>11728</v>
      </c>
      <c r="C18104" s="63" t="s">
        <v>11099</v>
      </c>
      <c r="D18104" s="183" t="s">
        <v>1157</v>
      </c>
      <c r="E18104" s="126">
        <v>40000</v>
      </c>
      <c r="F18104" s="126"/>
      <c r="G18104" s="126">
        <f t="shared" si="291"/>
        <v>-40000</v>
      </c>
      <c r="H18104" s="705" t="s">
        <v>12047</v>
      </c>
    </row>
    <row r="18105" spans="1:8" ht="15" customHeight="1" x14ac:dyDescent="0.2">
      <c r="A18105" s="734">
        <v>45294</v>
      </c>
      <c r="B18105" s="63" t="s">
        <v>10232</v>
      </c>
      <c r="C18105" s="63" t="s">
        <v>5741</v>
      </c>
      <c r="D18105" s="183" t="s">
        <v>370</v>
      </c>
      <c r="E18105" s="126">
        <v>700</v>
      </c>
      <c r="F18105" s="126"/>
      <c r="G18105" s="126">
        <f t="shared" si="291"/>
        <v>-700</v>
      </c>
      <c r="H18105" s="705" t="s">
        <v>12047</v>
      </c>
    </row>
    <row r="18106" spans="1:8" ht="15" x14ac:dyDescent="0.2">
      <c r="A18106" s="734">
        <v>45294</v>
      </c>
      <c r="B18106" s="63" t="s">
        <v>103</v>
      </c>
      <c r="C18106" s="63" t="s">
        <v>103</v>
      </c>
      <c r="D18106" s="183" t="s">
        <v>8158</v>
      </c>
      <c r="E18106" s="126">
        <v>3000</v>
      </c>
      <c r="F18106" s="126"/>
      <c r="G18106" s="126">
        <f t="shared" si="291"/>
        <v>-3000</v>
      </c>
      <c r="H18106" s="705" t="s">
        <v>12047</v>
      </c>
    </row>
    <row r="18107" spans="1:8" ht="15" x14ac:dyDescent="0.2">
      <c r="A18107" s="734">
        <v>45294</v>
      </c>
      <c r="B18107" s="63" t="s">
        <v>11089</v>
      </c>
      <c r="C18107" s="63" t="s">
        <v>10993</v>
      </c>
      <c r="D18107" s="183" t="s">
        <v>12100</v>
      </c>
      <c r="E18107" s="126">
        <v>7000</v>
      </c>
      <c r="F18107" s="126"/>
      <c r="G18107" s="126">
        <f t="shared" si="291"/>
        <v>-7000</v>
      </c>
      <c r="H18107" s="705" t="s">
        <v>12047</v>
      </c>
    </row>
    <row r="18108" spans="1:8" ht="15" x14ac:dyDescent="0.2">
      <c r="A18108" s="734">
        <v>45294</v>
      </c>
      <c r="B18108" s="63" t="s">
        <v>10232</v>
      </c>
      <c r="C18108" s="63" t="s">
        <v>10993</v>
      </c>
      <c r="D18108" s="183" t="s">
        <v>12101</v>
      </c>
      <c r="E18108" s="126">
        <v>6000</v>
      </c>
      <c r="F18108" s="126"/>
      <c r="G18108" s="126">
        <f t="shared" si="291"/>
        <v>-6000</v>
      </c>
      <c r="H18108" s="705" t="s">
        <v>12047</v>
      </c>
    </row>
    <row r="18109" spans="1:8" ht="15" x14ac:dyDescent="0.2">
      <c r="A18109" s="734">
        <v>45294</v>
      </c>
      <c r="B18109" s="63" t="s">
        <v>103</v>
      </c>
      <c r="C18109" s="63" t="s">
        <v>103</v>
      </c>
      <c r="D18109" s="183" t="s">
        <v>8158</v>
      </c>
      <c r="E18109" s="126">
        <v>4000</v>
      </c>
      <c r="F18109" s="126"/>
      <c r="G18109" s="126">
        <f t="shared" ref="G18109:G18133" si="292">F18109-E18109</f>
        <v>-4000</v>
      </c>
      <c r="H18109" s="705" t="s">
        <v>12047</v>
      </c>
    </row>
    <row r="18110" spans="1:8" ht="15" x14ac:dyDescent="0.2">
      <c r="A18110" s="734">
        <v>45294</v>
      </c>
      <c r="B18110" s="63" t="s">
        <v>11093</v>
      </c>
      <c r="C18110" s="670" t="s">
        <v>5681</v>
      </c>
      <c r="D18110" s="907" t="s">
        <v>12102</v>
      </c>
      <c r="E18110" s="672">
        <v>60000</v>
      </c>
      <c r="F18110" s="126"/>
      <c r="G18110" s="126">
        <f t="shared" si="292"/>
        <v>-60000</v>
      </c>
      <c r="H18110" s="705" t="s">
        <v>12047</v>
      </c>
    </row>
    <row r="18111" spans="1:8" ht="15" x14ac:dyDescent="0.2">
      <c r="A18111" s="734">
        <v>45294</v>
      </c>
      <c r="B18111" s="63" t="s">
        <v>10379</v>
      </c>
      <c r="C18111" s="670" t="s">
        <v>5681</v>
      </c>
      <c r="D18111" s="907" t="s">
        <v>12102</v>
      </c>
      <c r="E18111" s="672">
        <v>190000</v>
      </c>
      <c r="F18111" s="126"/>
      <c r="G18111" s="126">
        <f t="shared" si="292"/>
        <v>-190000</v>
      </c>
      <c r="H18111" s="705" t="s">
        <v>12047</v>
      </c>
    </row>
    <row r="18112" spans="1:8" ht="15" x14ac:dyDescent="0.2">
      <c r="A18112" s="734">
        <v>45294</v>
      </c>
      <c r="B18112" s="736" t="s">
        <v>10908</v>
      </c>
      <c r="C18112" s="63" t="s">
        <v>10853</v>
      </c>
      <c r="D18112" s="183" t="s">
        <v>12036</v>
      </c>
      <c r="E18112" s="126">
        <v>500000</v>
      </c>
      <c r="F18112" s="126"/>
      <c r="G18112" s="126">
        <f t="shared" si="292"/>
        <v>-500000</v>
      </c>
      <c r="H18112" s="705" t="s">
        <v>12047</v>
      </c>
    </row>
    <row r="18113" spans="1:8" ht="15" x14ac:dyDescent="0.2">
      <c r="A18113" s="734">
        <v>45294</v>
      </c>
      <c r="B18113" s="63" t="s">
        <v>11728</v>
      </c>
      <c r="C18113" s="63" t="s">
        <v>11099</v>
      </c>
      <c r="D18113" s="183" t="s">
        <v>12103</v>
      </c>
      <c r="E18113" s="126">
        <v>30000</v>
      </c>
      <c r="F18113" s="126"/>
      <c r="G18113" s="126">
        <f t="shared" si="292"/>
        <v>-30000</v>
      </c>
      <c r="H18113" s="705" t="s">
        <v>12047</v>
      </c>
    </row>
    <row r="18114" spans="1:8" ht="15" x14ac:dyDescent="0.2">
      <c r="A18114" s="734">
        <v>45294</v>
      </c>
      <c r="B18114" s="63" t="s">
        <v>11728</v>
      </c>
      <c r="C18114" s="63" t="s">
        <v>12104</v>
      </c>
      <c r="D18114" s="183" t="s">
        <v>12103</v>
      </c>
      <c r="E18114" s="126">
        <v>50000</v>
      </c>
      <c r="F18114" s="126"/>
      <c r="G18114" s="126">
        <f t="shared" si="292"/>
        <v>-50000</v>
      </c>
      <c r="H18114" s="705" t="s">
        <v>12047</v>
      </c>
    </row>
    <row r="18115" spans="1:8" ht="15" customHeight="1" x14ac:dyDescent="0.2">
      <c r="A18115" s="734">
        <v>45295</v>
      </c>
      <c r="B18115" s="63" t="s">
        <v>11897</v>
      </c>
      <c r="C18115" s="63" t="s">
        <v>12027</v>
      </c>
      <c r="D18115" s="183" t="s">
        <v>12028</v>
      </c>
      <c r="E18115" s="126">
        <v>750000</v>
      </c>
      <c r="F18115" s="126"/>
      <c r="G18115" s="126">
        <f t="shared" si="292"/>
        <v>-750000</v>
      </c>
      <c r="H18115" s="705" t="s">
        <v>12047</v>
      </c>
    </row>
    <row r="18116" spans="1:8" ht="15" customHeight="1" x14ac:dyDescent="0.2">
      <c r="A18116" s="734">
        <v>45295</v>
      </c>
      <c r="B18116" s="63" t="s">
        <v>10232</v>
      </c>
      <c r="C18116" s="670" t="s">
        <v>8394</v>
      </c>
      <c r="D18116" s="907" t="s">
        <v>12136</v>
      </c>
      <c r="E18116" s="672">
        <v>250000</v>
      </c>
      <c r="F18116" s="126"/>
      <c r="G18116" s="126">
        <f t="shared" si="292"/>
        <v>-250000</v>
      </c>
      <c r="H18116" s="705" t="s">
        <v>12047</v>
      </c>
    </row>
    <row r="18117" spans="1:8" ht="15" customHeight="1" x14ac:dyDescent="0.2">
      <c r="A18117" s="734">
        <v>45295</v>
      </c>
      <c r="B18117" s="63" t="s">
        <v>11446</v>
      </c>
      <c r="C18117" s="670" t="s">
        <v>8394</v>
      </c>
      <c r="D18117" s="907" t="s">
        <v>12136</v>
      </c>
      <c r="E18117" s="672">
        <v>250000</v>
      </c>
      <c r="F18117" s="126"/>
      <c r="G18117" s="126">
        <f t="shared" si="292"/>
        <v>-250000</v>
      </c>
      <c r="H18117" s="705" t="s">
        <v>12047</v>
      </c>
    </row>
    <row r="18118" spans="1:8" ht="15" customHeight="1" x14ac:dyDescent="0.2">
      <c r="A18118" s="734">
        <v>45295</v>
      </c>
      <c r="B18118" s="63" t="s">
        <v>11617</v>
      </c>
      <c r="C18118" s="670" t="s">
        <v>8394</v>
      </c>
      <c r="D18118" s="907" t="s">
        <v>12136</v>
      </c>
      <c r="E18118" s="672">
        <v>500000</v>
      </c>
      <c r="F18118" s="126"/>
      <c r="G18118" s="126">
        <f t="shared" si="292"/>
        <v>-500000</v>
      </c>
      <c r="H18118" s="705" t="s">
        <v>12047</v>
      </c>
    </row>
    <row r="18119" spans="1:8" ht="15" customHeight="1" x14ac:dyDescent="0.2">
      <c r="A18119" s="734">
        <v>45295</v>
      </c>
      <c r="B18119" s="63" t="s">
        <v>3946</v>
      </c>
      <c r="C18119" s="63" t="s">
        <v>10993</v>
      </c>
      <c r="D18119" s="183" t="s">
        <v>12106</v>
      </c>
      <c r="E18119" s="126">
        <v>78000</v>
      </c>
      <c r="F18119" s="126"/>
      <c r="G18119" s="126">
        <f t="shared" si="292"/>
        <v>-78000</v>
      </c>
      <c r="H18119" s="705" t="s">
        <v>12047</v>
      </c>
    </row>
    <row r="18120" spans="1:8" ht="15" x14ac:dyDescent="0.2">
      <c r="A18120" s="734">
        <v>45295</v>
      </c>
      <c r="B18120" s="63" t="s">
        <v>3946</v>
      </c>
      <c r="C18120" s="63" t="s">
        <v>5741</v>
      </c>
      <c r="D18120" s="183" t="s">
        <v>12107</v>
      </c>
      <c r="E18120" s="126">
        <v>2500</v>
      </c>
      <c r="F18120" s="126"/>
      <c r="G18120" s="126">
        <f t="shared" si="292"/>
        <v>-2500</v>
      </c>
      <c r="H18120" s="705" t="s">
        <v>12047</v>
      </c>
    </row>
    <row r="18121" spans="1:8" ht="15" x14ac:dyDescent="0.2">
      <c r="A18121" s="734">
        <v>45295</v>
      </c>
      <c r="B18121" s="63" t="s">
        <v>3946</v>
      </c>
      <c r="C18121" s="63" t="s">
        <v>286</v>
      </c>
      <c r="D18121" s="183" t="s">
        <v>11383</v>
      </c>
      <c r="E18121" s="126">
        <v>500</v>
      </c>
      <c r="F18121" s="126"/>
      <c r="G18121" s="126">
        <f t="shared" si="292"/>
        <v>-500</v>
      </c>
      <c r="H18121" s="705" t="s">
        <v>12047</v>
      </c>
    </row>
    <row r="18122" spans="1:8" ht="24" x14ac:dyDescent="0.2">
      <c r="A18122" s="734">
        <v>45295</v>
      </c>
      <c r="B18122" s="63" t="s">
        <v>11897</v>
      </c>
      <c r="C18122" s="63" t="s">
        <v>10993</v>
      </c>
      <c r="D18122" s="183" t="s">
        <v>12108</v>
      </c>
      <c r="E18122" s="126">
        <v>85000</v>
      </c>
      <c r="F18122" s="126"/>
      <c r="G18122" s="126">
        <f t="shared" si="292"/>
        <v>-85000</v>
      </c>
      <c r="H18122" s="705" t="s">
        <v>12047</v>
      </c>
    </row>
    <row r="18123" spans="1:8" ht="15" x14ac:dyDescent="0.2">
      <c r="A18123" s="734">
        <v>45295</v>
      </c>
      <c r="B18123" s="63" t="s">
        <v>11897</v>
      </c>
      <c r="C18123" s="63" t="s">
        <v>12110</v>
      </c>
      <c r="D18123" s="183" t="s">
        <v>12109</v>
      </c>
      <c r="E18123" s="126">
        <v>165988</v>
      </c>
      <c r="F18123" s="126"/>
      <c r="G18123" s="126">
        <f t="shared" si="292"/>
        <v>-165988</v>
      </c>
      <c r="H18123" s="705" t="s">
        <v>12047</v>
      </c>
    </row>
    <row r="18124" spans="1:8" ht="15" x14ac:dyDescent="0.2">
      <c r="A18124" s="734">
        <v>45295</v>
      </c>
      <c r="B18124" s="63" t="s">
        <v>10471</v>
      </c>
      <c r="C18124" s="63" t="s">
        <v>12032</v>
      </c>
      <c r="D18124" s="183" t="s">
        <v>12111</v>
      </c>
      <c r="E18124" s="126">
        <v>60000</v>
      </c>
      <c r="F18124" s="126"/>
      <c r="G18124" s="126">
        <f t="shared" si="292"/>
        <v>-60000</v>
      </c>
      <c r="H18124" s="705" t="s">
        <v>12047</v>
      </c>
    </row>
    <row r="18125" spans="1:8" ht="15" x14ac:dyDescent="0.2">
      <c r="A18125" s="734">
        <v>45295</v>
      </c>
      <c r="B18125" s="63" t="s">
        <v>37</v>
      </c>
      <c r="C18125" s="63" t="s">
        <v>392</v>
      </c>
      <c r="D18125" s="183" t="s">
        <v>12112</v>
      </c>
      <c r="E18125" s="126">
        <v>400</v>
      </c>
      <c r="F18125" s="126"/>
      <c r="G18125" s="126">
        <f t="shared" si="292"/>
        <v>-400</v>
      </c>
      <c r="H18125" s="705" t="s">
        <v>12047</v>
      </c>
    </row>
    <row r="18126" spans="1:8" ht="15" x14ac:dyDescent="0.2">
      <c r="A18126" s="734">
        <v>45295</v>
      </c>
      <c r="B18126" s="63" t="s">
        <v>37</v>
      </c>
      <c r="C18126" s="63" t="s">
        <v>392</v>
      </c>
      <c r="D18126" s="183" t="s">
        <v>6429</v>
      </c>
      <c r="E18126" s="126">
        <v>3000</v>
      </c>
      <c r="F18126" s="126"/>
      <c r="G18126" s="126">
        <f t="shared" si="292"/>
        <v>-3000</v>
      </c>
      <c r="H18126" s="705" t="s">
        <v>12047</v>
      </c>
    </row>
    <row r="18127" spans="1:8" ht="15" customHeight="1" x14ac:dyDescent="0.2">
      <c r="A18127" s="734">
        <v>45295</v>
      </c>
      <c r="B18127" s="63" t="s">
        <v>10908</v>
      </c>
      <c r="C18127" s="63" t="s">
        <v>10993</v>
      </c>
      <c r="D18127" s="183" t="s">
        <v>12113</v>
      </c>
      <c r="E18127" s="126">
        <v>2000</v>
      </c>
      <c r="F18127" s="126"/>
      <c r="G18127" s="126">
        <f t="shared" si="292"/>
        <v>-2000</v>
      </c>
      <c r="H18127" s="705" t="s">
        <v>12047</v>
      </c>
    </row>
    <row r="18128" spans="1:8" ht="15" customHeight="1" x14ac:dyDescent="0.2">
      <c r="A18128" s="734">
        <v>45295</v>
      </c>
      <c r="B18128" s="63" t="s">
        <v>103</v>
      </c>
      <c r="C18128" s="63" t="s">
        <v>1495</v>
      </c>
      <c r="D18128" s="183" t="s">
        <v>370</v>
      </c>
      <c r="E18128" s="126">
        <v>1980</v>
      </c>
      <c r="F18128" s="126"/>
      <c r="G18128" s="126">
        <f t="shared" si="292"/>
        <v>-1980</v>
      </c>
      <c r="H18128" s="705" t="s">
        <v>12047</v>
      </c>
    </row>
    <row r="18129" spans="1:8" ht="15" customHeight="1" x14ac:dyDescent="0.2">
      <c r="A18129" s="734">
        <v>45295</v>
      </c>
      <c r="B18129" s="63" t="s">
        <v>103</v>
      </c>
      <c r="C18129" s="63" t="s">
        <v>392</v>
      </c>
      <c r="D18129" s="183" t="s">
        <v>10988</v>
      </c>
      <c r="E18129" s="126">
        <v>1000</v>
      </c>
      <c r="F18129" s="126"/>
      <c r="G18129" s="126">
        <f t="shared" si="292"/>
        <v>-1000</v>
      </c>
      <c r="H18129" s="705" t="s">
        <v>12047</v>
      </c>
    </row>
    <row r="18130" spans="1:8" ht="15" customHeight="1" x14ac:dyDescent="0.2">
      <c r="A18130" s="734">
        <v>45295</v>
      </c>
      <c r="B18130" s="63" t="s">
        <v>11897</v>
      </c>
      <c r="C18130" s="63" t="s">
        <v>5741</v>
      </c>
      <c r="D18130" s="183" t="s">
        <v>10337</v>
      </c>
      <c r="E18130" s="126">
        <v>300</v>
      </c>
      <c r="F18130" s="126"/>
      <c r="G18130" s="126">
        <f t="shared" si="292"/>
        <v>-300</v>
      </c>
      <c r="H18130" s="705" t="s">
        <v>12047</v>
      </c>
    </row>
    <row r="18131" spans="1:8" ht="15" customHeight="1" x14ac:dyDescent="0.2">
      <c r="A18131" s="734">
        <v>45295</v>
      </c>
      <c r="B18131" s="63" t="s">
        <v>11728</v>
      </c>
      <c r="C18131" s="63" t="s">
        <v>5741</v>
      </c>
      <c r="D18131" s="183" t="s">
        <v>10337</v>
      </c>
      <c r="E18131" s="126">
        <v>700</v>
      </c>
      <c r="F18131" s="126"/>
      <c r="G18131" s="126">
        <f t="shared" si="292"/>
        <v>-700</v>
      </c>
      <c r="H18131" s="705" t="s">
        <v>12047</v>
      </c>
    </row>
    <row r="18132" spans="1:8" ht="15" customHeight="1" x14ac:dyDescent="0.2">
      <c r="A18132" s="734">
        <v>45295</v>
      </c>
      <c r="B18132" s="63" t="s">
        <v>11089</v>
      </c>
      <c r="C18132" s="63" t="s">
        <v>5741</v>
      </c>
      <c r="D18132" s="183" t="s">
        <v>370</v>
      </c>
      <c r="E18132" s="126">
        <v>700</v>
      </c>
      <c r="F18132" s="126"/>
      <c r="G18132" s="126">
        <f t="shared" si="292"/>
        <v>-700</v>
      </c>
      <c r="H18132" s="705" t="s">
        <v>12047</v>
      </c>
    </row>
    <row r="18133" spans="1:8" ht="14.25" customHeight="1" x14ac:dyDescent="0.2">
      <c r="A18133" s="734">
        <v>45295</v>
      </c>
      <c r="B18133" s="63" t="s">
        <v>11446</v>
      </c>
      <c r="C18133" s="63" t="s">
        <v>10993</v>
      </c>
      <c r="D18133" s="183" t="s">
        <v>12115</v>
      </c>
      <c r="E18133" s="126">
        <v>15000</v>
      </c>
      <c r="F18133" s="126"/>
      <c r="G18133" s="126">
        <f t="shared" si="292"/>
        <v>-15000</v>
      </c>
      <c r="H18133" s="705" t="s">
        <v>12047</v>
      </c>
    </row>
    <row r="18134" spans="1:8" ht="15" x14ac:dyDescent="0.2">
      <c r="A18134" s="734">
        <v>45296</v>
      </c>
      <c r="B18134" s="63" t="s">
        <v>3946</v>
      </c>
      <c r="C18134" s="63" t="s">
        <v>12117</v>
      </c>
      <c r="D18134" s="183" t="s">
        <v>12118</v>
      </c>
      <c r="E18134" s="126">
        <v>75000</v>
      </c>
      <c r="F18134" s="126"/>
      <c r="G18134" s="126">
        <f t="shared" ref="G18134:G18170" si="293">F18134-E18134</f>
        <v>-75000</v>
      </c>
      <c r="H18134" s="705" t="s">
        <v>12047</v>
      </c>
    </row>
    <row r="18135" spans="1:8" ht="15" x14ac:dyDescent="0.2">
      <c r="A18135" s="734">
        <v>45296</v>
      </c>
      <c r="B18135" s="63" t="s">
        <v>103</v>
      </c>
      <c r="C18135" s="63" t="s">
        <v>103</v>
      </c>
      <c r="D18135" s="183" t="s">
        <v>8158</v>
      </c>
      <c r="E18135" s="126">
        <v>4000</v>
      </c>
      <c r="F18135" s="126"/>
      <c r="G18135" s="126">
        <f t="shared" si="293"/>
        <v>-4000</v>
      </c>
      <c r="H18135" s="705" t="s">
        <v>12047</v>
      </c>
    </row>
    <row r="18136" spans="1:8" ht="15" x14ac:dyDescent="0.2">
      <c r="A18136" s="734">
        <v>45296</v>
      </c>
      <c r="B18136" s="63" t="s">
        <v>103</v>
      </c>
      <c r="C18136" s="63" t="s">
        <v>103</v>
      </c>
      <c r="D18136" s="183" t="s">
        <v>12119</v>
      </c>
      <c r="E18136" s="126">
        <v>1800</v>
      </c>
      <c r="F18136" s="126"/>
      <c r="G18136" s="126">
        <f t="shared" si="293"/>
        <v>-1800</v>
      </c>
      <c r="H18136" s="705" t="s">
        <v>12047</v>
      </c>
    </row>
    <row r="18137" spans="1:8" ht="15" x14ac:dyDescent="0.2">
      <c r="A18137" s="734">
        <v>45296</v>
      </c>
      <c r="B18137" s="63" t="s">
        <v>11897</v>
      </c>
      <c r="C18137" s="63" t="s">
        <v>8372</v>
      </c>
      <c r="D18137" s="183" t="s">
        <v>370</v>
      </c>
      <c r="E18137" s="126">
        <v>2700</v>
      </c>
      <c r="F18137" s="126"/>
      <c r="G18137" s="126">
        <f t="shared" si="293"/>
        <v>-2700</v>
      </c>
      <c r="H18137" s="705" t="s">
        <v>12047</v>
      </c>
    </row>
    <row r="18138" spans="1:8" ht="15" x14ac:dyDescent="0.2">
      <c r="A18138" s="734">
        <v>45296</v>
      </c>
      <c r="B18138" s="63" t="s">
        <v>11897</v>
      </c>
      <c r="C18138" s="63" t="s">
        <v>1063</v>
      </c>
      <c r="D18138" s="183" t="s">
        <v>12124</v>
      </c>
      <c r="E18138" s="126">
        <v>13000</v>
      </c>
      <c r="F18138" s="126"/>
      <c r="G18138" s="126">
        <f t="shared" si="293"/>
        <v>-13000</v>
      </c>
      <c r="H18138" s="705" t="s">
        <v>12047</v>
      </c>
    </row>
    <row r="18139" spans="1:8" ht="15" x14ac:dyDescent="0.2">
      <c r="A18139" s="734">
        <v>45297</v>
      </c>
      <c r="B18139" s="41" t="s">
        <v>6505</v>
      </c>
      <c r="C18139" s="63" t="s">
        <v>12016</v>
      </c>
      <c r="D18139" s="183" t="s">
        <v>12036</v>
      </c>
      <c r="E18139" s="126">
        <v>50000</v>
      </c>
      <c r="F18139" s="126"/>
      <c r="G18139" s="126">
        <f t="shared" si="293"/>
        <v>-50000</v>
      </c>
      <c r="H18139" s="705" t="s">
        <v>12047</v>
      </c>
    </row>
    <row r="18140" spans="1:8" ht="24" x14ac:dyDescent="0.2">
      <c r="A18140" s="734">
        <v>45297</v>
      </c>
      <c r="B18140" s="63" t="s">
        <v>10471</v>
      </c>
      <c r="C18140" s="63" t="s">
        <v>11633</v>
      </c>
      <c r="D18140" s="183" t="s">
        <v>12125</v>
      </c>
      <c r="E18140" s="126">
        <v>200000</v>
      </c>
      <c r="F18140" s="126"/>
      <c r="G18140" s="126">
        <f t="shared" si="293"/>
        <v>-200000</v>
      </c>
      <c r="H18140" s="705" t="s">
        <v>12047</v>
      </c>
    </row>
    <row r="18141" spans="1:8" ht="15" x14ac:dyDescent="0.2">
      <c r="A18141" s="734">
        <v>45296</v>
      </c>
      <c r="B18141" s="63" t="s">
        <v>11446</v>
      </c>
      <c r="C18141" s="63" t="s">
        <v>10993</v>
      </c>
      <c r="D18141" s="183" t="s">
        <v>12126</v>
      </c>
      <c r="E18141" s="126">
        <v>14000</v>
      </c>
      <c r="F18141" s="126"/>
      <c r="G18141" s="126">
        <f t="shared" si="293"/>
        <v>-14000</v>
      </c>
      <c r="H18141" s="705" t="s">
        <v>12047</v>
      </c>
    </row>
    <row r="18142" spans="1:8" ht="48" x14ac:dyDescent="0.2">
      <c r="A18142" s="734">
        <v>45296</v>
      </c>
      <c r="B18142" s="63" t="s">
        <v>11446</v>
      </c>
      <c r="C18142" s="63" t="s">
        <v>12128</v>
      </c>
      <c r="D18142" s="183" t="s">
        <v>12129</v>
      </c>
      <c r="E18142" s="126">
        <v>3600000</v>
      </c>
      <c r="F18142" s="126"/>
      <c r="G18142" s="126">
        <f t="shared" si="293"/>
        <v>-3600000</v>
      </c>
      <c r="H18142" s="705" t="s">
        <v>12047</v>
      </c>
    </row>
    <row r="18143" spans="1:8" ht="15" x14ac:dyDescent="0.2">
      <c r="A18143" s="734">
        <v>45297</v>
      </c>
      <c r="B18143" s="63" t="s">
        <v>10908</v>
      </c>
      <c r="C18143" s="63" t="s">
        <v>2190</v>
      </c>
      <c r="D18143" s="183" t="s">
        <v>12127</v>
      </c>
      <c r="E18143" s="126">
        <v>15000</v>
      </c>
      <c r="F18143" s="126"/>
      <c r="G18143" s="126">
        <f t="shared" si="293"/>
        <v>-15000</v>
      </c>
      <c r="H18143" s="705" t="s">
        <v>12047</v>
      </c>
    </row>
    <row r="18144" spans="1:8" ht="15" x14ac:dyDescent="0.2">
      <c r="A18144" s="734">
        <v>45297</v>
      </c>
      <c r="B18144" s="63" t="s">
        <v>11897</v>
      </c>
      <c r="C18144" s="63" t="s">
        <v>5741</v>
      </c>
      <c r="D18144" s="183" t="s">
        <v>370</v>
      </c>
      <c r="E18144" s="126">
        <v>1700</v>
      </c>
      <c r="F18144" s="126"/>
      <c r="G18144" s="126">
        <f t="shared" si="293"/>
        <v>-1700</v>
      </c>
      <c r="H18144" s="705" t="s">
        <v>12047</v>
      </c>
    </row>
    <row r="18145" spans="1:8" ht="15" x14ac:dyDescent="0.2">
      <c r="A18145" s="734">
        <v>45297</v>
      </c>
      <c r="B18145" s="63" t="s">
        <v>10908</v>
      </c>
      <c r="C18145" s="63" t="s">
        <v>5741</v>
      </c>
      <c r="D18145" s="183" t="s">
        <v>10337</v>
      </c>
      <c r="E18145" s="126">
        <v>400</v>
      </c>
      <c r="F18145" s="126"/>
      <c r="G18145" s="126">
        <f t="shared" si="293"/>
        <v>-400</v>
      </c>
      <c r="H18145" s="705" t="s">
        <v>12047</v>
      </c>
    </row>
    <row r="18146" spans="1:8" ht="15" x14ac:dyDescent="0.2">
      <c r="A18146" s="734">
        <v>45297</v>
      </c>
      <c r="B18146" s="63" t="s">
        <v>12151</v>
      </c>
      <c r="C18146" s="63" t="s">
        <v>10993</v>
      </c>
      <c r="D18146" s="183" t="s">
        <v>12131</v>
      </c>
      <c r="E18146" s="126">
        <v>10300</v>
      </c>
      <c r="F18146" s="126"/>
      <c r="G18146" s="126">
        <f t="shared" si="293"/>
        <v>-10300</v>
      </c>
      <c r="H18146" s="705" t="s">
        <v>12047</v>
      </c>
    </row>
    <row r="18147" spans="1:8" ht="15" x14ac:dyDescent="0.2">
      <c r="A18147" s="734">
        <v>45297</v>
      </c>
      <c r="B18147" s="63" t="s">
        <v>11635</v>
      </c>
      <c r="C18147" s="63" t="s">
        <v>392</v>
      </c>
      <c r="D18147" s="183" t="s">
        <v>12132</v>
      </c>
      <c r="E18147" s="126">
        <v>150</v>
      </c>
      <c r="F18147" s="126"/>
      <c r="G18147" s="126">
        <f t="shared" si="293"/>
        <v>-150</v>
      </c>
      <c r="H18147" s="705" t="s">
        <v>12047</v>
      </c>
    </row>
    <row r="18148" spans="1:8" ht="15" x14ac:dyDescent="0.2">
      <c r="A18148" s="734">
        <v>45297</v>
      </c>
      <c r="B18148" s="63" t="s">
        <v>10908</v>
      </c>
      <c r="C18148" s="63" t="s">
        <v>10993</v>
      </c>
      <c r="D18148" s="183" t="s">
        <v>12133</v>
      </c>
      <c r="E18148" s="126">
        <v>2000</v>
      </c>
      <c r="F18148" s="126"/>
      <c r="G18148" s="126">
        <f t="shared" si="293"/>
        <v>-2000</v>
      </c>
      <c r="H18148" s="705" t="s">
        <v>12047</v>
      </c>
    </row>
    <row r="18149" spans="1:8" ht="15" x14ac:dyDescent="0.2">
      <c r="A18149" s="734">
        <v>45297</v>
      </c>
      <c r="B18149" s="63" t="s">
        <v>11897</v>
      </c>
      <c r="C18149" s="63" t="s">
        <v>5741</v>
      </c>
      <c r="D18149" s="183" t="s">
        <v>12134</v>
      </c>
      <c r="E18149" s="126">
        <v>500</v>
      </c>
      <c r="F18149" s="126"/>
      <c r="G18149" s="126">
        <f t="shared" si="293"/>
        <v>-500</v>
      </c>
      <c r="H18149" s="705" t="s">
        <v>12047</v>
      </c>
    </row>
    <row r="18150" spans="1:8" ht="15" x14ac:dyDescent="0.2">
      <c r="A18150" s="734">
        <v>45299</v>
      </c>
      <c r="B18150" s="63" t="s">
        <v>12151</v>
      </c>
      <c r="C18150" s="63" t="s">
        <v>10993</v>
      </c>
      <c r="D18150" s="183" t="s">
        <v>12152</v>
      </c>
      <c r="E18150" s="126">
        <v>1500</v>
      </c>
      <c r="F18150" s="126"/>
      <c r="G18150" s="126">
        <f t="shared" si="293"/>
        <v>-1500</v>
      </c>
      <c r="H18150" s="705" t="s">
        <v>12047</v>
      </c>
    </row>
    <row r="18151" spans="1:8" ht="15" x14ac:dyDescent="0.2">
      <c r="A18151" s="734">
        <v>45299</v>
      </c>
      <c r="B18151" s="63" t="s">
        <v>11089</v>
      </c>
      <c r="C18151" s="63" t="s">
        <v>5741</v>
      </c>
      <c r="D18151" s="183" t="s">
        <v>12153</v>
      </c>
      <c r="E18151" s="126">
        <v>5000</v>
      </c>
      <c r="F18151" s="126"/>
      <c r="G18151" s="126">
        <f t="shared" si="293"/>
        <v>-5000</v>
      </c>
      <c r="H18151" s="705" t="s">
        <v>12047</v>
      </c>
    </row>
    <row r="18152" spans="1:8" ht="15" x14ac:dyDescent="0.2">
      <c r="A18152" s="734">
        <v>45299</v>
      </c>
      <c r="B18152" s="63" t="s">
        <v>11089</v>
      </c>
      <c r="C18152" s="63" t="s">
        <v>286</v>
      </c>
      <c r="D18152" s="183" t="s">
        <v>12159</v>
      </c>
      <c r="E18152" s="126">
        <v>7000</v>
      </c>
      <c r="F18152" s="126"/>
      <c r="G18152" s="126">
        <f t="shared" si="293"/>
        <v>-7000</v>
      </c>
      <c r="H18152" s="705" t="s">
        <v>12047</v>
      </c>
    </row>
    <row r="18153" spans="1:8" ht="15" x14ac:dyDescent="0.2">
      <c r="A18153" s="734">
        <v>45299</v>
      </c>
      <c r="B18153" s="63" t="s">
        <v>11089</v>
      </c>
      <c r="C18153" s="63" t="s">
        <v>10993</v>
      </c>
      <c r="D18153" s="183" t="s">
        <v>9917</v>
      </c>
      <c r="E18153" s="126">
        <v>29500</v>
      </c>
      <c r="F18153" s="126"/>
      <c r="G18153" s="126">
        <f t="shared" si="293"/>
        <v>-29500</v>
      </c>
      <c r="H18153" s="705" t="s">
        <v>12047</v>
      </c>
    </row>
    <row r="18154" spans="1:8" ht="15" x14ac:dyDescent="0.2">
      <c r="A18154" s="734">
        <v>45299</v>
      </c>
      <c r="B18154" s="63" t="s">
        <v>11089</v>
      </c>
      <c r="C18154" s="63" t="s">
        <v>392</v>
      </c>
      <c r="D18154" s="183" t="s">
        <v>12160</v>
      </c>
      <c r="E18154" s="126">
        <v>10000</v>
      </c>
      <c r="F18154" s="126"/>
      <c r="G18154" s="126">
        <f t="shared" si="293"/>
        <v>-10000</v>
      </c>
      <c r="H18154" s="705" t="s">
        <v>12047</v>
      </c>
    </row>
    <row r="18155" spans="1:8" ht="15" x14ac:dyDescent="0.2">
      <c r="A18155" s="734">
        <v>45299</v>
      </c>
      <c r="B18155" s="63" t="s">
        <v>11089</v>
      </c>
      <c r="C18155" s="63" t="s">
        <v>12239</v>
      </c>
      <c r="D18155" s="183" t="s">
        <v>12237</v>
      </c>
      <c r="E18155" s="126">
        <v>10000</v>
      </c>
      <c r="F18155" s="126"/>
      <c r="G18155" s="126">
        <f t="shared" si="293"/>
        <v>-10000</v>
      </c>
      <c r="H18155" s="705" t="s">
        <v>12047</v>
      </c>
    </row>
    <row r="18156" spans="1:8" ht="15" x14ac:dyDescent="0.2">
      <c r="A18156" s="734">
        <v>45299</v>
      </c>
      <c r="B18156" s="63" t="s">
        <v>103</v>
      </c>
      <c r="C18156" s="63" t="s">
        <v>392</v>
      </c>
      <c r="D18156" s="183" t="s">
        <v>12238</v>
      </c>
      <c r="E18156" s="126">
        <v>5000</v>
      </c>
      <c r="F18156" s="126"/>
      <c r="G18156" s="126">
        <f t="shared" si="293"/>
        <v>-5000</v>
      </c>
      <c r="H18156" s="705" t="s">
        <v>12047</v>
      </c>
    </row>
    <row r="18157" spans="1:8" ht="15" x14ac:dyDescent="0.2">
      <c r="A18157" s="734">
        <v>45300</v>
      </c>
      <c r="B18157" s="63" t="s">
        <v>11089</v>
      </c>
      <c r="C18157" s="63" t="s">
        <v>7949</v>
      </c>
      <c r="D18157" s="183" t="s">
        <v>12161</v>
      </c>
      <c r="E18157" s="126">
        <v>40000</v>
      </c>
      <c r="F18157" s="126"/>
      <c r="G18157" s="126">
        <f t="shared" si="293"/>
        <v>-40000</v>
      </c>
      <c r="H18157" s="705" t="s">
        <v>12047</v>
      </c>
    </row>
    <row r="18158" spans="1:8" ht="15" x14ac:dyDescent="0.2">
      <c r="A18158" s="734">
        <v>45300</v>
      </c>
      <c r="B18158" s="63" t="s">
        <v>10296</v>
      </c>
      <c r="C18158" s="566" t="s">
        <v>8394</v>
      </c>
      <c r="D18158" s="875" t="s">
        <v>12314</v>
      </c>
      <c r="E18158" s="567">
        <v>25780</v>
      </c>
      <c r="F18158" s="126"/>
      <c r="G18158" s="126">
        <f t="shared" si="293"/>
        <v>-25780</v>
      </c>
      <c r="H18158" s="705" t="s">
        <v>12047</v>
      </c>
    </row>
    <row r="18159" spans="1:8" ht="15" x14ac:dyDescent="0.2">
      <c r="A18159" s="734">
        <v>45300</v>
      </c>
      <c r="B18159" s="63" t="s">
        <v>10232</v>
      </c>
      <c r="C18159" s="566" t="s">
        <v>8394</v>
      </c>
      <c r="D18159" s="875" t="s">
        <v>12314</v>
      </c>
      <c r="E18159" s="567">
        <v>10470</v>
      </c>
      <c r="F18159" s="126"/>
      <c r="G18159" s="126">
        <f t="shared" ref="G18159:G18168" si="294">F18159-E18159</f>
        <v>-10470</v>
      </c>
      <c r="H18159" s="705" t="s">
        <v>12047</v>
      </c>
    </row>
    <row r="18160" spans="1:8" ht="15" x14ac:dyDescent="0.2">
      <c r="A18160" s="734">
        <v>45300</v>
      </c>
      <c r="B18160" s="63" t="s">
        <v>10576</v>
      </c>
      <c r="C18160" s="566" t="s">
        <v>8394</v>
      </c>
      <c r="D18160" s="875" t="s">
        <v>12314</v>
      </c>
      <c r="E18160" s="567">
        <v>1347</v>
      </c>
      <c r="F18160" s="126"/>
      <c r="G18160" s="126">
        <f t="shared" si="294"/>
        <v>-1347</v>
      </c>
      <c r="H18160" s="705" t="s">
        <v>12047</v>
      </c>
    </row>
    <row r="18161" spans="1:8" ht="15" x14ac:dyDescent="0.2">
      <c r="A18161" s="734">
        <v>45300</v>
      </c>
      <c r="B18161" s="63" t="s">
        <v>10909</v>
      </c>
      <c r="C18161" s="566" t="s">
        <v>8394</v>
      </c>
      <c r="D18161" s="875" t="s">
        <v>12314</v>
      </c>
      <c r="E18161" s="567">
        <v>187415</v>
      </c>
      <c r="F18161" s="126"/>
      <c r="G18161" s="126">
        <f t="shared" si="294"/>
        <v>-187415</v>
      </c>
      <c r="H18161" s="705" t="s">
        <v>12047</v>
      </c>
    </row>
    <row r="18162" spans="1:8" ht="15" x14ac:dyDescent="0.2">
      <c r="A18162" s="734">
        <v>45300</v>
      </c>
      <c r="B18162" s="63" t="s">
        <v>11007</v>
      </c>
      <c r="C18162" s="566" t="s">
        <v>8394</v>
      </c>
      <c r="D18162" s="875" t="s">
        <v>12314</v>
      </c>
      <c r="E18162" s="567">
        <v>4390</v>
      </c>
      <c r="F18162" s="126"/>
      <c r="G18162" s="126">
        <f t="shared" si="294"/>
        <v>-4390</v>
      </c>
      <c r="H18162" s="705" t="s">
        <v>12047</v>
      </c>
    </row>
    <row r="18163" spans="1:8" ht="15" x14ac:dyDescent="0.2">
      <c r="A18163" s="734">
        <v>45300</v>
      </c>
      <c r="B18163" s="63" t="s">
        <v>11075</v>
      </c>
      <c r="C18163" s="566" t="s">
        <v>8394</v>
      </c>
      <c r="D18163" s="875" t="s">
        <v>12314</v>
      </c>
      <c r="E18163" s="567">
        <v>75122</v>
      </c>
      <c r="F18163" s="126"/>
      <c r="G18163" s="126">
        <f t="shared" si="294"/>
        <v>-75122</v>
      </c>
      <c r="H18163" s="705" t="s">
        <v>12047</v>
      </c>
    </row>
    <row r="18164" spans="1:8" ht="15" x14ac:dyDescent="0.2">
      <c r="A18164" s="734">
        <v>45300</v>
      </c>
      <c r="B18164" s="63" t="s">
        <v>11446</v>
      </c>
      <c r="C18164" s="566" t="s">
        <v>8394</v>
      </c>
      <c r="D18164" s="875" t="s">
        <v>12314</v>
      </c>
      <c r="E18164" s="567">
        <v>130168</v>
      </c>
      <c r="F18164" s="126"/>
      <c r="G18164" s="126">
        <f t="shared" si="294"/>
        <v>-130168</v>
      </c>
      <c r="H18164" s="705" t="s">
        <v>12047</v>
      </c>
    </row>
    <row r="18165" spans="1:8" ht="15" x14ac:dyDescent="0.2">
      <c r="A18165" s="734">
        <v>45300</v>
      </c>
      <c r="B18165" s="63" t="s">
        <v>11271</v>
      </c>
      <c r="C18165" s="566" t="s">
        <v>8394</v>
      </c>
      <c r="D18165" s="875" t="s">
        <v>12314</v>
      </c>
      <c r="E18165" s="567">
        <v>13416</v>
      </c>
      <c r="F18165" s="126"/>
      <c r="G18165" s="126">
        <f t="shared" si="294"/>
        <v>-13416</v>
      </c>
      <c r="H18165" s="705" t="s">
        <v>12047</v>
      </c>
    </row>
    <row r="18166" spans="1:8" ht="15" x14ac:dyDescent="0.2">
      <c r="A18166" s="734">
        <v>45300</v>
      </c>
      <c r="B18166" s="63" t="s">
        <v>11716</v>
      </c>
      <c r="C18166" s="566" t="s">
        <v>8394</v>
      </c>
      <c r="D18166" s="875" t="s">
        <v>12314</v>
      </c>
      <c r="E18166" s="567">
        <v>56173</v>
      </c>
      <c r="F18166" s="126"/>
      <c r="G18166" s="126">
        <f t="shared" si="294"/>
        <v>-56173</v>
      </c>
      <c r="H18166" s="705" t="s">
        <v>12047</v>
      </c>
    </row>
    <row r="18167" spans="1:8" ht="15" x14ac:dyDescent="0.2">
      <c r="A18167" s="734">
        <v>45300</v>
      </c>
      <c r="B18167" s="63" t="s">
        <v>11511</v>
      </c>
      <c r="C18167" s="566" t="s">
        <v>8394</v>
      </c>
      <c r="D18167" s="875" t="s">
        <v>12314</v>
      </c>
      <c r="E18167" s="567">
        <v>73043</v>
      </c>
      <c r="F18167" s="126"/>
      <c r="G18167" s="126">
        <f t="shared" si="294"/>
        <v>-73043</v>
      </c>
      <c r="H18167" s="705" t="s">
        <v>12047</v>
      </c>
    </row>
    <row r="18168" spans="1:8" ht="15" x14ac:dyDescent="0.2">
      <c r="A18168" s="734">
        <v>45300</v>
      </c>
      <c r="B18168" s="63" t="s">
        <v>11617</v>
      </c>
      <c r="C18168" s="566" t="s">
        <v>8394</v>
      </c>
      <c r="D18168" s="875" t="s">
        <v>12314</v>
      </c>
      <c r="E18168" s="567">
        <v>322676</v>
      </c>
      <c r="F18168" s="126"/>
      <c r="G18168" s="126">
        <f t="shared" si="294"/>
        <v>-322676</v>
      </c>
      <c r="H18168" s="705" t="s">
        <v>12047</v>
      </c>
    </row>
    <row r="18169" spans="1:8" ht="15" x14ac:dyDescent="0.2">
      <c r="A18169" s="734">
        <v>45300</v>
      </c>
      <c r="B18169" s="63" t="s">
        <v>11897</v>
      </c>
      <c r="C18169" s="63" t="s">
        <v>11291</v>
      </c>
      <c r="D18169" s="183" t="s">
        <v>12036</v>
      </c>
      <c r="E18169" s="126">
        <v>275000</v>
      </c>
      <c r="F18169" s="126"/>
      <c r="G18169" s="126">
        <f t="shared" si="293"/>
        <v>-275000</v>
      </c>
      <c r="H18169" s="705" t="s">
        <v>12047</v>
      </c>
    </row>
    <row r="18170" spans="1:8" ht="15" x14ac:dyDescent="0.2">
      <c r="A18170" s="734">
        <v>45300</v>
      </c>
      <c r="B18170" s="63" t="s">
        <v>11089</v>
      </c>
      <c r="C18170" s="63" t="s">
        <v>5741</v>
      </c>
      <c r="D18170" s="183" t="s">
        <v>370</v>
      </c>
      <c r="E18170" s="126">
        <v>240</v>
      </c>
      <c r="F18170" s="126"/>
      <c r="G18170" s="126">
        <f t="shared" si="293"/>
        <v>-240</v>
      </c>
      <c r="H18170" s="705" t="s">
        <v>12047</v>
      </c>
    </row>
    <row r="18171" spans="1:8" ht="15" x14ac:dyDescent="0.2">
      <c r="A18171" s="734">
        <v>45300</v>
      </c>
      <c r="B18171" s="63" t="s">
        <v>11089</v>
      </c>
      <c r="C18171" s="63" t="s">
        <v>11975</v>
      </c>
      <c r="D18171" s="183" t="s">
        <v>12154</v>
      </c>
      <c r="E18171" s="126">
        <v>20000</v>
      </c>
      <c r="F18171" s="126"/>
      <c r="G18171" s="126">
        <f t="shared" ref="G18171:G18203" si="295">F18171-E18171</f>
        <v>-20000</v>
      </c>
      <c r="H18171" s="705" t="s">
        <v>12047</v>
      </c>
    </row>
    <row r="18172" spans="1:8" ht="15" x14ac:dyDescent="0.2">
      <c r="A18172" s="734">
        <v>45300</v>
      </c>
      <c r="B18172" s="63" t="s">
        <v>103</v>
      </c>
      <c r="C18172" s="63" t="s">
        <v>103</v>
      </c>
      <c r="D18172" s="183" t="s">
        <v>8158</v>
      </c>
      <c r="E18172" s="126">
        <v>4000</v>
      </c>
      <c r="F18172" s="126"/>
      <c r="G18172" s="126">
        <f t="shared" si="295"/>
        <v>-4000</v>
      </c>
      <c r="H18172" s="705" t="s">
        <v>12047</v>
      </c>
    </row>
    <row r="18173" spans="1:8" ht="15" x14ac:dyDescent="0.2">
      <c r="A18173" s="734">
        <v>45300</v>
      </c>
      <c r="B18173" s="63" t="s">
        <v>3946</v>
      </c>
      <c r="C18173" s="63" t="s">
        <v>5410</v>
      </c>
      <c r="D18173" s="183" t="s">
        <v>12155</v>
      </c>
      <c r="E18173" s="126">
        <v>20000</v>
      </c>
      <c r="F18173" s="126"/>
      <c r="G18173" s="126">
        <f t="shared" si="295"/>
        <v>-20000</v>
      </c>
      <c r="H18173" s="705" t="s">
        <v>12047</v>
      </c>
    </row>
    <row r="18174" spans="1:8" ht="15" x14ac:dyDescent="0.2">
      <c r="A18174" s="734">
        <v>45300</v>
      </c>
      <c r="B18174" s="63" t="s">
        <v>11738</v>
      </c>
      <c r="C18174" s="63" t="s">
        <v>12156</v>
      </c>
      <c r="D18174" s="183" t="s">
        <v>12157</v>
      </c>
      <c r="E18174" s="126">
        <v>15100</v>
      </c>
      <c r="F18174" s="126"/>
      <c r="G18174" s="126">
        <f t="shared" si="295"/>
        <v>-15100</v>
      </c>
      <c r="H18174" s="705" t="s">
        <v>12047</v>
      </c>
    </row>
    <row r="18175" spans="1:8" ht="15" x14ac:dyDescent="0.2">
      <c r="A18175" s="734">
        <v>45300</v>
      </c>
      <c r="B18175" s="63" t="s">
        <v>11093</v>
      </c>
      <c r="C18175" s="63" t="s">
        <v>392</v>
      </c>
      <c r="D18175" s="183" t="s">
        <v>12163</v>
      </c>
      <c r="E18175" s="126">
        <v>600</v>
      </c>
      <c r="F18175" s="126"/>
      <c r="G18175" s="126">
        <f t="shared" si="295"/>
        <v>-600</v>
      </c>
      <c r="H18175" s="705" t="s">
        <v>12047</v>
      </c>
    </row>
    <row r="18176" spans="1:8" ht="15" x14ac:dyDescent="0.2">
      <c r="A18176" s="734">
        <v>45300</v>
      </c>
      <c r="B18176" s="63" t="s">
        <v>11897</v>
      </c>
      <c r="C18176" s="63" t="s">
        <v>5410</v>
      </c>
      <c r="D18176" s="183" t="s">
        <v>2655</v>
      </c>
      <c r="E18176" s="126">
        <v>5000</v>
      </c>
      <c r="F18176" s="126"/>
      <c r="G18176" s="126">
        <f t="shared" si="295"/>
        <v>-5000</v>
      </c>
      <c r="H18176" s="705" t="s">
        <v>12047</v>
      </c>
    </row>
    <row r="18177" spans="1:8" ht="15" x14ac:dyDescent="0.2">
      <c r="A18177" s="734">
        <v>45301</v>
      </c>
      <c r="B18177" s="63" t="s">
        <v>11897</v>
      </c>
      <c r="C18177" s="63" t="s">
        <v>5387</v>
      </c>
      <c r="D18177" s="183" t="s">
        <v>10764</v>
      </c>
      <c r="E18177" s="126">
        <v>7000</v>
      </c>
      <c r="F18177" s="126"/>
      <c r="G18177" s="126">
        <f t="shared" si="295"/>
        <v>-7000</v>
      </c>
      <c r="H18177" s="705" t="s">
        <v>12047</v>
      </c>
    </row>
    <row r="18178" spans="1:8" ht="15" x14ac:dyDescent="0.2">
      <c r="A18178" s="734">
        <v>45302</v>
      </c>
      <c r="B18178" s="63" t="s">
        <v>12208</v>
      </c>
      <c r="C18178" s="63" t="s">
        <v>11428</v>
      </c>
      <c r="D18178" s="183" t="s">
        <v>12164</v>
      </c>
      <c r="E18178" s="126">
        <v>94000</v>
      </c>
      <c r="F18178" s="126"/>
      <c r="G18178" s="126">
        <f t="shared" si="295"/>
        <v>-94000</v>
      </c>
      <c r="H18178" s="705" t="s">
        <v>12047</v>
      </c>
    </row>
    <row r="18179" spans="1:8" ht="15" x14ac:dyDescent="0.2">
      <c r="A18179" s="734">
        <v>45302</v>
      </c>
      <c r="B18179" s="63" t="s">
        <v>11897</v>
      </c>
      <c r="C18179" s="63" t="s">
        <v>10993</v>
      </c>
      <c r="D18179" s="183" t="s">
        <v>12165</v>
      </c>
      <c r="E18179" s="126">
        <v>85000</v>
      </c>
      <c r="F18179" s="126"/>
      <c r="G18179" s="126">
        <f t="shared" si="295"/>
        <v>-85000</v>
      </c>
      <c r="H18179" s="705" t="s">
        <v>12047</v>
      </c>
    </row>
    <row r="18180" spans="1:8" ht="15" x14ac:dyDescent="0.2">
      <c r="A18180" s="734">
        <v>45302</v>
      </c>
      <c r="B18180" s="63" t="s">
        <v>11897</v>
      </c>
      <c r="C18180" s="63" t="s">
        <v>12027</v>
      </c>
      <c r="D18180" s="183" t="s">
        <v>12166</v>
      </c>
      <c r="E18180" s="126">
        <v>306300</v>
      </c>
      <c r="F18180" s="126"/>
      <c r="G18180" s="126">
        <f t="shared" si="295"/>
        <v>-306300</v>
      </c>
      <c r="H18180" s="705" t="s">
        <v>12047</v>
      </c>
    </row>
    <row r="18181" spans="1:8" ht="15" x14ac:dyDescent="0.2">
      <c r="A18181" s="734">
        <v>45302</v>
      </c>
      <c r="B18181" s="63" t="s">
        <v>10908</v>
      </c>
      <c r="C18181" s="670" t="s">
        <v>12010</v>
      </c>
      <c r="D18181" s="907" t="s">
        <v>12167</v>
      </c>
      <c r="E18181" s="672">
        <v>14100</v>
      </c>
      <c r="F18181" s="126"/>
      <c r="G18181" s="126">
        <f t="shared" si="295"/>
        <v>-14100</v>
      </c>
      <c r="H18181" s="705" t="s">
        <v>12047</v>
      </c>
    </row>
    <row r="18182" spans="1:8" ht="15" x14ac:dyDescent="0.2">
      <c r="A18182" s="734">
        <v>45302</v>
      </c>
      <c r="B18182" s="63" t="s">
        <v>11089</v>
      </c>
      <c r="C18182" s="670" t="s">
        <v>12010</v>
      </c>
      <c r="D18182" s="907" t="s">
        <v>12167</v>
      </c>
      <c r="E18182" s="672">
        <v>65000</v>
      </c>
      <c r="F18182" s="126"/>
      <c r="G18182" s="126">
        <f t="shared" si="295"/>
        <v>-65000</v>
      </c>
      <c r="H18182" s="705" t="s">
        <v>12047</v>
      </c>
    </row>
    <row r="18183" spans="1:8" ht="15" x14ac:dyDescent="0.2">
      <c r="A18183" s="734">
        <v>45302</v>
      </c>
      <c r="B18183" s="63" t="s">
        <v>11897</v>
      </c>
      <c r="C18183" s="670" t="s">
        <v>12010</v>
      </c>
      <c r="D18183" s="907" t="s">
        <v>12167</v>
      </c>
      <c r="E18183" s="672">
        <v>128080</v>
      </c>
      <c r="F18183" s="126"/>
      <c r="G18183" s="126">
        <f t="shared" si="295"/>
        <v>-128080</v>
      </c>
      <c r="H18183" s="705" t="s">
        <v>12047</v>
      </c>
    </row>
    <row r="18184" spans="1:8" ht="15" x14ac:dyDescent="0.2">
      <c r="A18184" s="734">
        <v>45303</v>
      </c>
      <c r="B18184" s="63" t="s">
        <v>11089</v>
      </c>
      <c r="C18184" s="63" t="s">
        <v>10484</v>
      </c>
      <c r="D18184" s="183" t="s">
        <v>12176</v>
      </c>
      <c r="E18184" s="126">
        <v>700000</v>
      </c>
      <c r="F18184" s="126"/>
      <c r="G18184" s="126">
        <f t="shared" si="295"/>
        <v>-700000</v>
      </c>
      <c r="H18184" s="705" t="s">
        <v>12047</v>
      </c>
    </row>
    <row r="18185" spans="1:8" ht="15" x14ac:dyDescent="0.2">
      <c r="A18185" s="734">
        <v>45306</v>
      </c>
      <c r="B18185" s="63" t="s">
        <v>11089</v>
      </c>
      <c r="C18185" s="63" t="s">
        <v>11975</v>
      </c>
      <c r="D18185" s="183" t="s">
        <v>12168</v>
      </c>
      <c r="E18185" s="126">
        <v>40000</v>
      </c>
      <c r="F18185" s="126"/>
      <c r="G18185" s="126">
        <f t="shared" si="295"/>
        <v>-40000</v>
      </c>
      <c r="H18185" s="705" t="s">
        <v>12047</v>
      </c>
    </row>
    <row r="18186" spans="1:8" ht="15" x14ac:dyDescent="0.2">
      <c r="A18186" s="734">
        <v>45301</v>
      </c>
      <c r="B18186" s="63" t="s">
        <v>103</v>
      </c>
      <c r="C18186" s="63" t="s">
        <v>392</v>
      </c>
      <c r="D18186" s="183" t="s">
        <v>12169</v>
      </c>
      <c r="E18186" s="126">
        <v>25000</v>
      </c>
      <c r="F18186" s="126"/>
      <c r="G18186" s="126">
        <f t="shared" si="295"/>
        <v>-25000</v>
      </c>
      <c r="H18186" s="705" t="s">
        <v>12047</v>
      </c>
    </row>
    <row r="18187" spans="1:8" ht="15" x14ac:dyDescent="0.2">
      <c r="A18187" s="734">
        <v>45301</v>
      </c>
      <c r="B18187" s="63" t="s">
        <v>11728</v>
      </c>
      <c r="C18187" s="63" t="s">
        <v>11099</v>
      </c>
      <c r="D18187" s="183" t="s">
        <v>7720</v>
      </c>
      <c r="E18187" s="126">
        <v>88000</v>
      </c>
      <c r="F18187" s="126"/>
      <c r="G18187" s="126">
        <f t="shared" si="295"/>
        <v>-88000</v>
      </c>
      <c r="H18187" s="705" t="s">
        <v>12047</v>
      </c>
    </row>
    <row r="18188" spans="1:8" ht="15" x14ac:dyDescent="0.2">
      <c r="A18188" s="734">
        <v>45301</v>
      </c>
      <c r="B18188" s="63" t="s">
        <v>103</v>
      </c>
      <c r="C18188" s="63" t="s">
        <v>103</v>
      </c>
      <c r="D18188" s="183" t="s">
        <v>8513</v>
      </c>
      <c r="E18188" s="126">
        <v>850</v>
      </c>
      <c r="F18188" s="126"/>
      <c r="G18188" s="126">
        <f t="shared" si="295"/>
        <v>-850</v>
      </c>
      <c r="H18188" s="705" t="s">
        <v>12047</v>
      </c>
    </row>
    <row r="18189" spans="1:8" ht="15" x14ac:dyDescent="0.2">
      <c r="A18189" s="734">
        <v>45301</v>
      </c>
      <c r="B18189" s="63" t="s">
        <v>11089</v>
      </c>
      <c r="C18189" s="63" t="s">
        <v>392</v>
      </c>
      <c r="D18189" s="183" t="s">
        <v>12170</v>
      </c>
      <c r="E18189" s="126">
        <v>1000</v>
      </c>
      <c r="F18189" s="126"/>
      <c r="G18189" s="126">
        <f t="shared" si="295"/>
        <v>-1000</v>
      </c>
      <c r="H18189" s="705" t="s">
        <v>12047</v>
      </c>
    </row>
    <row r="18190" spans="1:8" ht="15" x14ac:dyDescent="0.2">
      <c r="A18190" s="734">
        <v>45303</v>
      </c>
      <c r="B18190" s="63" t="s">
        <v>11446</v>
      </c>
      <c r="C18190" s="63" t="s">
        <v>11884</v>
      </c>
      <c r="D18190" s="183" t="s">
        <v>12175</v>
      </c>
      <c r="E18190" s="126">
        <v>80000</v>
      </c>
      <c r="F18190" s="126"/>
      <c r="G18190" s="126">
        <f t="shared" si="295"/>
        <v>-80000</v>
      </c>
      <c r="H18190" s="705" t="s">
        <v>12047</v>
      </c>
    </row>
    <row r="18191" spans="1:8" ht="15" x14ac:dyDescent="0.2">
      <c r="A18191" s="734">
        <v>45303</v>
      </c>
      <c r="B18191" s="63" t="s">
        <v>11635</v>
      </c>
      <c r="C18191" s="63" t="s">
        <v>11884</v>
      </c>
      <c r="D18191" s="183" t="s">
        <v>12175</v>
      </c>
      <c r="E18191" s="126">
        <v>30000</v>
      </c>
      <c r="F18191" s="126"/>
      <c r="G18191" s="126">
        <f t="shared" si="295"/>
        <v>-30000</v>
      </c>
      <c r="H18191" s="705" t="s">
        <v>12047</v>
      </c>
    </row>
    <row r="18192" spans="1:8" ht="15" x14ac:dyDescent="0.2">
      <c r="A18192" s="734">
        <v>45303</v>
      </c>
      <c r="B18192" s="63" t="s">
        <v>9967</v>
      </c>
      <c r="C18192" s="670" t="s">
        <v>1198</v>
      </c>
      <c r="D18192" s="907" t="s">
        <v>12286</v>
      </c>
      <c r="E18192" s="672">
        <v>148537</v>
      </c>
      <c r="F18192" s="126"/>
      <c r="G18192" s="126">
        <f t="shared" si="295"/>
        <v>-148537</v>
      </c>
      <c r="H18192" s="705" t="s">
        <v>12047</v>
      </c>
    </row>
    <row r="18193" spans="1:8" ht="15" x14ac:dyDescent="0.2">
      <c r="A18193" s="734">
        <v>45303</v>
      </c>
      <c r="B18193" s="63" t="s">
        <v>10296</v>
      </c>
      <c r="C18193" s="670" t="s">
        <v>1198</v>
      </c>
      <c r="D18193" s="907" t="s">
        <v>12286</v>
      </c>
      <c r="E18193" s="672">
        <v>8740</v>
      </c>
      <c r="F18193" s="126"/>
      <c r="G18193" s="126">
        <f t="shared" ref="G18193:G18199" si="296">F18193-E18193</f>
        <v>-8740</v>
      </c>
      <c r="H18193" s="705" t="s">
        <v>12047</v>
      </c>
    </row>
    <row r="18194" spans="1:8" ht="15" x14ac:dyDescent="0.2">
      <c r="A18194" s="734">
        <v>45303</v>
      </c>
      <c r="B18194" s="63" t="s">
        <v>10571</v>
      </c>
      <c r="C18194" s="670" t="s">
        <v>1198</v>
      </c>
      <c r="D18194" s="907" t="s">
        <v>12286</v>
      </c>
      <c r="E18194" s="672">
        <v>91300</v>
      </c>
      <c r="F18194" s="126"/>
      <c r="G18194" s="126">
        <f t="shared" si="296"/>
        <v>-91300</v>
      </c>
      <c r="H18194" s="705" t="s">
        <v>12047</v>
      </c>
    </row>
    <row r="18195" spans="1:8" ht="15" x14ac:dyDescent="0.2">
      <c r="A18195" s="734">
        <v>45303</v>
      </c>
      <c r="B18195" s="63" t="s">
        <v>7807</v>
      </c>
      <c r="C18195" s="670" t="s">
        <v>1198</v>
      </c>
      <c r="D18195" s="907" t="s">
        <v>12286</v>
      </c>
      <c r="E18195" s="672">
        <v>10980</v>
      </c>
      <c r="F18195" s="126"/>
      <c r="G18195" s="126">
        <f t="shared" si="296"/>
        <v>-10980</v>
      </c>
      <c r="H18195" s="705" t="s">
        <v>12047</v>
      </c>
    </row>
    <row r="18196" spans="1:8" ht="15" x14ac:dyDescent="0.2">
      <c r="A18196" s="734">
        <v>45303</v>
      </c>
      <c r="B18196" s="63" t="s">
        <v>10379</v>
      </c>
      <c r="C18196" s="670" t="s">
        <v>1198</v>
      </c>
      <c r="D18196" s="907" t="s">
        <v>12286</v>
      </c>
      <c r="E18196" s="672">
        <v>206520</v>
      </c>
      <c r="F18196" s="126"/>
      <c r="G18196" s="126">
        <f t="shared" si="296"/>
        <v>-206520</v>
      </c>
      <c r="H18196" s="705" t="s">
        <v>12047</v>
      </c>
    </row>
    <row r="18197" spans="1:8" ht="15" x14ac:dyDescent="0.2">
      <c r="A18197" s="734">
        <v>45303</v>
      </c>
      <c r="B18197" s="63" t="s">
        <v>11271</v>
      </c>
      <c r="C18197" s="670" t="s">
        <v>1198</v>
      </c>
      <c r="D18197" s="907" t="s">
        <v>12286</v>
      </c>
      <c r="E18197" s="672">
        <v>19640</v>
      </c>
      <c r="F18197" s="126"/>
      <c r="G18197" s="126">
        <f t="shared" si="296"/>
        <v>-19640</v>
      </c>
      <c r="H18197" s="705" t="s">
        <v>12047</v>
      </c>
    </row>
    <row r="18198" spans="1:8" ht="15" x14ac:dyDescent="0.2">
      <c r="A18198" s="734">
        <v>45303</v>
      </c>
      <c r="B18198" s="63" t="s">
        <v>10471</v>
      </c>
      <c r="C18198" s="670" t="s">
        <v>1198</v>
      </c>
      <c r="D18198" s="907" t="s">
        <v>12286</v>
      </c>
      <c r="E18198" s="672">
        <v>259118</v>
      </c>
      <c r="F18198" s="126"/>
      <c r="G18198" s="126">
        <f t="shared" si="296"/>
        <v>-259118</v>
      </c>
      <c r="H18198" s="705" t="s">
        <v>12047</v>
      </c>
    </row>
    <row r="18199" spans="1:8" ht="15" x14ac:dyDescent="0.2">
      <c r="A18199" s="734">
        <v>45303</v>
      </c>
      <c r="B18199" s="63" t="s">
        <v>10576</v>
      </c>
      <c r="C18199" s="670" t="s">
        <v>1198</v>
      </c>
      <c r="D18199" s="907" t="s">
        <v>12286</v>
      </c>
      <c r="E18199" s="672">
        <v>5165</v>
      </c>
      <c r="F18199" s="126"/>
      <c r="G18199" s="126">
        <f t="shared" si="296"/>
        <v>-5165</v>
      </c>
      <c r="H18199" s="705" t="s">
        <v>12047</v>
      </c>
    </row>
    <row r="18200" spans="1:8" ht="15" x14ac:dyDescent="0.2">
      <c r="A18200" s="734">
        <v>45304</v>
      </c>
      <c r="B18200" s="63" t="s">
        <v>11897</v>
      </c>
      <c r="C18200" s="63" t="s">
        <v>10993</v>
      </c>
      <c r="D18200" s="183" t="s">
        <v>12179</v>
      </c>
      <c r="E18200" s="126">
        <v>125000</v>
      </c>
      <c r="F18200" s="126"/>
      <c r="G18200" s="126">
        <f t="shared" si="295"/>
        <v>-125000</v>
      </c>
      <c r="H18200" s="705" t="s">
        <v>12047</v>
      </c>
    </row>
    <row r="18201" spans="1:8" ht="15" x14ac:dyDescent="0.2">
      <c r="A18201" s="734">
        <v>45303</v>
      </c>
      <c r="B18201" s="63" t="s">
        <v>25</v>
      </c>
      <c r="C18201" s="63" t="s">
        <v>8150</v>
      </c>
      <c r="D18201" s="183" t="s">
        <v>12236</v>
      </c>
      <c r="E18201" s="126">
        <v>5500</v>
      </c>
      <c r="F18201" s="126"/>
      <c r="G18201" s="126">
        <f t="shared" si="295"/>
        <v>-5500</v>
      </c>
      <c r="H18201" s="705" t="s">
        <v>12047</v>
      </c>
    </row>
    <row r="18202" spans="1:8" ht="15" x14ac:dyDescent="0.2">
      <c r="A18202" s="734">
        <v>45303</v>
      </c>
      <c r="B18202" s="63" t="s">
        <v>103</v>
      </c>
      <c r="C18202" s="63" t="s">
        <v>8150</v>
      </c>
      <c r="D18202" s="183" t="s">
        <v>12236</v>
      </c>
      <c r="E18202" s="126">
        <v>5500</v>
      </c>
      <c r="F18202" s="126"/>
      <c r="G18202" s="126">
        <f t="shared" si="295"/>
        <v>-5500</v>
      </c>
      <c r="H18202" s="705" t="s">
        <v>12047</v>
      </c>
    </row>
    <row r="18203" spans="1:8" ht="24" x14ac:dyDescent="0.2">
      <c r="A18203" s="734">
        <v>45303</v>
      </c>
      <c r="B18203" s="63" t="s">
        <v>11897</v>
      </c>
      <c r="C18203" s="63" t="s">
        <v>12180</v>
      </c>
      <c r="D18203" s="183" t="s">
        <v>12181</v>
      </c>
      <c r="E18203" s="126">
        <v>114000</v>
      </c>
      <c r="F18203" s="126"/>
      <c r="G18203" s="126">
        <f t="shared" si="295"/>
        <v>-114000</v>
      </c>
      <c r="H18203" s="705" t="s">
        <v>12047</v>
      </c>
    </row>
    <row r="18204" spans="1:8" ht="15" x14ac:dyDescent="0.2">
      <c r="A18204" s="734">
        <v>45303</v>
      </c>
      <c r="B18204" s="63" t="s">
        <v>103</v>
      </c>
      <c r="C18204" s="63" t="s">
        <v>103</v>
      </c>
      <c r="D18204" s="183" t="s">
        <v>12182</v>
      </c>
      <c r="E18204" s="126">
        <v>4000</v>
      </c>
      <c r="F18204" s="126"/>
      <c r="G18204" s="126">
        <f t="shared" ref="G18204:G18215" si="297">F18204-E18204</f>
        <v>-4000</v>
      </c>
      <c r="H18204" s="705" t="s">
        <v>12047</v>
      </c>
    </row>
    <row r="18205" spans="1:8" ht="15" x14ac:dyDescent="0.2">
      <c r="A18205" s="734">
        <v>45303</v>
      </c>
      <c r="B18205" s="63" t="s">
        <v>11897</v>
      </c>
      <c r="C18205" s="63" t="s">
        <v>286</v>
      </c>
      <c r="D18205" s="183" t="s">
        <v>8663</v>
      </c>
      <c r="E18205" s="126">
        <v>2000</v>
      </c>
      <c r="F18205" s="126"/>
      <c r="G18205" s="126">
        <f t="shared" si="297"/>
        <v>-2000</v>
      </c>
      <c r="H18205" s="705" t="s">
        <v>12047</v>
      </c>
    </row>
    <row r="18206" spans="1:8" ht="15" x14ac:dyDescent="0.2">
      <c r="A18206" s="734">
        <v>45303</v>
      </c>
      <c r="B18206" s="63" t="s">
        <v>11635</v>
      </c>
      <c r="C18206" s="63" t="s">
        <v>2190</v>
      </c>
      <c r="D18206" s="183" t="s">
        <v>370</v>
      </c>
      <c r="E18206" s="126">
        <v>850</v>
      </c>
      <c r="F18206" s="126"/>
      <c r="G18206" s="126">
        <f t="shared" si="297"/>
        <v>-850</v>
      </c>
      <c r="H18206" s="705" t="s">
        <v>12047</v>
      </c>
    </row>
    <row r="18207" spans="1:8" ht="15" x14ac:dyDescent="0.2">
      <c r="A18207" s="734">
        <v>45303</v>
      </c>
      <c r="B18207" s="63" t="s">
        <v>11897</v>
      </c>
      <c r="C18207" s="63" t="s">
        <v>5741</v>
      </c>
      <c r="D18207" s="183" t="s">
        <v>12183</v>
      </c>
      <c r="E18207" s="126">
        <v>5550</v>
      </c>
      <c r="F18207" s="126"/>
      <c r="G18207" s="126">
        <f t="shared" si="297"/>
        <v>-5550</v>
      </c>
      <c r="H18207" s="705" t="s">
        <v>12047</v>
      </c>
    </row>
    <row r="18208" spans="1:8" ht="15" x14ac:dyDescent="0.2">
      <c r="A18208" s="734">
        <v>45304</v>
      </c>
      <c r="B18208" s="63" t="s">
        <v>11728</v>
      </c>
      <c r="C18208" s="63" t="s">
        <v>5741</v>
      </c>
      <c r="D18208" s="183" t="s">
        <v>12183</v>
      </c>
      <c r="E18208" s="126">
        <v>3500</v>
      </c>
      <c r="F18208" s="126"/>
      <c r="G18208" s="126">
        <f t="shared" si="297"/>
        <v>-3500</v>
      </c>
      <c r="H18208" s="705" t="s">
        <v>12047</v>
      </c>
    </row>
    <row r="18209" spans="1:8" ht="15" x14ac:dyDescent="0.2">
      <c r="A18209" s="734">
        <v>45304</v>
      </c>
      <c r="B18209" s="63" t="s">
        <v>11897</v>
      </c>
      <c r="C18209" s="63" t="s">
        <v>10993</v>
      </c>
      <c r="D18209" s="183" t="s">
        <v>12184</v>
      </c>
      <c r="E18209" s="126">
        <v>85000</v>
      </c>
      <c r="F18209" s="126"/>
      <c r="G18209" s="126">
        <f t="shared" si="297"/>
        <v>-85000</v>
      </c>
      <c r="H18209" s="705" t="s">
        <v>12047</v>
      </c>
    </row>
    <row r="18210" spans="1:8" ht="24" x14ac:dyDescent="0.2">
      <c r="A18210" s="734">
        <v>45306</v>
      </c>
      <c r="B18210" s="63" t="s">
        <v>11897</v>
      </c>
      <c r="C18210" s="63" t="s">
        <v>2104</v>
      </c>
      <c r="D18210" s="183" t="s">
        <v>12181</v>
      </c>
      <c r="E18210" s="126">
        <v>108000</v>
      </c>
      <c r="F18210" s="126"/>
      <c r="G18210" s="126">
        <f t="shared" si="297"/>
        <v>-108000</v>
      </c>
      <c r="H18210" s="705" t="s">
        <v>12047</v>
      </c>
    </row>
    <row r="18211" spans="1:8" ht="15" x14ac:dyDescent="0.2">
      <c r="A18211" s="734">
        <v>45306</v>
      </c>
      <c r="B18211" s="63" t="s">
        <v>11897</v>
      </c>
      <c r="C18211" s="63" t="s">
        <v>4725</v>
      </c>
      <c r="D18211" s="183" t="s">
        <v>12185</v>
      </c>
      <c r="E18211" s="126">
        <v>550000</v>
      </c>
      <c r="F18211" s="126"/>
      <c r="G18211" s="126">
        <f t="shared" si="297"/>
        <v>-550000</v>
      </c>
      <c r="H18211" s="705" t="s">
        <v>12047</v>
      </c>
    </row>
    <row r="18212" spans="1:8" ht="15" x14ac:dyDescent="0.2">
      <c r="A18212" s="734">
        <v>45306</v>
      </c>
      <c r="B18212" s="63" t="s">
        <v>11635</v>
      </c>
      <c r="C18212" s="566" t="s">
        <v>6624</v>
      </c>
      <c r="D18212" s="875" t="s">
        <v>12186</v>
      </c>
      <c r="E18212" s="567">
        <v>42000</v>
      </c>
      <c r="F18212" s="126"/>
      <c r="G18212" s="126">
        <f t="shared" si="297"/>
        <v>-42000</v>
      </c>
      <c r="H18212" s="705" t="s">
        <v>12047</v>
      </c>
    </row>
    <row r="18213" spans="1:8" ht="15" x14ac:dyDescent="0.2">
      <c r="A18213" s="734">
        <v>45306</v>
      </c>
      <c r="B18213" s="63" t="s">
        <v>10908</v>
      </c>
      <c r="C18213" s="566" t="s">
        <v>6624</v>
      </c>
      <c r="D18213" s="875" t="s">
        <v>12186</v>
      </c>
      <c r="E18213" s="567">
        <v>30000</v>
      </c>
      <c r="F18213" s="126"/>
      <c r="G18213" s="126">
        <f t="shared" si="297"/>
        <v>-30000</v>
      </c>
      <c r="H18213" s="705" t="s">
        <v>12047</v>
      </c>
    </row>
    <row r="18214" spans="1:8" ht="15" x14ac:dyDescent="0.2">
      <c r="A18214" s="734">
        <v>45306</v>
      </c>
      <c r="B18214" s="63" t="s">
        <v>11446</v>
      </c>
      <c r="C18214" s="63" t="s">
        <v>11884</v>
      </c>
      <c r="D18214" s="183" t="s">
        <v>12187</v>
      </c>
      <c r="E18214" s="126">
        <v>19000</v>
      </c>
      <c r="F18214" s="126"/>
      <c r="G18214" s="126">
        <f t="shared" si="297"/>
        <v>-19000</v>
      </c>
      <c r="H18214" s="705" t="s">
        <v>12047</v>
      </c>
    </row>
    <row r="18215" spans="1:8" ht="24" x14ac:dyDescent="0.2">
      <c r="A18215" s="734">
        <v>45306</v>
      </c>
      <c r="B18215" s="63" t="s">
        <v>11897</v>
      </c>
      <c r="C18215" s="63" t="s">
        <v>12188</v>
      </c>
      <c r="D18215" s="183" t="s">
        <v>12207</v>
      </c>
      <c r="E18215" s="126">
        <v>240000</v>
      </c>
      <c r="F18215" s="126"/>
      <c r="G18215" s="126">
        <f t="shared" si="297"/>
        <v>-240000</v>
      </c>
      <c r="H18215" s="705" t="s">
        <v>12047</v>
      </c>
    </row>
    <row r="18216" spans="1:8" ht="15" x14ac:dyDescent="0.2">
      <c r="A18216" s="734">
        <v>45306</v>
      </c>
      <c r="B18216" s="63" t="s">
        <v>11897</v>
      </c>
      <c r="C18216" s="63" t="s">
        <v>10993</v>
      </c>
      <c r="D18216" s="183" t="s">
        <v>12190</v>
      </c>
      <c r="E18216" s="126">
        <v>4100</v>
      </c>
      <c r="F18216" s="126"/>
      <c r="G18216" s="126">
        <f t="shared" ref="G18216:G18249" si="298">F18216-E18216</f>
        <v>-4100</v>
      </c>
      <c r="H18216" s="705" t="s">
        <v>12047</v>
      </c>
    </row>
    <row r="18217" spans="1:8" ht="15" x14ac:dyDescent="0.2">
      <c r="A18217" s="734">
        <v>45306</v>
      </c>
      <c r="B18217" s="63" t="s">
        <v>11897</v>
      </c>
      <c r="C18217" s="63" t="s">
        <v>286</v>
      </c>
      <c r="D18217" s="183" t="s">
        <v>8663</v>
      </c>
      <c r="E18217" s="126">
        <v>1000</v>
      </c>
      <c r="F18217" s="126"/>
      <c r="G18217" s="126">
        <f t="shared" si="298"/>
        <v>-1000</v>
      </c>
      <c r="H18217" s="705" t="s">
        <v>12047</v>
      </c>
    </row>
    <row r="18218" spans="1:8" ht="15" x14ac:dyDescent="0.2">
      <c r="A18218" s="734">
        <v>45306</v>
      </c>
      <c r="B18218" s="63" t="s">
        <v>11897</v>
      </c>
      <c r="C18218" s="63" t="s">
        <v>10993</v>
      </c>
      <c r="D18218" s="183" t="s">
        <v>12191</v>
      </c>
      <c r="E18218" s="126">
        <v>5900</v>
      </c>
      <c r="F18218" s="126"/>
      <c r="G18218" s="126">
        <f t="shared" si="298"/>
        <v>-5900</v>
      </c>
      <c r="H18218" s="705" t="s">
        <v>12047</v>
      </c>
    </row>
    <row r="18219" spans="1:8" ht="15" x14ac:dyDescent="0.2">
      <c r="A18219" s="734">
        <v>45306</v>
      </c>
      <c r="B18219" s="63" t="s">
        <v>11897</v>
      </c>
      <c r="C18219" s="63" t="s">
        <v>5741</v>
      </c>
      <c r="D18219" s="183" t="s">
        <v>12183</v>
      </c>
      <c r="E18219" s="126">
        <v>2000</v>
      </c>
      <c r="F18219" s="126"/>
      <c r="G18219" s="126">
        <f t="shared" si="298"/>
        <v>-2000</v>
      </c>
      <c r="H18219" s="705" t="s">
        <v>12047</v>
      </c>
    </row>
    <row r="18220" spans="1:8" ht="15" x14ac:dyDescent="0.2">
      <c r="A18220" s="734">
        <v>45306</v>
      </c>
      <c r="B18220" s="63" t="s">
        <v>11897</v>
      </c>
      <c r="C18220" s="63" t="s">
        <v>5387</v>
      </c>
      <c r="D18220" s="183" t="s">
        <v>12192</v>
      </c>
      <c r="E18220" s="126">
        <v>1000</v>
      </c>
      <c r="F18220" s="126"/>
      <c r="G18220" s="126">
        <f t="shared" si="298"/>
        <v>-1000</v>
      </c>
      <c r="H18220" s="705" t="s">
        <v>12047</v>
      </c>
    </row>
    <row r="18221" spans="1:8" ht="15" x14ac:dyDescent="0.2">
      <c r="A18221" s="734">
        <v>45306</v>
      </c>
      <c r="B18221" s="63" t="s">
        <v>103</v>
      </c>
      <c r="C18221" s="63" t="s">
        <v>103</v>
      </c>
      <c r="D18221" s="183" t="s">
        <v>8513</v>
      </c>
      <c r="E18221" s="126">
        <v>2000</v>
      </c>
      <c r="F18221" s="126"/>
      <c r="G18221" s="126">
        <f t="shared" si="298"/>
        <v>-2000</v>
      </c>
      <c r="H18221" s="705" t="s">
        <v>12047</v>
      </c>
    </row>
    <row r="18222" spans="1:8" ht="15" x14ac:dyDescent="0.2">
      <c r="A18222" s="734">
        <v>45306</v>
      </c>
      <c r="B18222" s="63" t="s">
        <v>10908</v>
      </c>
      <c r="C18222" s="63" t="s">
        <v>5741</v>
      </c>
      <c r="D18222" s="183" t="s">
        <v>370</v>
      </c>
      <c r="E18222" s="126">
        <v>3000</v>
      </c>
      <c r="F18222" s="126"/>
      <c r="G18222" s="126">
        <f t="shared" si="298"/>
        <v>-3000</v>
      </c>
      <c r="H18222" s="705" t="s">
        <v>12047</v>
      </c>
    </row>
    <row r="18223" spans="1:8" ht="15" x14ac:dyDescent="0.2">
      <c r="A18223" s="734">
        <v>45306</v>
      </c>
      <c r="B18223" s="63" t="s">
        <v>10908</v>
      </c>
      <c r="C18223" s="63" t="s">
        <v>5741</v>
      </c>
      <c r="D18223" s="183" t="s">
        <v>12193</v>
      </c>
      <c r="E18223" s="126">
        <v>5100</v>
      </c>
      <c r="F18223" s="126"/>
      <c r="G18223" s="126">
        <f t="shared" si="298"/>
        <v>-5100</v>
      </c>
      <c r="H18223" s="705" t="s">
        <v>12047</v>
      </c>
    </row>
    <row r="18224" spans="1:8" ht="15" x14ac:dyDescent="0.2">
      <c r="A18224" s="734">
        <v>45307</v>
      </c>
      <c r="B18224" s="63" t="s">
        <v>11897</v>
      </c>
      <c r="C18224" s="63" t="s">
        <v>10993</v>
      </c>
      <c r="D18224" s="183" t="s">
        <v>12194</v>
      </c>
      <c r="E18224" s="126">
        <v>8500</v>
      </c>
      <c r="F18224" s="126"/>
      <c r="G18224" s="126">
        <f t="shared" si="298"/>
        <v>-8500</v>
      </c>
      <c r="H18224" s="705" t="s">
        <v>12047</v>
      </c>
    </row>
    <row r="18225" spans="1:8" ht="15" x14ac:dyDescent="0.2">
      <c r="A18225" s="734">
        <v>45307</v>
      </c>
      <c r="B18225" s="63" t="s">
        <v>11897</v>
      </c>
      <c r="C18225" s="63" t="s">
        <v>5741</v>
      </c>
      <c r="D18225" s="183" t="s">
        <v>12183</v>
      </c>
      <c r="E18225" s="126">
        <v>2500</v>
      </c>
      <c r="F18225" s="126"/>
      <c r="G18225" s="126">
        <f t="shared" si="298"/>
        <v>-2500</v>
      </c>
      <c r="H18225" s="705" t="s">
        <v>12047</v>
      </c>
    </row>
    <row r="18226" spans="1:8" ht="15" x14ac:dyDescent="0.2">
      <c r="A18226" s="734">
        <v>45307</v>
      </c>
      <c r="B18226" s="63" t="s">
        <v>10908</v>
      </c>
      <c r="C18226" s="63" t="s">
        <v>10993</v>
      </c>
      <c r="D18226" s="183" t="s">
        <v>12195</v>
      </c>
      <c r="E18226" s="126">
        <v>1900</v>
      </c>
      <c r="F18226" s="126"/>
      <c r="G18226" s="126">
        <f t="shared" si="298"/>
        <v>-1900</v>
      </c>
      <c r="H18226" s="705" t="s">
        <v>12047</v>
      </c>
    </row>
    <row r="18227" spans="1:8" ht="15" x14ac:dyDescent="0.2">
      <c r="A18227" s="734">
        <v>45307</v>
      </c>
      <c r="B18227" s="63" t="s">
        <v>25</v>
      </c>
      <c r="C18227" s="63" t="s">
        <v>392</v>
      </c>
      <c r="D18227" s="183" t="s">
        <v>12196</v>
      </c>
      <c r="E18227" s="126">
        <v>900</v>
      </c>
      <c r="F18227" s="126"/>
      <c r="G18227" s="126">
        <f t="shared" si="298"/>
        <v>-900</v>
      </c>
      <c r="H18227" s="705" t="s">
        <v>12047</v>
      </c>
    </row>
    <row r="18228" spans="1:8" ht="15" x14ac:dyDescent="0.2">
      <c r="A18228" s="734">
        <v>45307</v>
      </c>
      <c r="B18228" s="63" t="s">
        <v>11897</v>
      </c>
      <c r="C18228" s="63" t="s">
        <v>8372</v>
      </c>
      <c r="D18228" s="183" t="s">
        <v>600</v>
      </c>
      <c r="E18228" s="126">
        <v>3940</v>
      </c>
      <c r="F18228" s="126"/>
      <c r="G18228" s="126">
        <f t="shared" si="298"/>
        <v>-3940</v>
      </c>
      <c r="H18228" s="705" t="s">
        <v>12047</v>
      </c>
    </row>
    <row r="18229" spans="1:8" ht="15" x14ac:dyDescent="0.2">
      <c r="A18229" s="734">
        <v>45307</v>
      </c>
      <c r="B18229" s="63" t="s">
        <v>11897</v>
      </c>
      <c r="C18229" s="63" t="s">
        <v>5741</v>
      </c>
      <c r="D18229" s="183" t="s">
        <v>12197</v>
      </c>
      <c r="E18229" s="126">
        <v>1500</v>
      </c>
      <c r="F18229" s="126"/>
      <c r="G18229" s="126">
        <f t="shared" si="298"/>
        <v>-1500</v>
      </c>
      <c r="H18229" s="705" t="s">
        <v>12047</v>
      </c>
    </row>
    <row r="18230" spans="1:8" ht="15" x14ac:dyDescent="0.2">
      <c r="A18230" s="734">
        <v>45308</v>
      </c>
      <c r="B18230" s="63" t="s">
        <v>103</v>
      </c>
      <c r="C18230" s="63" t="s">
        <v>103</v>
      </c>
      <c r="D18230" s="183" t="s">
        <v>8513</v>
      </c>
      <c r="E18230" s="126">
        <v>4000</v>
      </c>
      <c r="F18230" s="126"/>
      <c r="G18230" s="126">
        <f t="shared" si="298"/>
        <v>-4000</v>
      </c>
      <c r="H18230" s="705" t="s">
        <v>12047</v>
      </c>
    </row>
    <row r="18231" spans="1:8" ht="15" x14ac:dyDescent="0.2">
      <c r="A18231" s="734">
        <v>45308</v>
      </c>
      <c r="B18231" s="63" t="s">
        <v>10908</v>
      </c>
      <c r="C18231" s="63" t="s">
        <v>10993</v>
      </c>
      <c r="D18231" s="183" t="s">
        <v>12348</v>
      </c>
      <c r="E18231" s="126">
        <v>20300</v>
      </c>
      <c r="F18231" s="126"/>
      <c r="G18231" s="126">
        <f t="shared" ref="G18231" si="299">F18231-E18231</f>
        <v>-20300</v>
      </c>
      <c r="H18231" s="705" t="s">
        <v>12047</v>
      </c>
    </row>
    <row r="18232" spans="1:8" ht="15" x14ac:dyDescent="0.2">
      <c r="A18232" s="734">
        <v>45309</v>
      </c>
      <c r="B18232" s="63" t="s">
        <v>11635</v>
      </c>
      <c r="C18232" s="63" t="s">
        <v>11418</v>
      </c>
      <c r="D18232" s="183" t="s">
        <v>12198</v>
      </c>
      <c r="E18232" s="126">
        <v>4500</v>
      </c>
      <c r="F18232" s="126"/>
      <c r="G18232" s="126">
        <f t="shared" si="298"/>
        <v>-4500</v>
      </c>
      <c r="H18232" s="705" t="s">
        <v>12047</v>
      </c>
    </row>
    <row r="18233" spans="1:8" ht="15" x14ac:dyDescent="0.2">
      <c r="A18233" s="734">
        <v>45309</v>
      </c>
      <c r="B18233" s="63" t="s">
        <v>11271</v>
      </c>
      <c r="C18233" s="63" t="s">
        <v>10993</v>
      </c>
      <c r="D18233" s="183" t="s">
        <v>12199</v>
      </c>
      <c r="E18233" s="126">
        <v>1000</v>
      </c>
      <c r="F18233" s="126"/>
      <c r="G18233" s="126">
        <f t="shared" si="298"/>
        <v>-1000</v>
      </c>
      <c r="H18233" s="705" t="s">
        <v>12047</v>
      </c>
    </row>
    <row r="18234" spans="1:8" ht="15" x14ac:dyDescent="0.2">
      <c r="A18234" s="734">
        <v>45309</v>
      </c>
      <c r="B18234" s="63" t="s">
        <v>11728</v>
      </c>
      <c r="C18234" s="63" t="s">
        <v>392</v>
      </c>
      <c r="D18234" s="183" t="s">
        <v>12200</v>
      </c>
      <c r="E18234" s="126">
        <v>2500</v>
      </c>
      <c r="F18234" s="126"/>
      <c r="G18234" s="126">
        <f t="shared" si="298"/>
        <v>-2500</v>
      </c>
      <c r="H18234" s="705" t="s">
        <v>12047</v>
      </c>
    </row>
    <row r="18235" spans="1:8" ht="15" x14ac:dyDescent="0.2">
      <c r="A18235" s="734">
        <v>45309</v>
      </c>
      <c r="B18235" s="63" t="s">
        <v>10908</v>
      </c>
      <c r="C18235" s="63" t="s">
        <v>5741</v>
      </c>
      <c r="D18235" s="183" t="s">
        <v>370</v>
      </c>
      <c r="E18235" s="126">
        <v>2000</v>
      </c>
      <c r="F18235" s="126"/>
      <c r="G18235" s="126">
        <f t="shared" si="298"/>
        <v>-2000</v>
      </c>
      <c r="H18235" s="705" t="s">
        <v>12047</v>
      </c>
    </row>
    <row r="18236" spans="1:8" ht="15" x14ac:dyDescent="0.2">
      <c r="A18236" s="734">
        <v>45309</v>
      </c>
      <c r="B18236" s="63" t="s">
        <v>11897</v>
      </c>
      <c r="C18236" s="63" t="s">
        <v>5741</v>
      </c>
      <c r="D18236" s="183" t="s">
        <v>370</v>
      </c>
      <c r="E18236" s="126">
        <v>1000</v>
      </c>
      <c r="F18236" s="126"/>
      <c r="G18236" s="126">
        <f t="shared" si="298"/>
        <v>-1000</v>
      </c>
      <c r="H18236" s="705" t="s">
        <v>12047</v>
      </c>
    </row>
    <row r="18237" spans="1:8" ht="15" x14ac:dyDescent="0.2">
      <c r="A18237" s="733">
        <v>45308</v>
      </c>
      <c r="B18237" s="174" t="s">
        <v>10908</v>
      </c>
      <c r="C18237" s="174" t="s">
        <v>11288</v>
      </c>
      <c r="D18237" s="228" t="s">
        <v>12201</v>
      </c>
      <c r="E18237" s="236">
        <v>100000</v>
      </c>
      <c r="F18237" s="236"/>
      <c r="G18237" s="236">
        <f t="shared" si="298"/>
        <v>-100000</v>
      </c>
      <c r="H18237" s="709" t="s">
        <v>12047</v>
      </c>
    </row>
    <row r="18238" spans="1:8" ht="15" x14ac:dyDescent="0.2">
      <c r="A18238" s="734">
        <v>45308</v>
      </c>
      <c r="B18238" s="736" t="s">
        <v>11728</v>
      </c>
      <c r="C18238" s="63" t="s">
        <v>12128</v>
      </c>
      <c r="D18238" s="921" t="s">
        <v>12036</v>
      </c>
      <c r="E18238" s="126">
        <v>520000</v>
      </c>
      <c r="F18238" s="126"/>
      <c r="G18238" s="126">
        <f t="shared" si="298"/>
        <v>-520000</v>
      </c>
      <c r="H18238" s="705" t="s">
        <v>12047</v>
      </c>
    </row>
    <row r="18239" spans="1:8" ht="15" x14ac:dyDescent="0.2">
      <c r="A18239" s="734">
        <v>45308</v>
      </c>
      <c r="B18239" s="63" t="s">
        <v>11897</v>
      </c>
      <c r="C18239" s="63" t="s">
        <v>12202</v>
      </c>
      <c r="D18239" s="183" t="s">
        <v>12203</v>
      </c>
      <c r="E18239" s="126">
        <v>700000</v>
      </c>
      <c r="F18239" s="126"/>
      <c r="G18239" s="126">
        <f t="shared" si="298"/>
        <v>-700000</v>
      </c>
      <c r="H18239" s="705" t="s">
        <v>12047</v>
      </c>
    </row>
    <row r="18240" spans="1:8" ht="15" x14ac:dyDescent="0.2">
      <c r="A18240" s="734">
        <v>45308</v>
      </c>
      <c r="B18240" s="63" t="s">
        <v>10908</v>
      </c>
      <c r="C18240" s="63" t="s">
        <v>11288</v>
      </c>
      <c r="D18240" s="183" t="s">
        <v>10721</v>
      </c>
      <c r="E18240" s="126">
        <v>25000</v>
      </c>
      <c r="F18240" s="126"/>
      <c r="G18240" s="126">
        <f t="shared" si="298"/>
        <v>-25000</v>
      </c>
      <c r="H18240" s="705" t="s">
        <v>12047</v>
      </c>
    </row>
    <row r="18241" spans="1:8" ht="15" x14ac:dyDescent="0.2">
      <c r="A18241" s="734">
        <v>45308</v>
      </c>
      <c r="B18241" s="63" t="s">
        <v>11089</v>
      </c>
      <c r="C18241" s="63" t="s">
        <v>6784</v>
      </c>
      <c r="D18241" s="183" t="s">
        <v>12204</v>
      </c>
      <c r="E18241" s="126">
        <v>300000</v>
      </c>
      <c r="F18241" s="126"/>
      <c r="G18241" s="126">
        <f t="shared" si="298"/>
        <v>-300000</v>
      </c>
      <c r="H18241" s="705" t="s">
        <v>12047</v>
      </c>
    </row>
    <row r="18242" spans="1:8" ht="15" x14ac:dyDescent="0.2">
      <c r="A18242" s="734">
        <v>45308</v>
      </c>
      <c r="B18242" s="63" t="s">
        <v>11446</v>
      </c>
      <c r="C18242" s="63" t="s">
        <v>11386</v>
      </c>
      <c r="D18242" s="183" t="s">
        <v>12223</v>
      </c>
      <c r="E18242" s="126">
        <v>75000</v>
      </c>
      <c r="F18242" s="126"/>
      <c r="G18242" s="126">
        <f t="shared" si="298"/>
        <v>-75000</v>
      </c>
      <c r="H18242" s="705" t="s">
        <v>12047</v>
      </c>
    </row>
    <row r="18243" spans="1:8" ht="15" x14ac:dyDescent="0.2">
      <c r="A18243" s="734">
        <v>45310</v>
      </c>
      <c r="B18243" s="63" t="s">
        <v>12082</v>
      </c>
      <c r="C18243" s="63" t="s">
        <v>267</v>
      </c>
      <c r="D18243" s="183" t="s">
        <v>12205</v>
      </c>
      <c r="E18243" s="126">
        <v>20000</v>
      </c>
      <c r="F18243" s="126"/>
      <c r="G18243" s="126">
        <f t="shared" si="298"/>
        <v>-20000</v>
      </c>
      <c r="H18243" s="705" t="s">
        <v>12047</v>
      </c>
    </row>
    <row r="18244" spans="1:8" ht="18.75" customHeight="1" x14ac:dyDescent="0.2">
      <c r="A18244" s="734">
        <v>45310</v>
      </c>
      <c r="B18244" s="63" t="s">
        <v>10908</v>
      </c>
      <c r="C18244" s="670" t="s">
        <v>11772</v>
      </c>
      <c r="D18244" s="907" t="s">
        <v>12206</v>
      </c>
      <c r="E18244" s="672">
        <f>160000+50000</f>
        <v>210000</v>
      </c>
      <c r="F18244" s="126"/>
      <c r="G18244" s="126">
        <f t="shared" si="298"/>
        <v>-210000</v>
      </c>
      <c r="H18244" s="705" t="s">
        <v>12047</v>
      </c>
    </row>
    <row r="18245" spans="1:8" ht="18.75" customHeight="1" x14ac:dyDescent="0.2">
      <c r="A18245" s="734">
        <v>45310</v>
      </c>
      <c r="B18245" s="63" t="s">
        <v>11026</v>
      </c>
      <c r="C18245" s="670" t="s">
        <v>11772</v>
      </c>
      <c r="D18245" s="907" t="s">
        <v>12206</v>
      </c>
      <c r="E18245" s="672">
        <v>160000</v>
      </c>
      <c r="F18245" s="126"/>
      <c r="G18245" s="126">
        <f t="shared" si="298"/>
        <v>-160000</v>
      </c>
      <c r="H18245" s="705" t="s">
        <v>12047</v>
      </c>
    </row>
    <row r="18246" spans="1:8" ht="18.75" customHeight="1" x14ac:dyDescent="0.2">
      <c r="A18246" s="734">
        <v>45310</v>
      </c>
      <c r="B18246" s="63" t="s">
        <v>11897</v>
      </c>
      <c r="C18246" s="670" t="s">
        <v>11772</v>
      </c>
      <c r="D18246" s="907" t="s">
        <v>12206</v>
      </c>
      <c r="E18246" s="672">
        <v>180000</v>
      </c>
      <c r="F18246" s="126"/>
      <c r="G18246" s="126">
        <f t="shared" si="298"/>
        <v>-180000</v>
      </c>
      <c r="H18246" s="705" t="s">
        <v>12047</v>
      </c>
    </row>
    <row r="18247" spans="1:8" ht="18.75" customHeight="1" x14ac:dyDescent="0.2">
      <c r="A18247" s="734">
        <v>45310</v>
      </c>
      <c r="B18247" s="63" t="s">
        <v>25</v>
      </c>
      <c r="C18247" s="63" t="s">
        <v>7595</v>
      </c>
      <c r="D18247" s="183" t="s">
        <v>12222</v>
      </c>
      <c r="E18247" s="126">
        <v>80000</v>
      </c>
      <c r="F18247" s="126"/>
      <c r="G18247" s="126">
        <f t="shared" si="298"/>
        <v>-80000</v>
      </c>
      <c r="H18247" s="705" t="s">
        <v>12047</v>
      </c>
    </row>
    <row r="18248" spans="1:8" ht="18.75" customHeight="1" x14ac:dyDescent="0.2">
      <c r="A18248" s="734">
        <v>45310</v>
      </c>
      <c r="B18248" s="63" t="s">
        <v>6505</v>
      </c>
      <c r="C18248" s="63" t="s">
        <v>4334</v>
      </c>
      <c r="D18248" s="183" t="s">
        <v>12224</v>
      </c>
      <c r="E18248" s="126">
        <v>150000</v>
      </c>
      <c r="F18248" s="126"/>
      <c r="G18248" s="126">
        <f t="shared" si="298"/>
        <v>-150000</v>
      </c>
      <c r="H18248" s="705" t="s">
        <v>12047</v>
      </c>
    </row>
    <row r="18249" spans="1:8" ht="18.75" customHeight="1" x14ac:dyDescent="0.2">
      <c r="A18249" s="734">
        <v>45310</v>
      </c>
      <c r="B18249" s="63" t="s">
        <v>8559</v>
      </c>
      <c r="C18249" s="63" t="s">
        <v>11612</v>
      </c>
      <c r="D18249" s="183" t="s">
        <v>12225</v>
      </c>
      <c r="E18249" s="126">
        <v>24000</v>
      </c>
      <c r="F18249" s="126"/>
      <c r="G18249" s="126">
        <f t="shared" si="298"/>
        <v>-24000</v>
      </c>
      <c r="H18249" s="705" t="s">
        <v>12047</v>
      </c>
    </row>
    <row r="18250" spans="1:8" ht="18.75" customHeight="1" x14ac:dyDescent="0.2">
      <c r="A18250" s="734">
        <v>45310</v>
      </c>
      <c r="B18250" s="63" t="s">
        <v>11728</v>
      </c>
      <c r="C18250" s="63" t="s">
        <v>12104</v>
      </c>
      <c r="D18250" s="183" t="s">
        <v>11778</v>
      </c>
      <c r="E18250" s="126">
        <v>300000</v>
      </c>
      <c r="F18250" s="126"/>
      <c r="G18250" s="126">
        <f>F18250-E18250</f>
        <v>-300000</v>
      </c>
      <c r="H18250" s="705" t="s">
        <v>12047</v>
      </c>
    </row>
    <row r="18251" spans="1:8" ht="18.75" customHeight="1" x14ac:dyDescent="0.2">
      <c r="A18251" s="734">
        <v>45311</v>
      </c>
      <c r="B18251" s="63" t="s">
        <v>9986</v>
      </c>
      <c r="C18251" s="63" t="s">
        <v>6476</v>
      </c>
      <c r="D18251" s="183" t="s">
        <v>12225</v>
      </c>
      <c r="E18251" s="126">
        <v>100000</v>
      </c>
      <c r="F18251" s="126"/>
      <c r="G18251" s="126">
        <f>F18251-E18251</f>
        <v>-100000</v>
      </c>
      <c r="H18251" s="705" t="s">
        <v>12047</v>
      </c>
    </row>
    <row r="18252" spans="1:8" ht="18.75" customHeight="1" x14ac:dyDescent="0.2">
      <c r="A18252" s="734">
        <v>45310</v>
      </c>
      <c r="B18252" s="63" t="s">
        <v>103</v>
      </c>
      <c r="C18252" s="63" t="s">
        <v>103</v>
      </c>
      <c r="D18252" s="183" t="s">
        <v>8513</v>
      </c>
      <c r="E18252" s="126">
        <v>4000</v>
      </c>
      <c r="F18252" s="126"/>
      <c r="G18252" s="126">
        <f t="shared" ref="G18252:G18255" si="300">F18252-E18252</f>
        <v>-4000</v>
      </c>
      <c r="H18252" s="705" t="s">
        <v>12047</v>
      </c>
    </row>
    <row r="18253" spans="1:8" ht="18.75" customHeight="1" x14ac:dyDescent="0.2">
      <c r="A18253" s="734">
        <v>45311</v>
      </c>
      <c r="B18253" s="63" t="s">
        <v>11089</v>
      </c>
      <c r="C18253" s="63" t="s">
        <v>2796</v>
      </c>
      <c r="D18253" s="183" t="s">
        <v>12226</v>
      </c>
      <c r="E18253" s="126">
        <v>1500</v>
      </c>
      <c r="F18253" s="126"/>
      <c r="G18253" s="126">
        <f t="shared" si="300"/>
        <v>-1500</v>
      </c>
      <c r="H18253" s="705" t="s">
        <v>12047</v>
      </c>
    </row>
    <row r="18254" spans="1:8" ht="18.75" customHeight="1" x14ac:dyDescent="0.2">
      <c r="A18254" s="734">
        <v>45311</v>
      </c>
      <c r="B18254" s="63" t="s">
        <v>10908</v>
      </c>
      <c r="C18254" s="63" t="s">
        <v>10993</v>
      </c>
      <c r="D18254" s="183" t="s">
        <v>12227</v>
      </c>
      <c r="E18254" s="126">
        <v>350</v>
      </c>
      <c r="F18254" s="126"/>
      <c r="G18254" s="126">
        <f t="shared" si="300"/>
        <v>-350</v>
      </c>
      <c r="H18254" s="705" t="s">
        <v>12047</v>
      </c>
    </row>
    <row r="18255" spans="1:8" ht="18.75" customHeight="1" x14ac:dyDescent="0.2">
      <c r="A18255" s="734">
        <v>45311</v>
      </c>
      <c r="B18255" s="63" t="s">
        <v>10908</v>
      </c>
      <c r="C18255" s="63" t="s">
        <v>286</v>
      </c>
      <c r="D18255" s="183" t="s">
        <v>6603</v>
      </c>
      <c r="E18255" s="126">
        <v>150</v>
      </c>
      <c r="F18255" s="126"/>
      <c r="G18255" s="126">
        <f t="shared" si="300"/>
        <v>-150</v>
      </c>
      <c r="H18255" s="705" t="s">
        <v>12047</v>
      </c>
    </row>
    <row r="18256" spans="1:8" ht="18.75" customHeight="1" x14ac:dyDescent="0.2">
      <c r="A18256" s="734">
        <v>45311</v>
      </c>
      <c r="B18256" s="63" t="s">
        <v>10908</v>
      </c>
      <c r="C18256" s="63" t="s">
        <v>10993</v>
      </c>
      <c r="D18256" s="183" t="s">
        <v>12228</v>
      </c>
      <c r="E18256" s="126">
        <v>20500</v>
      </c>
      <c r="F18256" s="126"/>
      <c r="G18256" s="126">
        <f t="shared" ref="G18256:G18259" si="301">F18256-E18256</f>
        <v>-20500</v>
      </c>
      <c r="H18256" s="705" t="s">
        <v>12047</v>
      </c>
    </row>
    <row r="18257" spans="1:8" ht="18.75" customHeight="1" x14ac:dyDescent="0.2">
      <c r="A18257" s="734">
        <v>45311</v>
      </c>
      <c r="B18257" s="63" t="s">
        <v>392</v>
      </c>
      <c r="C18257" s="63" t="s">
        <v>5410</v>
      </c>
      <c r="D18257" s="183" t="s">
        <v>12229</v>
      </c>
      <c r="E18257" s="126">
        <v>5000</v>
      </c>
      <c r="F18257" s="126"/>
      <c r="G18257" s="126">
        <f t="shared" si="301"/>
        <v>-5000</v>
      </c>
      <c r="H18257" s="705" t="s">
        <v>12047</v>
      </c>
    </row>
    <row r="18258" spans="1:8" ht="18.75" customHeight="1" x14ac:dyDescent="0.2">
      <c r="A18258" s="734">
        <v>45311</v>
      </c>
      <c r="B18258" s="63" t="s">
        <v>11897</v>
      </c>
      <c r="C18258" s="63" t="s">
        <v>5741</v>
      </c>
      <c r="D18258" s="183" t="s">
        <v>12230</v>
      </c>
      <c r="E18258" s="126">
        <v>3000</v>
      </c>
      <c r="F18258" s="126"/>
      <c r="G18258" s="126">
        <f t="shared" si="301"/>
        <v>-3000</v>
      </c>
      <c r="H18258" s="705" t="s">
        <v>12047</v>
      </c>
    </row>
    <row r="18259" spans="1:8" ht="18.75" customHeight="1" x14ac:dyDescent="0.2">
      <c r="A18259" s="734">
        <v>45311</v>
      </c>
      <c r="B18259" s="63" t="s">
        <v>8559</v>
      </c>
      <c r="C18259" s="63" t="s">
        <v>10993</v>
      </c>
      <c r="D18259" s="183" t="s">
        <v>12231</v>
      </c>
      <c r="E18259" s="126">
        <v>12080</v>
      </c>
      <c r="F18259" s="126"/>
      <c r="G18259" s="126">
        <f t="shared" si="301"/>
        <v>-12080</v>
      </c>
      <c r="H18259" s="705" t="s">
        <v>12047</v>
      </c>
    </row>
    <row r="18260" spans="1:8" ht="18.75" customHeight="1" x14ac:dyDescent="0.2">
      <c r="A18260" s="734">
        <v>45311</v>
      </c>
      <c r="B18260" s="63" t="s">
        <v>103</v>
      </c>
      <c r="C18260" s="63" t="s">
        <v>103</v>
      </c>
      <c r="D18260" s="183" t="s">
        <v>8513</v>
      </c>
      <c r="E18260" s="126">
        <v>1000</v>
      </c>
      <c r="F18260" s="126"/>
      <c r="G18260" s="126">
        <f t="shared" ref="G18260:G18266" si="302">F18260-E18260</f>
        <v>-1000</v>
      </c>
      <c r="H18260" s="705" t="s">
        <v>12047</v>
      </c>
    </row>
    <row r="18261" spans="1:8" ht="18.75" customHeight="1" x14ac:dyDescent="0.2">
      <c r="A18261" s="734">
        <v>45311</v>
      </c>
      <c r="B18261" s="63" t="s">
        <v>10908</v>
      </c>
      <c r="C18261" s="63" t="s">
        <v>392</v>
      </c>
      <c r="D18261" s="183" t="s">
        <v>12232</v>
      </c>
      <c r="E18261" s="126">
        <v>120</v>
      </c>
      <c r="F18261" s="126"/>
      <c r="G18261" s="126">
        <f t="shared" si="302"/>
        <v>-120</v>
      </c>
      <c r="H18261" s="705" t="s">
        <v>12047</v>
      </c>
    </row>
    <row r="18262" spans="1:8" ht="18.75" customHeight="1" x14ac:dyDescent="0.2">
      <c r="A18262" s="734">
        <v>45311</v>
      </c>
      <c r="B18262" s="63" t="s">
        <v>11738</v>
      </c>
      <c r="C18262" s="63" t="s">
        <v>10993</v>
      </c>
      <c r="D18262" s="183" t="s">
        <v>12233</v>
      </c>
      <c r="E18262" s="126">
        <v>16200</v>
      </c>
      <c r="F18262" s="126"/>
      <c r="G18262" s="126">
        <f t="shared" si="302"/>
        <v>-16200</v>
      </c>
      <c r="H18262" s="705" t="s">
        <v>12047</v>
      </c>
    </row>
    <row r="18263" spans="1:8" ht="18.75" customHeight="1" x14ac:dyDescent="0.2">
      <c r="A18263" s="734">
        <v>45311</v>
      </c>
      <c r="B18263" s="63" t="s">
        <v>11738</v>
      </c>
      <c r="C18263" s="63" t="s">
        <v>10993</v>
      </c>
      <c r="D18263" s="183" t="s">
        <v>6486</v>
      </c>
      <c r="E18263" s="126">
        <v>5050</v>
      </c>
      <c r="F18263" s="126"/>
      <c r="G18263" s="126">
        <f t="shared" si="302"/>
        <v>-5050</v>
      </c>
      <c r="H18263" s="705" t="s">
        <v>12047</v>
      </c>
    </row>
    <row r="18264" spans="1:8" ht="18.75" customHeight="1" x14ac:dyDescent="0.2">
      <c r="A18264" s="734">
        <v>45311</v>
      </c>
      <c r="B18264" s="63" t="s">
        <v>11089</v>
      </c>
      <c r="C18264" s="63" t="s">
        <v>10993</v>
      </c>
      <c r="D18264" s="183" t="s">
        <v>9917</v>
      </c>
      <c r="E18264" s="126">
        <v>4760</v>
      </c>
      <c r="F18264" s="126"/>
      <c r="G18264" s="126">
        <f t="shared" si="302"/>
        <v>-4760</v>
      </c>
      <c r="H18264" s="705" t="s">
        <v>12047</v>
      </c>
    </row>
    <row r="18265" spans="1:8" ht="18.75" customHeight="1" x14ac:dyDescent="0.2">
      <c r="A18265" s="734">
        <v>45311</v>
      </c>
      <c r="B18265" s="63" t="s">
        <v>11728</v>
      </c>
      <c r="C18265" s="63" t="s">
        <v>10993</v>
      </c>
      <c r="D18265" s="183" t="s">
        <v>12234</v>
      </c>
      <c r="E18265" s="126">
        <v>32000</v>
      </c>
      <c r="F18265" s="126"/>
      <c r="G18265" s="126">
        <f t="shared" si="302"/>
        <v>-32000</v>
      </c>
      <c r="H18265" s="705" t="s">
        <v>12047</v>
      </c>
    </row>
    <row r="18266" spans="1:8" ht="18.75" customHeight="1" x14ac:dyDescent="0.2">
      <c r="A18266" s="734">
        <v>45311</v>
      </c>
      <c r="B18266" s="63" t="s">
        <v>11897</v>
      </c>
      <c r="C18266" s="63" t="s">
        <v>10993</v>
      </c>
      <c r="D18266" s="183" t="s">
        <v>4309</v>
      </c>
      <c r="E18266" s="126">
        <v>9458</v>
      </c>
      <c r="F18266" s="126"/>
      <c r="G18266" s="126">
        <f t="shared" si="302"/>
        <v>-9458</v>
      </c>
      <c r="H18266" s="705" t="s">
        <v>12047</v>
      </c>
    </row>
    <row r="18267" spans="1:8" ht="18.75" customHeight="1" x14ac:dyDescent="0.2">
      <c r="A18267" s="734">
        <v>45313</v>
      </c>
      <c r="B18267" s="63" t="s">
        <v>103</v>
      </c>
      <c r="C18267" s="63" t="s">
        <v>103</v>
      </c>
      <c r="D18267" s="183" t="s">
        <v>3843</v>
      </c>
      <c r="E18267" s="126">
        <v>3000</v>
      </c>
      <c r="F18267" s="126"/>
      <c r="G18267" s="126">
        <f t="shared" ref="G18267" si="303">F18267-E18267</f>
        <v>-3000</v>
      </c>
      <c r="H18267" s="705" t="s">
        <v>12047</v>
      </c>
    </row>
    <row r="18268" spans="1:8" ht="18.75" customHeight="1" x14ac:dyDescent="0.2">
      <c r="A18268" s="734">
        <v>45313</v>
      </c>
      <c r="B18268" s="63" t="s">
        <v>11897</v>
      </c>
      <c r="C18268" s="63" t="s">
        <v>10993</v>
      </c>
      <c r="D18268" s="183" t="s">
        <v>11563</v>
      </c>
      <c r="E18268" s="126">
        <v>4550</v>
      </c>
      <c r="F18268" s="126"/>
      <c r="G18268" s="126">
        <f t="shared" ref="G18268:G18283" si="304">F18268-E18268</f>
        <v>-4550</v>
      </c>
      <c r="H18268" s="705" t="s">
        <v>12047</v>
      </c>
    </row>
    <row r="18269" spans="1:8" ht="18.75" customHeight="1" x14ac:dyDescent="0.2">
      <c r="A18269" s="734">
        <v>45313</v>
      </c>
      <c r="B18269" s="63" t="s">
        <v>11897</v>
      </c>
      <c r="C18269" s="63" t="s">
        <v>5741</v>
      </c>
      <c r="D18269" s="183" t="s">
        <v>10337</v>
      </c>
      <c r="E18269" s="126">
        <v>400</v>
      </c>
      <c r="F18269" s="126"/>
      <c r="G18269" s="126">
        <f t="shared" si="304"/>
        <v>-400</v>
      </c>
      <c r="H18269" s="705" t="s">
        <v>12047</v>
      </c>
    </row>
    <row r="18270" spans="1:8" ht="18.75" customHeight="1" x14ac:dyDescent="0.2">
      <c r="A18270" s="734">
        <v>45313</v>
      </c>
      <c r="B18270" s="63" t="s">
        <v>10908</v>
      </c>
      <c r="C18270" s="63" t="s">
        <v>5387</v>
      </c>
      <c r="D18270" s="183" t="s">
        <v>12291</v>
      </c>
      <c r="E18270" s="126">
        <v>400</v>
      </c>
      <c r="F18270" s="126"/>
      <c r="G18270" s="126">
        <f t="shared" si="304"/>
        <v>-400</v>
      </c>
      <c r="H18270" s="705" t="s">
        <v>12047</v>
      </c>
    </row>
    <row r="18271" spans="1:8" ht="18.75" customHeight="1" x14ac:dyDescent="0.2">
      <c r="A18271" s="734">
        <v>45313</v>
      </c>
      <c r="B18271" s="63" t="s">
        <v>11635</v>
      </c>
      <c r="C18271" s="63" t="s">
        <v>10993</v>
      </c>
      <c r="D18271" s="183" t="s">
        <v>12292</v>
      </c>
      <c r="E18271" s="126">
        <v>5000</v>
      </c>
      <c r="F18271" s="126"/>
      <c r="G18271" s="126">
        <f t="shared" si="304"/>
        <v>-5000</v>
      </c>
      <c r="H18271" s="705" t="s">
        <v>12047</v>
      </c>
    </row>
    <row r="18272" spans="1:8" ht="18.75" customHeight="1" x14ac:dyDescent="0.2">
      <c r="A18272" s="734">
        <v>45313</v>
      </c>
      <c r="B18272" s="63" t="s">
        <v>11897</v>
      </c>
      <c r="C18272" s="670" t="s">
        <v>10993</v>
      </c>
      <c r="D18272" s="907" t="s">
        <v>12293</v>
      </c>
      <c r="E18272" s="672">
        <v>84000</v>
      </c>
      <c r="F18272" s="126"/>
      <c r="G18272" s="126">
        <f t="shared" si="304"/>
        <v>-84000</v>
      </c>
      <c r="H18272" s="705" t="s">
        <v>12047</v>
      </c>
    </row>
    <row r="18273" spans="1:8" ht="18.75" customHeight="1" x14ac:dyDescent="0.2">
      <c r="A18273" s="734">
        <v>45313</v>
      </c>
      <c r="B18273" s="63" t="s">
        <v>10908</v>
      </c>
      <c r="C18273" s="670" t="s">
        <v>10993</v>
      </c>
      <c r="D18273" s="907" t="s">
        <v>12293</v>
      </c>
      <c r="E18273" s="672">
        <v>50000</v>
      </c>
      <c r="F18273" s="126"/>
      <c r="G18273" s="126">
        <f t="shared" si="304"/>
        <v>-50000</v>
      </c>
      <c r="H18273" s="705" t="s">
        <v>12047</v>
      </c>
    </row>
    <row r="18274" spans="1:8" ht="18.75" customHeight="1" x14ac:dyDescent="0.2">
      <c r="A18274" s="734">
        <v>45313</v>
      </c>
      <c r="B18274" s="63" t="s">
        <v>12208</v>
      </c>
      <c r="C18274" s="670" t="s">
        <v>10993</v>
      </c>
      <c r="D18274" s="907" t="s">
        <v>12293</v>
      </c>
      <c r="E18274" s="672">
        <v>27180</v>
      </c>
      <c r="F18274" s="126"/>
      <c r="G18274" s="126">
        <f t="shared" si="304"/>
        <v>-27180</v>
      </c>
      <c r="H18274" s="705" t="s">
        <v>12047</v>
      </c>
    </row>
    <row r="18275" spans="1:8" ht="18.75" customHeight="1" x14ac:dyDescent="0.2">
      <c r="A18275" s="734">
        <v>45313</v>
      </c>
      <c r="B18275" s="63" t="s">
        <v>10232</v>
      </c>
      <c r="C18275" s="670" t="s">
        <v>10993</v>
      </c>
      <c r="D18275" s="907" t="s">
        <v>12293</v>
      </c>
      <c r="E18275" s="672">
        <v>5600</v>
      </c>
      <c r="F18275" s="126"/>
      <c r="G18275" s="126">
        <f t="shared" si="304"/>
        <v>-5600</v>
      </c>
      <c r="H18275" s="705" t="s">
        <v>12047</v>
      </c>
    </row>
    <row r="18276" spans="1:8" ht="18.75" customHeight="1" x14ac:dyDescent="0.2">
      <c r="A18276" s="734">
        <v>45313</v>
      </c>
      <c r="B18276" s="63" t="s">
        <v>11635</v>
      </c>
      <c r="C18276" s="670" t="s">
        <v>10993</v>
      </c>
      <c r="D18276" s="907" t="s">
        <v>12293</v>
      </c>
      <c r="E18276" s="672">
        <v>11580</v>
      </c>
      <c r="F18276" s="126"/>
      <c r="G18276" s="126">
        <f t="shared" si="304"/>
        <v>-11580</v>
      </c>
      <c r="H18276" s="705" t="s">
        <v>12047</v>
      </c>
    </row>
    <row r="18277" spans="1:8" ht="18.75" customHeight="1" x14ac:dyDescent="0.2">
      <c r="A18277" s="734">
        <v>45313</v>
      </c>
      <c r="B18277" s="63" t="s">
        <v>11728</v>
      </c>
      <c r="C18277" s="670" t="s">
        <v>10993</v>
      </c>
      <c r="D18277" s="907" t="s">
        <v>12293</v>
      </c>
      <c r="E18277" s="672">
        <v>29535</v>
      </c>
      <c r="F18277" s="126"/>
      <c r="G18277" s="126">
        <f t="shared" si="304"/>
        <v>-29535</v>
      </c>
      <c r="H18277" s="705" t="s">
        <v>12047</v>
      </c>
    </row>
    <row r="18278" spans="1:8" ht="18.75" customHeight="1" x14ac:dyDescent="0.2">
      <c r="A18278" s="734">
        <v>45313</v>
      </c>
      <c r="B18278" s="63" t="s">
        <v>12208</v>
      </c>
      <c r="C18278" s="63" t="s">
        <v>11099</v>
      </c>
      <c r="D18278" s="183" t="s">
        <v>12294</v>
      </c>
      <c r="E18278" s="126">
        <v>50000</v>
      </c>
      <c r="F18278" s="126"/>
      <c r="G18278" s="126">
        <f t="shared" si="304"/>
        <v>-50000</v>
      </c>
      <c r="H18278" s="705" t="s">
        <v>12047</v>
      </c>
    </row>
    <row r="18279" spans="1:8" ht="18.75" customHeight="1" x14ac:dyDescent="0.2">
      <c r="A18279" s="734">
        <v>45313</v>
      </c>
      <c r="B18279" s="63" t="s">
        <v>11897</v>
      </c>
      <c r="C18279" s="63" t="s">
        <v>11536</v>
      </c>
      <c r="D18279" s="183" t="s">
        <v>12295</v>
      </c>
      <c r="E18279" s="126">
        <v>200000</v>
      </c>
      <c r="F18279" s="126"/>
      <c r="G18279" s="126">
        <f t="shared" si="304"/>
        <v>-200000</v>
      </c>
      <c r="H18279" s="705" t="s">
        <v>12047</v>
      </c>
    </row>
    <row r="18280" spans="1:8" ht="18.75" customHeight="1" x14ac:dyDescent="0.2">
      <c r="A18280" s="734">
        <v>45314</v>
      </c>
      <c r="B18280" s="63" t="s">
        <v>11089</v>
      </c>
      <c r="C18280" s="63" t="s">
        <v>11896</v>
      </c>
      <c r="D18280" s="183" t="s">
        <v>12296</v>
      </c>
      <c r="E18280" s="126">
        <v>400000</v>
      </c>
      <c r="F18280" s="126"/>
      <c r="G18280" s="126">
        <f t="shared" si="304"/>
        <v>-400000</v>
      </c>
      <c r="H18280" s="705" t="s">
        <v>12047</v>
      </c>
    </row>
    <row r="18281" spans="1:8" ht="15" x14ac:dyDescent="0.2">
      <c r="A18281" s="734">
        <v>45314</v>
      </c>
      <c r="B18281" s="63" t="s">
        <v>11897</v>
      </c>
      <c r="C18281" s="670" t="s">
        <v>10993</v>
      </c>
      <c r="D18281" s="907" t="s">
        <v>12297</v>
      </c>
      <c r="E18281" s="672">
        <v>32500</v>
      </c>
      <c r="F18281" s="126"/>
      <c r="G18281" s="126">
        <f t="shared" si="304"/>
        <v>-32500</v>
      </c>
      <c r="H18281" s="705" t="s">
        <v>12047</v>
      </c>
    </row>
    <row r="18282" spans="1:8" ht="15" x14ac:dyDescent="0.2">
      <c r="A18282" s="734">
        <v>45314</v>
      </c>
      <c r="B18282" s="63" t="s">
        <v>10908</v>
      </c>
      <c r="C18282" s="670" t="s">
        <v>10993</v>
      </c>
      <c r="D18282" s="907" t="s">
        <v>12297</v>
      </c>
      <c r="E18282" s="672">
        <v>32500</v>
      </c>
      <c r="F18282" s="126"/>
      <c r="G18282" s="126">
        <f t="shared" si="304"/>
        <v>-32500</v>
      </c>
      <c r="H18282" s="705" t="s">
        <v>12047</v>
      </c>
    </row>
    <row r="18283" spans="1:8" ht="15" x14ac:dyDescent="0.2">
      <c r="A18283" s="734">
        <v>45314</v>
      </c>
      <c r="B18283" s="63" t="s">
        <v>12208</v>
      </c>
      <c r="C18283" s="670" t="s">
        <v>10993</v>
      </c>
      <c r="D18283" s="907" t="s">
        <v>12297</v>
      </c>
      <c r="E18283" s="672">
        <v>32500</v>
      </c>
      <c r="F18283" s="126"/>
      <c r="G18283" s="126">
        <f t="shared" si="304"/>
        <v>-32500</v>
      </c>
      <c r="H18283" s="705" t="s">
        <v>12047</v>
      </c>
    </row>
    <row r="18284" spans="1:8" ht="15" x14ac:dyDescent="0.2">
      <c r="A18284" s="734">
        <v>45314</v>
      </c>
      <c r="B18284" s="63" t="s">
        <v>11897</v>
      </c>
      <c r="C18284" s="63" t="s">
        <v>5741</v>
      </c>
      <c r="D18284" s="183" t="s">
        <v>370</v>
      </c>
      <c r="E18284" s="126">
        <v>500</v>
      </c>
      <c r="F18284" s="126"/>
      <c r="G18284" s="126">
        <f t="shared" ref="G18284:G18290" si="305">F18284-E18284</f>
        <v>-500</v>
      </c>
      <c r="H18284" s="705" t="s">
        <v>12047</v>
      </c>
    </row>
    <row r="18285" spans="1:8" ht="15" x14ac:dyDescent="0.2">
      <c r="A18285" s="734">
        <v>45314</v>
      </c>
      <c r="B18285" s="63" t="s">
        <v>11897</v>
      </c>
      <c r="C18285" s="670" t="s">
        <v>10993</v>
      </c>
      <c r="D18285" s="907" t="s">
        <v>12312</v>
      </c>
      <c r="E18285" s="672">
        <v>7200</v>
      </c>
      <c r="F18285" s="126"/>
      <c r="G18285" s="126">
        <f t="shared" si="305"/>
        <v>-7200</v>
      </c>
      <c r="H18285" s="705" t="s">
        <v>12047</v>
      </c>
    </row>
    <row r="18286" spans="1:8" ht="15" x14ac:dyDescent="0.2">
      <c r="A18286" s="734">
        <v>45314</v>
      </c>
      <c r="B18286" s="63" t="s">
        <v>10908</v>
      </c>
      <c r="C18286" s="670" t="s">
        <v>10993</v>
      </c>
      <c r="D18286" s="907" t="s">
        <v>12312</v>
      </c>
      <c r="E18286" s="672">
        <v>7200</v>
      </c>
      <c r="F18286" s="126"/>
      <c r="G18286" s="126">
        <f t="shared" si="305"/>
        <v>-7200</v>
      </c>
      <c r="H18286" s="705" t="s">
        <v>12047</v>
      </c>
    </row>
    <row r="18287" spans="1:8" ht="15" x14ac:dyDescent="0.2">
      <c r="A18287" s="734">
        <v>45314</v>
      </c>
      <c r="B18287" s="63" t="s">
        <v>12208</v>
      </c>
      <c r="C18287" s="670" t="s">
        <v>10993</v>
      </c>
      <c r="D18287" s="907" t="s">
        <v>12312</v>
      </c>
      <c r="E18287" s="672">
        <v>7200</v>
      </c>
      <c r="F18287" s="126"/>
      <c r="G18287" s="126">
        <f t="shared" si="305"/>
        <v>-7200</v>
      </c>
      <c r="H18287" s="705" t="s">
        <v>12047</v>
      </c>
    </row>
    <row r="18288" spans="1:8" ht="15" x14ac:dyDescent="0.2">
      <c r="A18288" s="734">
        <v>45314</v>
      </c>
      <c r="B18288" s="63" t="s">
        <v>11897</v>
      </c>
      <c r="C18288" s="566" t="s">
        <v>10993</v>
      </c>
      <c r="D18288" s="875" t="s">
        <v>12313</v>
      </c>
      <c r="E18288" s="567">
        <v>3000</v>
      </c>
      <c r="F18288" s="126"/>
      <c r="G18288" s="126">
        <f t="shared" si="305"/>
        <v>-3000</v>
      </c>
      <c r="H18288" s="705" t="s">
        <v>12047</v>
      </c>
    </row>
    <row r="18289" spans="1:8" ht="15" x14ac:dyDescent="0.2">
      <c r="A18289" s="734">
        <v>45314</v>
      </c>
      <c r="B18289" s="63" t="s">
        <v>10908</v>
      </c>
      <c r="C18289" s="566" t="s">
        <v>10993</v>
      </c>
      <c r="D18289" s="875" t="s">
        <v>12313</v>
      </c>
      <c r="E18289" s="567">
        <v>3000</v>
      </c>
      <c r="F18289" s="126"/>
      <c r="G18289" s="126">
        <f t="shared" si="305"/>
        <v>-3000</v>
      </c>
      <c r="H18289" s="705" t="s">
        <v>12047</v>
      </c>
    </row>
    <row r="18290" spans="1:8" ht="15" x14ac:dyDescent="0.2">
      <c r="A18290" s="734">
        <v>45314</v>
      </c>
      <c r="B18290" s="63" t="s">
        <v>12208</v>
      </c>
      <c r="C18290" s="566" t="s">
        <v>10993</v>
      </c>
      <c r="D18290" s="875" t="s">
        <v>12313</v>
      </c>
      <c r="E18290" s="567">
        <v>3000</v>
      </c>
      <c r="F18290" s="126"/>
      <c r="G18290" s="126">
        <f t="shared" si="305"/>
        <v>-3000</v>
      </c>
      <c r="H18290" s="705" t="s">
        <v>12047</v>
      </c>
    </row>
    <row r="18291" spans="1:8" ht="15" x14ac:dyDescent="0.2">
      <c r="A18291" s="734">
        <v>45314</v>
      </c>
      <c r="B18291" s="63" t="s">
        <v>10908</v>
      </c>
      <c r="C18291" s="63" t="s">
        <v>5741</v>
      </c>
      <c r="D18291" s="183" t="s">
        <v>370</v>
      </c>
      <c r="E18291" s="126">
        <v>2600</v>
      </c>
      <c r="F18291" s="126"/>
      <c r="G18291" s="126">
        <f t="shared" ref="G18291:G18293" si="306">F18291-E18291</f>
        <v>-2600</v>
      </c>
      <c r="H18291" s="705" t="s">
        <v>12047</v>
      </c>
    </row>
    <row r="18292" spans="1:8" ht="15" x14ac:dyDescent="0.2">
      <c r="A18292" s="734">
        <v>45314</v>
      </c>
      <c r="B18292" s="63" t="s">
        <v>11089</v>
      </c>
      <c r="C18292" s="670" t="s">
        <v>10993</v>
      </c>
      <c r="D18292" s="907" t="s">
        <v>12298</v>
      </c>
      <c r="E18292" s="672">
        <v>37840</v>
      </c>
      <c r="F18292" s="126"/>
      <c r="G18292" s="126">
        <f t="shared" si="306"/>
        <v>-37840</v>
      </c>
      <c r="H18292" s="705" t="s">
        <v>12047</v>
      </c>
    </row>
    <row r="18293" spans="1:8" ht="15" x14ac:dyDescent="0.2">
      <c r="A18293" s="734">
        <v>45314</v>
      </c>
      <c r="B18293" s="63" t="s">
        <v>8559</v>
      </c>
      <c r="C18293" s="670" t="s">
        <v>10993</v>
      </c>
      <c r="D18293" s="907" t="s">
        <v>12298</v>
      </c>
      <c r="E18293" s="672">
        <v>11000</v>
      </c>
      <c r="F18293" s="126"/>
      <c r="G18293" s="126">
        <f t="shared" si="306"/>
        <v>-11000</v>
      </c>
      <c r="H18293" s="705" t="s">
        <v>12047</v>
      </c>
    </row>
    <row r="18294" spans="1:8" ht="15" x14ac:dyDescent="0.2">
      <c r="A18294" s="734">
        <v>45315</v>
      </c>
      <c r="B18294" s="63" t="s">
        <v>10179</v>
      </c>
      <c r="C18294" s="63" t="s">
        <v>10993</v>
      </c>
      <c r="D18294" s="183" t="s">
        <v>12299</v>
      </c>
      <c r="E18294" s="126">
        <v>1500</v>
      </c>
      <c r="F18294" s="126"/>
      <c r="G18294" s="126">
        <f t="shared" ref="G18294:G18298" si="307">F18294-E18294</f>
        <v>-1500</v>
      </c>
      <c r="H18294" s="705" t="s">
        <v>12047</v>
      </c>
    </row>
    <row r="18295" spans="1:8" ht="15" x14ac:dyDescent="0.2">
      <c r="A18295" s="734">
        <v>45315</v>
      </c>
      <c r="B18295" s="63" t="s">
        <v>11738</v>
      </c>
      <c r="C18295" s="63" t="s">
        <v>10993</v>
      </c>
      <c r="D18295" s="183" t="s">
        <v>12300</v>
      </c>
      <c r="E18295" s="126">
        <v>1500</v>
      </c>
      <c r="F18295" s="126"/>
      <c r="G18295" s="126">
        <f t="shared" si="307"/>
        <v>-1500</v>
      </c>
      <c r="H18295" s="705" t="s">
        <v>12047</v>
      </c>
    </row>
    <row r="18296" spans="1:8" ht="15" x14ac:dyDescent="0.2">
      <c r="A18296" s="734">
        <v>45315</v>
      </c>
      <c r="B18296" s="63" t="s">
        <v>103</v>
      </c>
      <c r="C18296" s="63" t="s">
        <v>103</v>
      </c>
      <c r="D18296" s="183" t="s">
        <v>3843</v>
      </c>
      <c r="E18296" s="126">
        <v>5000</v>
      </c>
      <c r="F18296" s="126"/>
      <c r="G18296" s="126">
        <f t="shared" si="307"/>
        <v>-5000</v>
      </c>
      <c r="H18296" s="705" t="s">
        <v>12047</v>
      </c>
    </row>
    <row r="18297" spans="1:8" ht="15" x14ac:dyDescent="0.2">
      <c r="A18297" s="734">
        <v>45315</v>
      </c>
      <c r="B18297" s="63" t="s">
        <v>12301</v>
      </c>
      <c r="C18297" s="63" t="s">
        <v>12302</v>
      </c>
      <c r="D18297" s="183" t="s">
        <v>6927</v>
      </c>
      <c r="E18297" s="126">
        <v>11000</v>
      </c>
      <c r="F18297" s="126"/>
      <c r="G18297" s="126">
        <f t="shared" si="307"/>
        <v>-11000</v>
      </c>
      <c r="H18297" s="705" t="s">
        <v>12047</v>
      </c>
    </row>
    <row r="18298" spans="1:8" ht="15" x14ac:dyDescent="0.2">
      <c r="A18298" s="734">
        <v>45315</v>
      </c>
      <c r="B18298" s="63" t="s">
        <v>8876</v>
      </c>
      <c r="C18298" s="63" t="s">
        <v>12302</v>
      </c>
      <c r="D18298" s="183" t="s">
        <v>6927</v>
      </c>
      <c r="E18298" s="126">
        <v>20000</v>
      </c>
      <c r="F18298" s="126"/>
      <c r="G18298" s="126">
        <f t="shared" si="307"/>
        <v>-20000</v>
      </c>
      <c r="H18298" s="705" t="s">
        <v>12047</v>
      </c>
    </row>
    <row r="18299" spans="1:8" ht="15" x14ac:dyDescent="0.2">
      <c r="A18299" s="734">
        <v>45315</v>
      </c>
      <c r="B18299" s="63" t="s">
        <v>37</v>
      </c>
      <c r="C18299" s="63" t="s">
        <v>794</v>
      </c>
      <c r="D18299" s="183" t="s">
        <v>12303</v>
      </c>
      <c r="E18299" s="126">
        <v>3500</v>
      </c>
      <c r="F18299" s="126"/>
      <c r="G18299" s="126">
        <f t="shared" ref="G18299:G18306" si="308">F18299-E18299</f>
        <v>-3500</v>
      </c>
      <c r="H18299" s="705" t="s">
        <v>12047</v>
      </c>
    </row>
    <row r="18300" spans="1:8" ht="15" x14ac:dyDescent="0.2">
      <c r="A18300" s="734">
        <v>45315</v>
      </c>
      <c r="B18300" s="63" t="s">
        <v>37</v>
      </c>
      <c r="C18300" s="63" t="s">
        <v>286</v>
      </c>
      <c r="D18300" s="183" t="s">
        <v>370</v>
      </c>
      <c r="E18300" s="126">
        <v>700</v>
      </c>
      <c r="F18300" s="126"/>
      <c r="G18300" s="126">
        <f t="shared" si="308"/>
        <v>-700</v>
      </c>
      <c r="H18300" s="705" t="s">
        <v>12047</v>
      </c>
    </row>
    <row r="18301" spans="1:8" ht="15" x14ac:dyDescent="0.2">
      <c r="A18301" s="734">
        <v>45315</v>
      </c>
      <c r="B18301" s="63" t="s">
        <v>11635</v>
      </c>
      <c r="C18301" s="63" t="s">
        <v>11418</v>
      </c>
      <c r="D18301" s="183" t="s">
        <v>12304</v>
      </c>
      <c r="E18301" s="126">
        <v>19000</v>
      </c>
      <c r="F18301" s="126"/>
      <c r="G18301" s="126">
        <f t="shared" si="308"/>
        <v>-19000</v>
      </c>
      <c r="H18301" s="705" t="s">
        <v>12047</v>
      </c>
    </row>
    <row r="18302" spans="1:8" ht="15" x14ac:dyDescent="0.2">
      <c r="A18302" s="734">
        <v>45315</v>
      </c>
      <c r="B18302" s="63" t="s">
        <v>10232</v>
      </c>
      <c r="C18302" s="63" t="s">
        <v>7467</v>
      </c>
      <c r="D18302" s="183" t="s">
        <v>12036</v>
      </c>
      <c r="E18302" s="126">
        <v>1000000</v>
      </c>
      <c r="F18302" s="126"/>
      <c r="G18302" s="126">
        <f t="shared" si="308"/>
        <v>-1000000</v>
      </c>
      <c r="H18302" s="705" t="s">
        <v>12047</v>
      </c>
    </row>
    <row r="18303" spans="1:8" ht="15" x14ac:dyDescent="0.2">
      <c r="A18303" s="734">
        <v>45315</v>
      </c>
      <c r="B18303" s="63" t="s">
        <v>11897</v>
      </c>
      <c r="C18303" s="63" t="s">
        <v>11898</v>
      </c>
      <c r="D18303" s="183" t="s">
        <v>12306</v>
      </c>
      <c r="E18303" s="126">
        <v>500000</v>
      </c>
      <c r="F18303" s="126"/>
      <c r="G18303" s="126">
        <f t="shared" si="308"/>
        <v>-500000</v>
      </c>
      <c r="H18303" s="705" t="s">
        <v>12047</v>
      </c>
    </row>
    <row r="18304" spans="1:8" ht="15" x14ac:dyDescent="0.2">
      <c r="A18304" s="734">
        <v>45315</v>
      </c>
      <c r="B18304" s="63" t="s">
        <v>12208</v>
      </c>
      <c r="C18304" s="63" t="s">
        <v>11725</v>
      </c>
      <c r="D18304" s="183" t="s">
        <v>12306</v>
      </c>
      <c r="E18304" s="126">
        <v>150000</v>
      </c>
      <c r="F18304" s="126"/>
      <c r="G18304" s="126">
        <f t="shared" si="308"/>
        <v>-150000</v>
      </c>
      <c r="H18304" s="705" t="s">
        <v>12047</v>
      </c>
    </row>
    <row r="18305" spans="1:8" ht="15" x14ac:dyDescent="0.2">
      <c r="A18305" s="734">
        <v>45315</v>
      </c>
      <c r="B18305" s="63" t="s">
        <v>11089</v>
      </c>
      <c r="C18305" s="63" t="s">
        <v>10993</v>
      </c>
      <c r="D18305" s="183" t="s">
        <v>4966</v>
      </c>
      <c r="E18305" s="126">
        <v>10330</v>
      </c>
      <c r="F18305" s="126"/>
      <c r="G18305" s="126">
        <f t="shared" si="308"/>
        <v>-10330</v>
      </c>
      <c r="H18305" s="705" t="s">
        <v>12047</v>
      </c>
    </row>
    <row r="18306" spans="1:8" ht="15" x14ac:dyDescent="0.2">
      <c r="A18306" s="734">
        <v>45315</v>
      </c>
      <c r="B18306" s="63" t="s">
        <v>11738</v>
      </c>
      <c r="C18306" s="63" t="s">
        <v>10993</v>
      </c>
      <c r="D18306" s="183" t="s">
        <v>12308</v>
      </c>
      <c r="E18306" s="126">
        <v>125960</v>
      </c>
      <c r="F18306" s="126"/>
      <c r="G18306" s="126">
        <f t="shared" si="308"/>
        <v>-125960</v>
      </c>
      <c r="H18306" s="705" t="s">
        <v>12047</v>
      </c>
    </row>
    <row r="18307" spans="1:8" ht="15" x14ac:dyDescent="0.2">
      <c r="A18307" s="734">
        <v>45315</v>
      </c>
      <c r="B18307" s="63" t="s">
        <v>8876</v>
      </c>
      <c r="C18307" s="1099" t="s">
        <v>794</v>
      </c>
      <c r="D18307" s="1102" t="s">
        <v>12309</v>
      </c>
      <c r="E18307" s="126">
        <v>33000</v>
      </c>
      <c r="F18307" s="126"/>
      <c r="G18307" s="126">
        <f t="shared" ref="G18307:G18308" si="309">F18307-E18307</f>
        <v>-33000</v>
      </c>
      <c r="H18307" s="705" t="s">
        <v>12047</v>
      </c>
    </row>
    <row r="18308" spans="1:8" ht="15" x14ac:dyDescent="0.2">
      <c r="A18308" s="734">
        <v>45315</v>
      </c>
      <c r="B18308" s="63" t="s">
        <v>11635</v>
      </c>
      <c r="C18308" s="63" t="s">
        <v>12310</v>
      </c>
      <c r="D18308" s="183" t="s">
        <v>12311</v>
      </c>
      <c r="E18308" s="126">
        <v>50000</v>
      </c>
      <c r="F18308" s="126"/>
      <c r="G18308" s="126">
        <f t="shared" si="309"/>
        <v>-50000</v>
      </c>
      <c r="H18308" s="705" t="s">
        <v>12047</v>
      </c>
    </row>
    <row r="18309" spans="1:8" ht="15" x14ac:dyDescent="0.2">
      <c r="A18309" s="734">
        <v>45316</v>
      </c>
      <c r="B18309" s="63" t="s">
        <v>11089</v>
      </c>
      <c r="C18309" s="63" t="s">
        <v>5741</v>
      </c>
      <c r="D18309" s="183" t="s">
        <v>12320</v>
      </c>
      <c r="E18309" s="126">
        <v>500</v>
      </c>
      <c r="F18309" s="126"/>
      <c r="G18309" s="126">
        <f t="shared" ref="G18309:G18326" si="310">F18309-E18309</f>
        <v>-500</v>
      </c>
      <c r="H18309" s="705" t="s">
        <v>12047</v>
      </c>
    </row>
    <row r="18310" spans="1:8" ht="15" x14ac:dyDescent="0.2">
      <c r="A18310" s="734">
        <v>45316</v>
      </c>
      <c r="B18310" s="63" t="s">
        <v>103</v>
      </c>
      <c r="C18310" s="63" t="s">
        <v>103</v>
      </c>
      <c r="D18310" s="183" t="s">
        <v>3843</v>
      </c>
      <c r="E18310" s="126">
        <v>1500</v>
      </c>
      <c r="F18310" s="126"/>
      <c r="G18310" s="126">
        <f t="shared" si="310"/>
        <v>-1500</v>
      </c>
      <c r="H18310" s="705" t="s">
        <v>12047</v>
      </c>
    </row>
    <row r="18311" spans="1:8" ht="15" x14ac:dyDescent="0.2">
      <c r="A18311" s="734">
        <v>45316</v>
      </c>
      <c r="B18311" s="63" t="s">
        <v>10363</v>
      </c>
      <c r="C18311" s="63" t="s">
        <v>670</v>
      </c>
      <c r="D18311" s="183" t="s">
        <v>2711</v>
      </c>
      <c r="E18311" s="126">
        <v>54400</v>
      </c>
      <c r="F18311" s="126"/>
      <c r="G18311" s="126">
        <f t="shared" si="310"/>
        <v>-54400</v>
      </c>
      <c r="H18311" s="705" t="s">
        <v>12047</v>
      </c>
    </row>
    <row r="18312" spans="1:8" ht="15" x14ac:dyDescent="0.2">
      <c r="A18312" s="734">
        <v>45316</v>
      </c>
      <c r="B18312" s="63" t="s">
        <v>11897</v>
      </c>
      <c r="C18312" s="63" t="s">
        <v>6847</v>
      </c>
      <c r="D18312" s="183" t="s">
        <v>12036</v>
      </c>
      <c r="E18312" s="126">
        <v>500000</v>
      </c>
      <c r="F18312" s="126"/>
      <c r="G18312" s="126">
        <f t="shared" si="310"/>
        <v>-500000</v>
      </c>
      <c r="H18312" s="705" t="s">
        <v>12047</v>
      </c>
    </row>
    <row r="18313" spans="1:8" ht="24" x14ac:dyDescent="0.2">
      <c r="A18313" s="734">
        <v>45316</v>
      </c>
      <c r="B18313" s="63" t="s">
        <v>11897</v>
      </c>
      <c r="C18313" s="63" t="s">
        <v>12322</v>
      </c>
      <c r="D18313" s="183" t="s">
        <v>12323</v>
      </c>
      <c r="E18313" s="126">
        <v>1010000</v>
      </c>
      <c r="F18313" s="126"/>
      <c r="G18313" s="126">
        <f t="shared" si="310"/>
        <v>-1010000</v>
      </c>
      <c r="H18313" s="705" t="s">
        <v>12047</v>
      </c>
    </row>
    <row r="18314" spans="1:8" ht="15" x14ac:dyDescent="0.2">
      <c r="A18314" s="734">
        <v>45316</v>
      </c>
      <c r="B18314" s="63" t="s">
        <v>11897</v>
      </c>
      <c r="C18314" s="63" t="s">
        <v>8394</v>
      </c>
      <c r="D18314" s="183" t="s">
        <v>12321</v>
      </c>
      <c r="E18314" s="126">
        <v>1000000</v>
      </c>
      <c r="F18314" s="126"/>
      <c r="G18314" s="126">
        <f t="shared" si="310"/>
        <v>-1000000</v>
      </c>
      <c r="H18314" s="705" t="s">
        <v>12047</v>
      </c>
    </row>
    <row r="18315" spans="1:8" ht="15" x14ac:dyDescent="0.2">
      <c r="A18315" s="734">
        <v>45316</v>
      </c>
      <c r="B18315" s="736"/>
      <c r="C18315" s="63"/>
      <c r="D18315" s="183" t="s">
        <v>12325</v>
      </c>
      <c r="E18315" s="126">
        <v>480000</v>
      </c>
      <c r="F18315" s="126"/>
      <c r="G18315" s="126">
        <f t="shared" ref="G18315:G18316" si="311">F18315-E18315</f>
        <v>-480000</v>
      </c>
      <c r="H18315" s="705" t="s">
        <v>12047</v>
      </c>
    </row>
    <row r="18316" spans="1:8" ht="15" x14ac:dyDescent="0.2">
      <c r="A18316" s="734">
        <v>45316</v>
      </c>
      <c r="B18316" s="736"/>
      <c r="C18316" s="63"/>
      <c r="D18316" s="183" t="s">
        <v>12325</v>
      </c>
      <c r="E18316" s="126">
        <v>370000</v>
      </c>
      <c r="F18316" s="126"/>
      <c r="G18316" s="126">
        <f t="shared" si="311"/>
        <v>-370000</v>
      </c>
      <c r="H18316" s="705" t="s">
        <v>12047</v>
      </c>
    </row>
    <row r="18317" spans="1:8" ht="15" x14ac:dyDescent="0.2">
      <c r="A18317" s="734">
        <v>45316</v>
      </c>
      <c r="B18317" s="63" t="s">
        <v>11897</v>
      </c>
      <c r="C18317" s="63" t="s">
        <v>11291</v>
      </c>
      <c r="D18317" s="183" t="s">
        <v>12324</v>
      </c>
      <c r="E18317" s="126">
        <v>200000</v>
      </c>
      <c r="F18317" s="126"/>
      <c r="G18317" s="126">
        <f t="shared" si="310"/>
        <v>-200000</v>
      </c>
      <c r="H18317" s="705" t="s">
        <v>12047</v>
      </c>
    </row>
    <row r="18318" spans="1:8" ht="15" x14ac:dyDescent="0.2">
      <c r="A18318" s="734">
        <v>45316</v>
      </c>
      <c r="B18318" s="63" t="s">
        <v>25</v>
      </c>
      <c r="C18318" s="63" t="s">
        <v>8150</v>
      </c>
      <c r="D18318" s="183" t="s">
        <v>6337</v>
      </c>
      <c r="E18318" s="126">
        <v>42810</v>
      </c>
      <c r="F18318" s="126"/>
      <c r="G18318" s="126">
        <f t="shared" ref="G18318:G18323" si="312">F18318-E18318</f>
        <v>-42810</v>
      </c>
      <c r="H18318" s="705" t="s">
        <v>12047</v>
      </c>
    </row>
    <row r="18319" spans="1:8" ht="15" x14ac:dyDescent="0.2">
      <c r="A18319" s="734">
        <v>45316</v>
      </c>
      <c r="B18319" s="63" t="s">
        <v>103</v>
      </c>
      <c r="C18319" s="63" t="s">
        <v>8150</v>
      </c>
      <c r="D18319" s="183" t="s">
        <v>6337</v>
      </c>
      <c r="E18319" s="126">
        <v>18848</v>
      </c>
      <c r="F18319" s="126"/>
      <c r="G18319" s="126">
        <f t="shared" si="312"/>
        <v>-18848</v>
      </c>
      <c r="H18319" s="705" t="s">
        <v>12047</v>
      </c>
    </row>
    <row r="18320" spans="1:8" ht="15" x14ac:dyDescent="0.2">
      <c r="A18320" s="734">
        <v>45316</v>
      </c>
      <c r="B18320" s="63" t="s">
        <v>103</v>
      </c>
      <c r="C18320" s="63" t="s">
        <v>8150</v>
      </c>
      <c r="D18320" s="183" t="s">
        <v>6310</v>
      </c>
      <c r="E18320" s="126">
        <v>670</v>
      </c>
      <c r="F18320" s="126"/>
      <c r="G18320" s="126">
        <f t="shared" si="312"/>
        <v>-670</v>
      </c>
      <c r="H18320" s="705" t="s">
        <v>12047</v>
      </c>
    </row>
    <row r="18321" spans="1:8" ht="15" x14ac:dyDescent="0.2">
      <c r="A18321" s="734">
        <v>45316</v>
      </c>
      <c r="B18321" s="63" t="s">
        <v>12328</v>
      </c>
      <c r="C18321" s="63" t="s">
        <v>5741</v>
      </c>
      <c r="D18321" s="183" t="s">
        <v>370</v>
      </c>
      <c r="E18321" s="126">
        <v>1000</v>
      </c>
      <c r="F18321" s="126"/>
      <c r="G18321" s="126">
        <f t="shared" si="312"/>
        <v>-1000</v>
      </c>
      <c r="H18321" s="705" t="s">
        <v>12047</v>
      </c>
    </row>
    <row r="18322" spans="1:8" ht="15" x14ac:dyDescent="0.2">
      <c r="A18322" s="734">
        <v>45316</v>
      </c>
      <c r="B18322" s="63" t="s">
        <v>12329</v>
      </c>
      <c r="C18322" s="63" t="s">
        <v>5410</v>
      </c>
      <c r="D18322" s="183" t="s">
        <v>370</v>
      </c>
      <c r="E18322" s="126">
        <v>5000</v>
      </c>
      <c r="F18322" s="126"/>
      <c r="G18322" s="126">
        <f t="shared" si="312"/>
        <v>-5000</v>
      </c>
      <c r="H18322" s="705" t="s">
        <v>12047</v>
      </c>
    </row>
    <row r="18323" spans="1:8" ht="15" x14ac:dyDescent="0.2">
      <c r="A18323" s="734">
        <v>45316</v>
      </c>
      <c r="B18323" s="63" t="s">
        <v>103</v>
      </c>
      <c r="C18323" s="63" t="s">
        <v>103</v>
      </c>
      <c r="D18323" s="183" t="s">
        <v>3843</v>
      </c>
      <c r="E18323" s="126">
        <v>2000</v>
      </c>
      <c r="F18323" s="126"/>
      <c r="G18323" s="126">
        <f t="shared" si="312"/>
        <v>-2000</v>
      </c>
      <c r="H18323" s="705" t="s">
        <v>12047</v>
      </c>
    </row>
    <row r="18324" spans="1:8" ht="15" x14ac:dyDescent="0.2">
      <c r="A18324" s="734">
        <v>45316</v>
      </c>
      <c r="B18324" s="63" t="s">
        <v>8559</v>
      </c>
      <c r="C18324" s="63" t="s">
        <v>10993</v>
      </c>
      <c r="D18324" s="183" t="s">
        <v>12326</v>
      </c>
      <c r="E18324" s="126">
        <v>51921</v>
      </c>
      <c r="F18324" s="126"/>
      <c r="G18324" s="126">
        <f t="shared" si="310"/>
        <v>-51921</v>
      </c>
      <c r="H18324" s="705" t="s">
        <v>12047</v>
      </c>
    </row>
    <row r="18325" spans="1:8" ht="15" x14ac:dyDescent="0.2">
      <c r="A18325" s="734">
        <v>45316</v>
      </c>
      <c r="B18325" s="63" t="s">
        <v>8559</v>
      </c>
      <c r="C18325" s="63" t="s">
        <v>10993</v>
      </c>
      <c r="D18325" s="183" t="s">
        <v>12326</v>
      </c>
      <c r="E18325" s="126">
        <v>131538</v>
      </c>
      <c r="F18325" s="126"/>
      <c r="G18325" s="126">
        <f t="shared" si="310"/>
        <v>-131538</v>
      </c>
      <c r="H18325" s="705" t="s">
        <v>12047</v>
      </c>
    </row>
    <row r="18326" spans="1:8" ht="15" x14ac:dyDescent="0.2">
      <c r="A18326" s="734">
        <v>45316</v>
      </c>
      <c r="B18326" s="63" t="s">
        <v>103</v>
      </c>
      <c r="C18326" s="63" t="s">
        <v>103</v>
      </c>
      <c r="D18326" s="183" t="s">
        <v>12327</v>
      </c>
      <c r="E18326" s="126">
        <v>11800</v>
      </c>
      <c r="F18326" s="126"/>
      <c r="G18326" s="126">
        <f t="shared" si="310"/>
        <v>-11800</v>
      </c>
      <c r="H18326" s="705" t="s">
        <v>12047</v>
      </c>
    </row>
    <row r="18327" spans="1:8" ht="15" x14ac:dyDescent="0.2">
      <c r="A18327" s="734">
        <v>45317</v>
      </c>
      <c r="B18327" s="63" t="s">
        <v>11897</v>
      </c>
      <c r="C18327" s="63" t="s">
        <v>12330</v>
      </c>
      <c r="D18327" s="183" t="s">
        <v>12331</v>
      </c>
      <c r="E18327" s="126">
        <v>72000</v>
      </c>
      <c r="F18327" s="126"/>
      <c r="G18327" s="126">
        <f t="shared" ref="G18327:G18332" si="313">F18327-E18327</f>
        <v>-72000</v>
      </c>
      <c r="H18327" s="705" t="s">
        <v>12047</v>
      </c>
    </row>
    <row r="18328" spans="1:8" ht="15" x14ac:dyDescent="0.2">
      <c r="A18328" s="734">
        <v>45317</v>
      </c>
      <c r="B18328" s="63" t="s">
        <v>103</v>
      </c>
      <c r="C18328" s="63" t="s">
        <v>103</v>
      </c>
      <c r="D18328" s="183" t="s">
        <v>3843</v>
      </c>
      <c r="E18328" s="126">
        <v>3000</v>
      </c>
      <c r="F18328" s="126"/>
      <c r="G18328" s="126">
        <f t="shared" si="313"/>
        <v>-3000</v>
      </c>
      <c r="H18328" s="705" t="s">
        <v>12047</v>
      </c>
    </row>
    <row r="18329" spans="1:8" ht="15" x14ac:dyDescent="0.2">
      <c r="A18329" s="734">
        <v>45317</v>
      </c>
      <c r="B18329" s="63" t="s">
        <v>11089</v>
      </c>
      <c r="C18329" s="63" t="s">
        <v>10993</v>
      </c>
      <c r="D18329" s="183" t="s">
        <v>12332</v>
      </c>
      <c r="E18329" s="126">
        <v>11180</v>
      </c>
      <c r="F18329" s="126"/>
      <c r="G18329" s="126">
        <f t="shared" si="313"/>
        <v>-11180</v>
      </c>
      <c r="H18329" s="705" t="s">
        <v>12047</v>
      </c>
    </row>
    <row r="18330" spans="1:8" ht="15" x14ac:dyDescent="0.2">
      <c r="A18330" s="734">
        <v>45317</v>
      </c>
      <c r="B18330" s="63" t="s">
        <v>11897</v>
      </c>
      <c r="C18330" s="63" t="s">
        <v>286</v>
      </c>
      <c r="D18330" s="183" t="s">
        <v>3150</v>
      </c>
      <c r="E18330" s="126">
        <v>400</v>
      </c>
      <c r="F18330" s="126"/>
      <c r="G18330" s="126">
        <f t="shared" si="313"/>
        <v>-400</v>
      </c>
      <c r="H18330" s="705" t="s">
        <v>12047</v>
      </c>
    </row>
    <row r="18331" spans="1:8" ht="15" x14ac:dyDescent="0.2">
      <c r="A18331" s="734">
        <v>45317</v>
      </c>
      <c r="B18331" s="63" t="s">
        <v>12208</v>
      </c>
      <c r="C18331" s="63" t="s">
        <v>5741</v>
      </c>
      <c r="D18331" s="183" t="s">
        <v>370</v>
      </c>
      <c r="E18331" s="126">
        <v>800</v>
      </c>
      <c r="F18331" s="126"/>
      <c r="G18331" s="126">
        <f t="shared" si="313"/>
        <v>-800</v>
      </c>
      <c r="H18331" s="705" t="s">
        <v>12047</v>
      </c>
    </row>
    <row r="18332" spans="1:8" ht="15" x14ac:dyDescent="0.2">
      <c r="A18332" s="734">
        <v>45317</v>
      </c>
      <c r="B18332" s="63" t="s">
        <v>10908</v>
      </c>
      <c r="C18332" s="63" t="s">
        <v>5741</v>
      </c>
      <c r="D18332" s="183" t="s">
        <v>370</v>
      </c>
      <c r="E18332" s="126">
        <v>800</v>
      </c>
      <c r="F18332" s="126"/>
      <c r="G18332" s="126">
        <f t="shared" si="313"/>
        <v>-800</v>
      </c>
      <c r="H18332" s="705" t="s">
        <v>12047</v>
      </c>
    </row>
    <row r="18333" spans="1:8" ht="15" x14ac:dyDescent="0.2">
      <c r="A18333" s="734">
        <v>45317</v>
      </c>
      <c r="B18333" s="63" t="s">
        <v>12328</v>
      </c>
      <c r="C18333" s="63" t="s">
        <v>10993</v>
      </c>
      <c r="D18333" s="183" t="s">
        <v>12334</v>
      </c>
      <c r="E18333" s="126">
        <v>4250</v>
      </c>
      <c r="F18333" s="126"/>
      <c r="G18333" s="126">
        <f t="shared" ref="G18333:G18335" si="314">F18333-E18333</f>
        <v>-4250</v>
      </c>
      <c r="H18333" s="705" t="s">
        <v>12047</v>
      </c>
    </row>
    <row r="18334" spans="1:8" ht="15" x14ac:dyDescent="0.2">
      <c r="A18334" s="734">
        <v>45317</v>
      </c>
      <c r="B18334" s="63" t="s">
        <v>11728</v>
      </c>
      <c r="C18334" s="63" t="s">
        <v>10993</v>
      </c>
      <c r="D18334" s="183" t="s">
        <v>12335</v>
      </c>
      <c r="E18334" s="126">
        <v>25000</v>
      </c>
      <c r="F18334" s="126"/>
      <c r="G18334" s="126">
        <f t="shared" si="314"/>
        <v>-25000</v>
      </c>
      <c r="H18334" s="705" t="s">
        <v>12047</v>
      </c>
    </row>
    <row r="18335" spans="1:8" ht="15" x14ac:dyDescent="0.2">
      <c r="A18335" s="734">
        <v>45317</v>
      </c>
      <c r="B18335" s="63" t="s">
        <v>10232</v>
      </c>
      <c r="C18335" s="63" t="s">
        <v>12336</v>
      </c>
      <c r="D18335" s="183" t="s">
        <v>12337</v>
      </c>
      <c r="E18335" s="126">
        <v>5500</v>
      </c>
      <c r="F18335" s="126"/>
      <c r="G18335" s="126">
        <f t="shared" si="314"/>
        <v>-5500</v>
      </c>
      <c r="H18335" s="705" t="s">
        <v>12047</v>
      </c>
    </row>
    <row r="18336" spans="1:8" ht="15" x14ac:dyDescent="0.2">
      <c r="A18336" s="734">
        <v>45317</v>
      </c>
      <c r="B18336" s="63" t="s">
        <v>12208</v>
      </c>
      <c r="C18336" s="63" t="s">
        <v>10993</v>
      </c>
      <c r="D18336" s="183" t="s">
        <v>12338</v>
      </c>
      <c r="E18336" s="126">
        <v>61000</v>
      </c>
      <c r="F18336" s="126"/>
      <c r="G18336" s="126">
        <f t="shared" ref="G18336:G18340" si="315">F18336-E18336</f>
        <v>-61000</v>
      </c>
      <c r="H18336" s="705" t="s">
        <v>12047</v>
      </c>
    </row>
    <row r="18337" spans="1:8" ht="15" x14ac:dyDescent="0.2">
      <c r="A18337" s="734">
        <v>45317</v>
      </c>
      <c r="B18337" s="63" t="s">
        <v>11089</v>
      </c>
      <c r="C18337" s="63" t="s">
        <v>10993</v>
      </c>
      <c r="D18337" s="183" t="s">
        <v>6641</v>
      </c>
      <c r="E18337" s="126">
        <v>5500</v>
      </c>
      <c r="F18337" s="126"/>
      <c r="G18337" s="126">
        <f t="shared" si="315"/>
        <v>-5500</v>
      </c>
      <c r="H18337" s="705" t="s">
        <v>12047</v>
      </c>
    </row>
    <row r="18338" spans="1:8" ht="15" x14ac:dyDescent="0.2">
      <c r="A18338" s="734">
        <v>45317</v>
      </c>
      <c r="B18338" s="63" t="s">
        <v>10908</v>
      </c>
      <c r="C18338" s="63" t="s">
        <v>10993</v>
      </c>
      <c r="D18338" s="183" t="s">
        <v>12339</v>
      </c>
      <c r="E18338" s="126">
        <v>10000</v>
      </c>
      <c r="F18338" s="126"/>
      <c r="G18338" s="126">
        <f t="shared" si="315"/>
        <v>-10000</v>
      </c>
      <c r="H18338" s="705" t="s">
        <v>12047</v>
      </c>
    </row>
    <row r="18339" spans="1:8" ht="15" x14ac:dyDescent="0.2">
      <c r="A18339" s="734">
        <v>45317</v>
      </c>
      <c r="B18339" s="63" t="s">
        <v>10908</v>
      </c>
      <c r="C18339" s="63" t="s">
        <v>11110</v>
      </c>
      <c r="D18339" s="183" t="s">
        <v>12340</v>
      </c>
      <c r="E18339" s="126">
        <v>500000</v>
      </c>
      <c r="F18339" s="126"/>
      <c r="G18339" s="126">
        <f t="shared" si="315"/>
        <v>-500000</v>
      </c>
      <c r="H18339" s="705" t="s">
        <v>12047</v>
      </c>
    </row>
    <row r="18340" spans="1:8" ht="24" x14ac:dyDescent="0.2">
      <c r="A18340" s="734">
        <v>45317</v>
      </c>
      <c r="B18340" s="63" t="s">
        <v>11635</v>
      </c>
      <c r="C18340" s="63" t="s">
        <v>8091</v>
      </c>
      <c r="D18340" s="183" t="s">
        <v>12342</v>
      </c>
      <c r="E18340" s="126">
        <v>500000</v>
      </c>
      <c r="F18340" s="126"/>
      <c r="G18340" s="126">
        <f t="shared" si="315"/>
        <v>-500000</v>
      </c>
      <c r="H18340" s="705" t="s">
        <v>12047</v>
      </c>
    </row>
    <row r="18341" spans="1:8" ht="15" x14ac:dyDescent="0.2">
      <c r="A18341" s="734">
        <v>45317</v>
      </c>
      <c r="B18341" s="63" t="s">
        <v>11089</v>
      </c>
      <c r="C18341" s="63" t="s">
        <v>10993</v>
      </c>
      <c r="D18341" s="183" t="s">
        <v>12332</v>
      </c>
      <c r="E18341" s="126">
        <v>11180</v>
      </c>
      <c r="F18341" s="126"/>
      <c r="G18341" s="126">
        <f t="shared" ref="G18341:G18345" si="316">F18341-E18341</f>
        <v>-11180</v>
      </c>
      <c r="H18341" s="705" t="s">
        <v>12047</v>
      </c>
    </row>
    <row r="18342" spans="1:8" ht="15" x14ac:dyDescent="0.2">
      <c r="A18342" s="734">
        <v>45318</v>
      </c>
      <c r="B18342" s="63" t="s">
        <v>11089</v>
      </c>
      <c r="C18342" s="63" t="s">
        <v>5741</v>
      </c>
      <c r="D18342" s="183" t="s">
        <v>12345</v>
      </c>
      <c r="E18342" s="126">
        <v>3500</v>
      </c>
      <c r="F18342" s="126"/>
      <c r="G18342" s="126">
        <f t="shared" si="316"/>
        <v>-3500</v>
      </c>
      <c r="H18342" s="705" t="s">
        <v>12047</v>
      </c>
    </row>
    <row r="18343" spans="1:8" ht="15" x14ac:dyDescent="0.2">
      <c r="A18343" s="734">
        <v>45318</v>
      </c>
      <c r="B18343" s="63" t="s">
        <v>12346</v>
      </c>
      <c r="C18343" s="63" t="s">
        <v>11418</v>
      </c>
      <c r="D18343" s="183" t="s">
        <v>12347</v>
      </c>
      <c r="E18343" s="126">
        <v>3370</v>
      </c>
      <c r="F18343" s="126"/>
      <c r="G18343" s="126">
        <f t="shared" si="316"/>
        <v>-3370</v>
      </c>
      <c r="H18343" s="705" t="s">
        <v>12047</v>
      </c>
    </row>
    <row r="18344" spans="1:8" ht="15" x14ac:dyDescent="0.2">
      <c r="A18344" s="734">
        <v>45318</v>
      </c>
      <c r="B18344" s="63" t="s">
        <v>103</v>
      </c>
      <c r="C18344" s="63" t="s">
        <v>2996</v>
      </c>
      <c r="D18344" s="183" t="s">
        <v>370</v>
      </c>
      <c r="E18344" s="126">
        <v>5330</v>
      </c>
      <c r="F18344" s="126"/>
      <c r="G18344" s="126">
        <f t="shared" si="316"/>
        <v>-5330</v>
      </c>
      <c r="H18344" s="705" t="s">
        <v>12047</v>
      </c>
    </row>
    <row r="18345" spans="1:8" ht="15" x14ac:dyDescent="0.2">
      <c r="A18345" s="734">
        <v>45318</v>
      </c>
      <c r="B18345" s="63" t="s">
        <v>103</v>
      </c>
      <c r="C18345" s="63" t="s">
        <v>103</v>
      </c>
      <c r="D18345" s="183" t="s">
        <v>3843</v>
      </c>
      <c r="E18345" s="126">
        <v>3000</v>
      </c>
      <c r="F18345" s="126"/>
      <c r="G18345" s="126">
        <f t="shared" si="316"/>
        <v>-3000</v>
      </c>
      <c r="H18345" s="705" t="s">
        <v>12047</v>
      </c>
    </row>
    <row r="18346" spans="1:8" ht="15" x14ac:dyDescent="0.2">
      <c r="A18346" s="734">
        <v>45318</v>
      </c>
      <c r="B18346" s="63" t="s">
        <v>11897</v>
      </c>
      <c r="C18346" s="63" t="s">
        <v>5741</v>
      </c>
      <c r="D18346" s="183" t="s">
        <v>12349</v>
      </c>
      <c r="E18346" s="126">
        <v>3500</v>
      </c>
      <c r="F18346" s="126"/>
      <c r="G18346" s="126">
        <f t="shared" ref="G18346:G18354" si="317">F18346-E18346</f>
        <v>-3500</v>
      </c>
      <c r="H18346" s="705" t="s">
        <v>12047</v>
      </c>
    </row>
    <row r="18347" spans="1:8" ht="15" x14ac:dyDescent="0.2">
      <c r="A18347" s="734">
        <v>45318</v>
      </c>
      <c r="B18347" s="63" t="s">
        <v>11089</v>
      </c>
      <c r="C18347" s="63" t="s">
        <v>10993</v>
      </c>
      <c r="D18347" s="183" t="s">
        <v>12350</v>
      </c>
      <c r="E18347" s="126">
        <v>2340</v>
      </c>
      <c r="F18347" s="126"/>
      <c r="G18347" s="126">
        <f t="shared" si="317"/>
        <v>-2340</v>
      </c>
      <c r="H18347" s="705" t="s">
        <v>12047</v>
      </c>
    </row>
    <row r="18348" spans="1:8" ht="15" x14ac:dyDescent="0.2">
      <c r="A18348" s="734">
        <v>45318</v>
      </c>
      <c r="B18348" s="63" t="s">
        <v>11093</v>
      </c>
      <c r="C18348" s="63" t="s">
        <v>5741</v>
      </c>
      <c r="D18348" s="183" t="s">
        <v>10337</v>
      </c>
      <c r="E18348" s="126">
        <v>250</v>
      </c>
      <c r="F18348" s="126"/>
      <c r="G18348" s="126">
        <f t="shared" si="317"/>
        <v>-250</v>
      </c>
      <c r="H18348" s="705" t="s">
        <v>12047</v>
      </c>
    </row>
    <row r="18349" spans="1:8" ht="15" x14ac:dyDescent="0.2">
      <c r="A18349" s="734">
        <v>45318</v>
      </c>
      <c r="B18349" s="63" t="s">
        <v>10908</v>
      </c>
      <c r="C18349" s="63" t="s">
        <v>11386</v>
      </c>
      <c r="D18349" s="183" t="s">
        <v>12351</v>
      </c>
      <c r="E18349" s="126">
        <v>50000</v>
      </c>
      <c r="F18349" s="126"/>
      <c r="G18349" s="126">
        <f t="shared" si="317"/>
        <v>-50000</v>
      </c>
      <c r="H18349" s="705" t="s">
        <v>12047</v>
      </c>
    </row>
    <row r="18350" spans="1:8" ht="15" x14ac:dyDescent="0.2">
      <c r="A18350" s="734">
        <v>45318</v>
      </c>
      <c r="B18350" s="63" t="s">
        <v>12208</v>
      </c>
      <c r="C18350" s="63" t="s">
        <v>7906</v>
      </c>
      <c r="D18350" s="183" t="s">
        <v>12352</v>
      </c>
      <c r="E18350" s="126">
        <v>48000</v>
      </c>
      <c r="F18350" s="126"/>
      <c r="G18350" s="126">
        <f t="shared" si="317"/>
        <v>-48000</v>
      </c>
      <c r="H18350" s="705" t="s">
        <v>12047</v>
      </c>
    </row>
    <row r="18351" spans="1:8" ht="15" x14ac:dyDescent="0.2">
      <c r="A18351" s="734">
        <v>45320</v>
      </c>
      <c r="B18351" s="63" t="s">
        <v>12328</v>
      </c>
      <c r="C18351" s="63" t="s">
        <v>10993</v>
      </c>
      <c r="D18351" s="183" t="s">
        <v>12334</v>
      </c>
      <c r="E18351" s="126">
        <v>5000</v>
      </c>
      <c r="F18351" s="126"/>
      <c r="G18351" s="126">
        <f t="shared" si="317"/>
        <v>-5000</v>
      </c>
      <c r="H18351" s="705" t="s">
        <v>12047</v>
      </c>
    </row>
    <row r="18352" spans="1:8" ht="15" x14ac:dyDescent="0.2">
      <c r="A18352" s="734">
        <v>45320</v>
      </c>
      <c r="B18352" s="63" t="s">
        <v>103</v>
      </c>
      <c r="C18352" s="63" t="s">
        <v>372</v>
      </c>
      <c r="D18352" s="183" t="s">
        <v>2108</v>
      </c>
      <c r="E18352" s="126">
        <v>1000</v>
      </c>
      <c r="F18352" s="126"/>
      <c r="G18352" s="126">
        <f t="shared" si="317"/>
        <v>-1000</v>
      </c>
      <c r="H18352" s="705" t="s">
        <v>12047</v>
      </c>
    </row>
    <row r="18353" spans="1:8" ht="15" x14ac:dyDescent="0.2">
      <c r="A18353" s="734">
        <v>45320</v>
      </c>
      <c r="B18353" s="63" t="s">
        <v>103</v>
      </c>
      <c r="C18353" s="63" t="s">
        <v>103</v>
      </c>
      <c r="D18353" s="183" t="s">
        <v>3843</v>
      </c>
      <c r="E18353" s="126">
        <v>3000</v>
      </c>
      <c r="F18353" s="126"/>
      <c r="G18353" s="126">
        <f t="shared" si="317"/>
        <v>-3000</v>
      </c>
      <c r="H18353" s="705" t="s">
        <v>12047</v>
      </c>
    </row>
    <row r="18354" spans="1:8" ht="15" x14ac:dyDescent="0.2">
      <c r="A18354" s="734">
        <v>45320</v>
      </c>
      <c r="B18354" s="63" t="s">
        <v>25</v>
      </c>
      <c r="C18354" s="63" t="s">
        <v>4065</v>
      </c>
      <c r="D18354" s="183" t="s">
        <v>2108</v>
      </c>
      <c r="E18354" s="126">
        <v>1500</v>
      </c>
      <c r="F18354" s="126"/>
      <c r="G18354" s="126">
        <f t="shared" si="317"/>
        <v>-1500</v>
      </c>
      <c r="H18354" s="705" t="s">
        <v>12047</v>
      </c>
    </row>
    <row r="18355" spans="1:8" ht="15" x14ac:dyDescent="0.2">
      <c r="A18355" s="734">
        <v>45320</v>
      </c>
      <c r="B18355" s="63" t="s">
        <v>11089</v>
      </c>
      <c r="C18355" s="670" t="s">
        <v>10993</v>
      </c>
      <c r="D18355" s="907" t="s">
        <v>12353</v>
      </c>
      <c r="E18355" s="672">
        <v>36000</v>
      </c>
      <c r="F18355" s="126"/>
      <c r="G18355" s="126">
        <f t="shared" ref="G18355:G18361" si="318">F18355-E18355</f>
        <v>-36000</v>
      </c>
      <c r="H18355" s="705" t="s">
        <v>12047</v>
      </c>
    </row>
    <row r="18356" spans="1:8" ht="15" x14ac:dyDescent="0.2">
      <c r="A18356" s="734">
        <v>45320</v>
      </c>
      <c r="B18356" s="63" t="s">
        <v>8876</v>
      </c>
      <c r="C18356" s="670" t="s">
        <v>10993</v>
      </c>
      <c r="D18356" s="907" t="s">
        <v>12353</v>
      </c>
      <c r="E18356" s="672">
        <v>8000</v>
      </c>
      <c r="F18356" s="126"/>
      <c r="G18356" s="126">
        <f t="shared" si="318"/>
        <v>-8000</v>
      </c>
      <c r="H18356" s="705" t="s">
        <v>12047</v>
      </c>
    </row>
    <row r="18357" spans="1:8" ht="15" x14ac:dyDescent="0.2">
      <c r="A18357" s="734">
        <v>45320</v>
      </c>
      <c r="B18357" s="63" t="s">
        <v>11738</v>
      </c>
      <c r="C18357" s="670" t="s">
        <v>10993</v>
      </c>
      <c r="D18357" s="907" t="s">
        <v>12353</v>
      </c>
      <c r="E18357" s="672">
        <v>8000</v>
      </c>
      <c r="F18357" s="126"/>
      <c r="G18357" s="126">
        <f t="shared" si="318"/>
        <v>-8000</v>
      </c>
      <c r="H18357" s="705" t="s">
        <v>12047</v>
      </c>
    </row>
    <row r="18358" spans="1:8" ht="15" x14ac:dyDescent="0.2">
      <c r="A18358" s="734">
        <v>45320</v>
      </c>
      <c r="B18358" s="63" t="s">
        <v>6505</v>
      </c>
      <c r="C18358" s="670" t="s">
        <v>10993</v>
      </c>
      <c r="D18358" s="907" t="s">
        <v>12353</v>
      </c>
      <c r="E18358" s="672">
        <v>3600</v>
      </c>
      <c r="F18358" s="126"/>
      <c r="G18358" s="126">
        <f t="shared" si="318"/>
        <v>-3600</v>
      </c>
      <c r="H18358" s="705" t="s">
        <v>12047</v>
      </c>
    </row>
    <row r="18359" spans="1:8" ht="15" x14ac:dyDescent="0.2">
      <c r="A18359" s="734">
        <v>45320</v>
      </c>
      <c r="B18359" s="63" t="s">
        <v>10908</v>
      </c>
      <c r="C18359" s="63" t="s">
        <v>10993</v>
      </c>
      <c r="D18359" s="183" t="s">
        <v>12354</v>
      </c>
      <c r="E18359" s="126">
        <v>5000</v>
      </c>
      <c r="F18359" s="126"/>
      <c r="G18359" s="126">
        <f t="shared" si="318"/>
        <v>-5000</v>
      </c>
      <c r="H18359" s="705" t="s">
        <v>12047</v>
      </c>
    </row>
    <row r="18360" spans="1:8" ht="15" x14ac:dyDescent="0.2">
      <c r="A18360" s="734">
        <v>45320</v>
      </c>
      <c r="B18360" s="63" t="s">
        <v>10908</v>
      </c>
      <c r="C18360" s="63" t="s">
        <v>286</v>
      </c>
      <c r="D18360" s="183" t="s">
        <v>12355</v>
      </c>
      <c r="E18360" s="126">
        <v>20000</v>
      </c>
      <c r="F18360" s="126"/>
      <c r="G18360" s="126">
        <f t="shared" si="318"/>
        <v>-20000</v>
      </c>
      <c r="H18360" s="705" t="s">
        <v>12047</v>
      </c>
    </row>
    <row r="18361" spans="1:8" ht="15" x14ac:dyDescent="0.2">
      <c r="A18361" s="734">
        <v>45320</v>
      </c>
      <c r="B18361" s="63" t="s">
        <v>11635</v>
      </c>
      <c r="C18361" s="63" t="s">
        <v>286</v>
      </c>
      <c r="D18361" s="183" t="s">
        <v>12356</v>
      </c>
      <c r="E18361" s="126">
        <v>20000</v>
      </c>
      <c r="F18361" s="126"/>
      <c r="G18361" s="126">
        <f t="shared" si="318"/>
        <v>-20000</v>
      </c>
      <c r="H18361" s="705" t="s">
        <v>12047</v>
      </c>
    </row>
    <row r="18362" spans="1:8" ht="15" x14ac:dyDescent="0.2">
      <c r="A18362" s="734">
        <v>45320</v>
      </c>
      <c r="B18362" s="63" t="s">
        <v>11089</v>
      </c>
      <c r="C18362" s="63" t="s">
        <v>11975</v>
      </c>
      <c r="D18362" s="183" t="s">
        <v>6927</v>
      </c>
      <c r="E18362" s="126">
        <v>15000</v>
      </c>
      <c r="F18362" s="126"/>
      <c r="G18362" s="126">
        <f t="shared" ref="G18362:G18368" si="319">F18362-E18362</f>
        <v>-15000</v>
      </c>
      <c r="H18362" s="705" t="s">
        <v>12047</v>
      </c>
    </row>
    <row r="18363" spans="1:8" ht="15" x14ac:dyDescent="0.2">
      <c r="A18363" s="734">
        <v>45320</v>
      </c>
      <c r="B18363" s="63" t="s">
        <v>12208</v>
      </c>
      <c r="C18363" s="63" t="s">
        <v>5387</v>
      </c>
      <c r="D18363" s="183" t="s">
        <v>12192</v>
      </c>
      <c r="E18363" s="126">
        <v>1250</v>
      </c>
      <c r="F18363" s="126"/>
      <c r="G18363" s="126">
        <f t="shared" si="319"/>
        <v>-1250</v>
      </c>
      <c r="H18363" s="705" t="s">
        <v>12047</v>
      </c>
    </row>
    <row r="18364" spans="1:8" ht="15" x14ac:dyDescent="0.2">
      <c r="A18364" s="734">
        <v>45320</v>
      </c>
      <c r="B18364" s="63" t="s">
        <v>11897</v>
      </c>
      <c r="C18364" s="63" t="s">
        <v>5741</v>
      </c>
      <c r="D18364" s="183" t="s">
        <v>370</v>
      </c>
      <c r="E18364" s="126">
        <v>3500</v>
      </c>
      <c r="F18364" s="126"/>
      <c r="G18364" s="126">
        <f t="shared" si="319"/>
        <v>-3500</v>
      </c>
      <c r="H18364" s="705" t="s">
        <v>12047</v>
      </c>
    </row>
    <row r="18365" spans="1:8" ht="15" x14ac:dyDescent="0.2">
      <c r="A18365" s="734">
        <v>45320</v>
      </c>
      <c r="B18365" s="63" t="s">
        <v>11093</v>
      </c>
      <c r="C18365" s="63" t="s">
        <v>9549</v>
      </c>
      <c r="D18365" s="183" t="s">
        <v>1157</v>
      </c>
      <c r="E18365" s="126">
        <v>50000</v>
      </c>
      <c r="F18365" s="126"/>
      <c r="G18365" s="126">
        <f t="shared" si="319"/>
        <v>-50000</v>
      </c>
      <c r="H18365" s="705" t="s">
        <v>12047</v>
      </c>
    </row>
    <row r="18366" spans="1:8" ht="15" x14ac:dyDescent="0.2">
      <c r="A18366" s="734">
        <v>45320</v>
      </c>
      <c r="B18366" s="63" t="s">
        <v>12208</v>
      </c>
      <c r="C18366" s="63" t="s">
        <v>10993</v>
      </c>
      <c r="D18366" s="183" t="s">
        <v>12360</v>
      </c>
      <c r="E18366" s="126">
        <v>3680</v>
      </c>
      <c r="F18366" s="126"/>
      <c r="G18366" s="126">
        <f t="shared" si="319"/>
        <v>-3680</v>
      </c>
      <c r="H18366" s="705" t="s">
        <v>12047</v>
      </c>
    </row>
    <row r="18367" spans="1:8" ht="15" x14ac:dyDescent="0.2">
      <c r="A18367" s="734">
        <v>45320</v>
      </c>
      <c r="B18367" s="63" t="s">
        <v>9409</v>
      </c>
      <c r="C18367" s="63" t="s">
        <v>5741</v>
      </c>
      <c r="D18367" s="183" t="s">
        <v>370</v>
      </c>
      <c r="E18367" s="126">
        <v>250</v>
      </c>
      <c r="F18367" s="126"/>
      <c r="G18367" s="126">
        <f t="shared" si="319"/>
        <v>-250</v>
      </c>
      <c r="H18367" s="705" t="s">
        <v>12047</v>
      </c>
    </row>
    <row r="18368" spans="1:8" ht="15" x14ac:dyDescent="0.2">
      <c r="A18368" s="734">
        <v>45320</v>
      </c>
      <c r="B18368" s="63" t="s">
        <v>11897</v>
      </c>
      <c r="C18368" s="63" t="s">
        <v>392</v>
      </c>
      <c r="D18368" s="183" t="s">
        <v>12361</v>
      </c>
      <c r="E18368" s="126">
        <v>47000</v>
      </c>
      <c r="F18368" s="126"/>
      <c r="G18368" s="126">
        <f t="shared" si="319"/>
        <v>-47000</v>
      </c>
      <c r="H18368" s="705" t="s">
        <v>12047</v>
      </c>
    </row>
    <row r="18369" spans="1:8" ht="15" x14ac:dyDescent="0.2">
      <c r="A18369" s="734">
        <v>45320</v>
      </c>
      <c r="B18369" s="63" t="s">
        <v>12208</v>
      </c>
      <c r="C18369" s="63" t="s">
        <v>256</v>
      </c>
      <c r="D18369" s="183" t="s">
        <v>12365</v>
      </c>
      <c r="E18369" s="126">
        <v>491000</v>
      </c>
      <c r="F18369" s="126"/>
      <c r="G18369" s="126">
        <f>F18369-E18369</f>
        <v>-491000</v>
      </c>
      <c r="H18369" s="705" t="s">
        <v>12047</v>
      </c>
    </row>
    <row r="18370" spans="1:8" ht="24" x14ac:dyDescent="0.2">
      <c r="A18370" s="734">
        <v>45320</v>
      </c>
      <c r="B18370" s="63" t="s">
        <v>11897</v>
      </c>
      <c r="C18370" s="63" t="s">
        <v>7467</v>
      </c>
      <c r="D18370" s="183" t="s">
        <v>12366</v>
      </c>
      <c r="E18370" s="126">
        <v>650000</v>
      </c>
      <c r="F18370" s="126"/>
      <c r="G18370" s="126">
        <f>F18370-E18370</f>
        <v>-650000</v>
      </c>
      <c r="H18370" s="705" t="s">
        <v>12047</v>
      </c>
    </row>
    <row r="18371" spans="1:8" ht="24" x14ac:dyDescent="0.2">
      <c r="A18371" s="734">
        <v>45320</v>
      </c>
      <c r="B18371" s="63" t="s">
        <v>11635</v>
      </c>
      <c r="C18371" s="63" t="s">
        <v>7467</v>
      </c>
      <c r="D18371" s="183" t="s">
        <v>12366</v>
      </c>
      <c r="E18371" s="126">
        <v>700000</v>
      </c>
      <c r="F18371" s="126"/>
      <c r="G18371" s="126">
        <f>F18371-E18371</f>
        <v>-700000</v>
      </c>
      <c r="H18371" s="705" t="s">
        <v>12047</v>
      </c>
    </row>
    <row r="18372" spans="1:8" ht="15" x14ac:dyDescent="0.2">
      <c r="A18372" s="734">
        <v>45320</v>
      </c>
      <c r="B18372" s="63" t="s">
        <v>11089</v>
      </c>
      <c r="C18372" s="63" t="s">
        <v>7775</v>
      </c>
      <c r="D18372" s="183" t="s">
        <v>12371</v>
      </c>
      <c r="E18372" s="126">
        <v>10000</v>
      </c>
      <c r="F18372" s="126"/>
      <c r="G18372" s="126">
        <f>F18372-E18372</f>
        <v>-10000</v>
      </c>
      <c r="H18372" s="705" t="s">
        <v>12047</v>
      </c>
    </row>
    <row r="18373" spans="1:8" ht="24" x14ac:dyDescent="0.2">
      <c r="A18373" s="734">
        <v>45320</v>
      </c>
      <c r="B18373" s="63" t="s">
        <v>10471</v>
      </c>
      <c r="C18373" s="63" t="s">
        <v>12369</v>
      </c>
      <c r="D18373" s="183" t="s">
        <v>12370</v>
      </c>
      <c r="E18373" s="126">
        <v>62400</v>
      </c>
      <c r="F18373" s="126"/>
      <c r="G18373" s="126">
        <f>F18373-E18373</f>
        <v>-62400</v>
      </c>
      <c r="H18373" s="705" t="s">
        <v>12047</v>
      </c>
    </row>
    <row r="18374" spans="1:8" ht="15" x14ac:dyDescent="0.2">
      <c r="A18374" s="734">
        <v>45320</v>
      </c>
      <c r="B18374" s="63" t="s">
        <v>12372</v>
      </c>
      <c r="C18374" s="63" t="s">
        <v>5741</v>
      </c>
      <c r="D18374" s="183" t="s">
        <v>370</v>
      </c>
      <c r="E18374" s="126">
        <v>500</v>
      </c>
      <c r="F18374" s="126"/>
      <c r="G18374" s="126">
        <f t="shared" ref="G18374:G18401" si="320">F18374-E18374</f>
        <v>-500</v>
      </c>
      <c r="H18374" s="705" t="s">
        <v>12047</v>
      </c>
    </row>
    <row r="18375" spans="1:8" ht="15" x14ac:dyDescent="0.2">
      <c r="A18375" s="734">
        <v>45320</v>
      </c>
      <c r="B18375" s="63" t="s">
        <v>12346</v>
      </c>
      <c r="C18375" s="63" t="s">
        <v>5410</v>
      </c>
      <c r="D18375" s="183" t="s">
        <v>370</v>
      </c>
      <c r="E18375" s="126">
        <v>5000</v>
      </c>
      <c r="F18375" s="126"/>
      <c r="G18375" s="126">
        <f t="shared" si="320"/>
        <v>-5000</v>
      </c>
      <c r="H18375" s="705" t="s">
        <v>12047</v>
      </c>
    </row>
    <row r="18376" spans="1:8" ht="15" x14ac:dyDescent="0.2">
      <c r="A18376" s="734">
        <v>45321</v>
      </c>
      <c r="B18376" s="63" t="s">
        <v>10232</v>
      </c>
      <c r="C18376" s="63" t="s">
        <v>11633</v>
      </c>
      <c r="D18376" s="183" t="s">
        <v>12373</v>
      </c>
      <c r="E18376" s="126">
        <v>29280</v>
      </c>
      <c r="F18376" s="126"/>
      <c r="G18376" s="126">
        <f t="shared" si="320"/>
        <v>-29280</v>
      </c>
      <c r="H18376" s="705" t="s">
        <v>12047</v>
      </c>
    </row>
    <row r="18377" spans="1:8" ht="15" x14ac:dyDescent="0.2">
      <c r="A18377" s="734">
        <v>45321</v>
      </c>
      <c r="B18377" s="63" t="s">
        <v>12372</v>
      </c>
      <c r="C18377" s="63" t="s">
        <v>10993</v>
      </c>
      <c r="D18377" s="183" t="s">
        <v>12374</v>
      </c>
      <c r="E18377" s="126">
        <v>11060</v>
      </c>
      <c r="F18377" s="126"/>
      <c r="G18377" s="126">
        <f t="shared" si="320"/>
        <v>-11060</v>
      </c>
      <c r="H18377" s="705" t="s">
        <v>12047</v>
      </c>
    </row>
    <row r="18378" spans="1:8" ht="15" x14ac:dyDescent="0.2">
      <c r="A18378" s="734">
        <v>45321</v>
      </c>
      <c r="B18378" s="63" t="s">
        <v>12208</v>
      </c>
      <c r="C18378" s="63" t="s">
        <v>5741</v>
      </c>
      <c r="D18378" s="183" t="s">
        <v>370</v>
      </c>
      <c r="E18378" s="126">
        <v>1000</v>
      </c>
      <c r="F18378" s="126"/>
      <c r="G18378" s="126">
        <f t="shared" si="320"/>
        <v>-1000</v>
      </c>
      <c r="H18378" s="705" t="s">
        <v>12047</v>
      </c>
    </row>
    <row r="18379" spans="1:8" ht="15" x14ac:dyDescent="0.2">
      <c r="A18379" s="734">
        <v>45321</v>
      </c>
      <c r="B18379" s="63" t="s">
        <v>11738</v>
      </c>
      <c r="C18379" s="1099" t="s">
        <v>794</v>
      </c>
      <c r="D18379" s="1102" t="s">
        <v>12418</v>
      </c>
      <c r="E18379" s="1101">
        <v>649700</v>
      </c>
      <c r="F18379" s="126"/>
      <c r="G18379" s="126">
        <f t="shared" ref="G18379:G18398" si="321">F18379-E18379</f>
        <v>-649700</v>
      </c>
      <c r="H18379" s="705" t="s">
        <v>12047</v>
      </c>
    </row>
    <row r="18380" spans="1:8" ht="15" x14ac:dyDescent="0.2">
      <c r="A18380" s="734">
        <v>45321</v>
      </c>
      <c r="B18380" s="63" t="s">
        <v>37</v>
      </c>
      <c r="C18380" s="1099" t="s">
        <v>794</v>
      </c>
      <c r="D18380" s="1102" t="s">
        <v>11845</v>
      </c>
      <c r="E18380" s="1101">
        <v>169677.41935483873</v>
      </c>
      <c r="F18380" s="126"/>
      <c r="G18380" s="126">
        <f t="shared" si="321"/>
        <v>-169677.41935483873</v>
      </c>
      <c r="H18380" s="705" t="s">
        <v>12047</v>
      </c>
    </row>
    <row r="18381" spans="1:8" ht="15" x14ac:dyDescent="0.2">
      <c r="A18381" s="734">
        <v>45321</v>
      </c>
      <c r="B18381" s="63" t="s">
        <v>103</v>
      </c>
      <c r="C18381" s="1099" t="s">
        <v>794</v>
      </c>
      <c r="D18381" s="1102" t="s">
        <v>10137</v>
      </c>
      <c r="E18381" s="1101">
        <v>260000</v>
      </c>
      <c r="F18381" s="126"/>
      <c r="G18381" s="126">
        <f t="shared" si="321"/>
        <v>-260000</v>
      </c>
      <c r="H18381" s="705" t="s">
        <v>12047</v>
      </c>
    </row>
    <row r="18382" spans="1:8" ht="15" x14ac:dyDescent="0.2">
      <c r="A18382" s="734">
        <v>45321</v>
      </c>
      <c r="B18382" s="63" t="s">
        <v>12346</v>
      </c>
      <c r="C18382" s="1099" t="s">
        <v>794</v>
      </c>
      <c r="D18382" s="1102" t="s">
        <v>12419</v>
      </c>
      <c r="E18382" s="1101">
        <v>61200</v>
      </c>
      <c r="F18382" s="126"/>
      <c r="G18382" s="126">
        <f t="shared" si="321"/>
        <v>-61200</v>
      </c>
      <c r="H18382" s="705" t="s">
        <v>12047</v>
      </c>
    </row>
    <row r="18383" spans="1:8" ht="15" x14ac:dyDescent="0.2">
      <c r="A18383" s="734">
        <v>45321</v>
      </c>
      <c r="B18383" s="63" t="s">
        <v>11089</v>
      </c>
      <c r="C18383" s="1099" t="s">
        <v>794</v>
      </c>
      <c r="D18383" s="1102" t="s">
        <v>11847</v>
      </c>
      <c r="E18383" s="1101">
        <v>42700</v>
      </c>
      <c r="F18383" s="126"/>
      <c r="G18383" s="126">
        <f t="shared" si="321"/>
        <v>-42700</v>
      </c>
      <c r="H18383" s="705" t="s">
        <v>12047</v>
      </c>
    </row>
    <row r="18384" spans="1:8" ht="15" x14ac:dyDescent="0.2">
      <c r="A18384" s="734">
        <v>45321</v>
      </c>
      <c r="B18384" s="63" t="s">
        <v>7807</v>
      </c>
      <c r="C18384" s="1099" t="s">
        <v>794</v>
      </c>
      <c r="D18384" s="1102" t="s">
        <v>10118</v>
      </c>
      <c r="E18384" s="1101">
        <v>36200</v>
      </c>
      <c r="F18384" s="126"/>
      <c r="G18384" s="126">
        <f t="shared" si="321"/>
        <v>-36200</v>
      </c>
      <c r="H18384" s="705" t="s">
        <v>12047</v>
      </c>
    </row>
    <row r="18385" spans="1:8" ht="15" x14ac:dyDescent="0.2">
      <c r="A18385" s="734">
        <v>45321</v>
      </c>
      <c r="B18385" s="63" t="s">
        <v>11089</v>
      </c>
      <c r="C18385" s="1099" t="s">
        <v>794</v>
      </c>
      <c r="D18385" s="1102" t="s">
        <v>12420</v>
      </c>
      <c r="E18385" s="1101">
        <v>44250</v>
      </c>
      <c r="F18385" s="126"/>
      <c r="G18385" s="126">
        <f t="shared" si="321"/>
        <v>-44250</v>
      </c>
      <c r="H18385" s="705" t="s">
        <v>12047</v>
      </c>
    </row>
    <row r="18386" spans="1:8" ht="15" x14ac:dyDescent="0.2">
      <c r="A18386" s="734">
        <v>45321</v>
      </c>
      <c r="B18386" s="63" t="s">
        <v>11089</v>
      </c>
      <c r="C18386" s="1099" t="s">
        <v>794</v>
      </c>
      <c r="D18386" s="1102" t="s">
        <v>12421</v>
      </c>
      <c r="E18386" s="1101">
        <v>34840</v>
      </c>
      <c r="F18386" s="126"/>
      <c r="G18386" s="126">
        <f t="shared" si="321"/>
        <v>-34840</v>
      </c>
      <c r="H18386" s="705" t="s">
        <v>12047</v>
      </c>
    </row>
    <row r="18387" spans="1:8" ht="15" x14ac:dyDescent="0.2">
      <c r="A18387" s="734">
        <v>45321</v>
      </c>
      <c r="B18387" s="63" t="s">
        <v>11635</v>
      </c>
      <c r="C18387" s="1099" t="s">
        <v>794</v>
      </c>
      <c r="D18387" s="1102" t="s">
        <v>11597</v>
      </c>
      <c r="E18387" s="1101">
        <v>45000</v>
      </c>
      <c r="F18387" s="126"/>
      <c r="G18387" s="126">
        <f t="shared" si="321"/>
        <v>-45000</v>
      </c>
      <c r="H18387" s="705" t="s">
        <v>12047</v>
      </c>
    </row>
    <row r="18388" spans="1:8" ht="15" x14ac:dyDescent="0.2">
      <c r="A18388" s="734">
        <v>45321</v>
      </c>
      <c r="B18388" s="63" t="s">
        <v>11897</v>
      </c>
      <c r="C18388" s="1099" t="s">
        <v>794</v>
      </c>
      <c r="D18388" s="1102" t="s">
        <v>10749</v>
      </c>
      <c r="E18388" s="1101">
        <v>100500</v>
      </c>
      <c r="F18388" s="126"/>
      <c r="G18388" s="126">
        <f t="shared" si="321"/>
        <v>-100500</v>
      </c>
      <c r="H18388" s="705" t="s">
        <v>12047</v>
      </c>
    </row>
    <row r="18389" spans="1:8" ht="15" x14ac:dyDescent="0.2">
      <c r="A18389" s="734">
        <v>45321</v>
      </c>
      <c r="B18389" s="63" t="s">
        <v>3945</v>
      </c>
      <c r="C18389" s="1099" t="s">
        <v>794</v>
      </c>
      <c r="D18389" s="1102" t="s">
        <v>12422</v>
      </c>
      <c r="E18389" s="1101">
        <v>137891.12903225806</v>
      </c>
      <c r="F18389" s="126"/>
      <c r="G18389" s="126">
        <f t="shared" si="321"/>
        <v>-137891.12903225806</v>
      </c>
      <c r="H18389" s="705" t="s">
        <v>12047</v>
      </c>
    </row>
    <row r="18390" spans="1:8" ht="15" x14ac:dyDescent="0.2">
      <c r="A18390" s="734">
        <v>45321</v>
      </c>
      <c r="B18390" s="63" t="s">
        <v>3946</v>
      </c>
      <c r="C18390" s="1099" t="s">
        <v>794</v>
      </c>
      <c r="D18390" s="1102" t="s">
        <v>12423</v>
      </c>
      <c r="E18390" s="1101">
        <v>128949.59677419355</v>
      </c>
      <c r="F18390" s="126"/>
      <c r="G18390" s="126">
        <f t="shared" si="321"/>
        <v>-128949.59677419355</v>
      </c>
      <c r="H18390" s="705" t="s">
        <v>12047</v>
      </c>
    </row>
    <row r="18391" spans="1:8" ht="15" x14ac:dyDescent="0.2">
      <c r="A18391" s="734">
        <v>45321</v>
      </c>
      <c r="B18391" s="63" t="s">
        <v>12346</v>
      </c>
      <c r="C18391" s="1099" t="s">
        <v>794</v>
      </c>
      <c r="D18391" s="1102" t="s">
        <v>12424</v>
      </c>
      <c r="E18391" s="1101">
        <v>182668</v>
      </c>
      <c r="F18391" s="126"/>
      <c r="G18391" s="126">
        <f t="shared" si="321"/>
        <v>-182668</v>
      </c>
      <c r="H18391" s="705" t="s">
        <v>12047</v>
      </c>
    </row>
    <row r="18392" spans="1:8" ht="15" x14ac:dyDescent="0.2">
      <c r="A18392" s="734">
        <v>45321</v>
      </c>
      <c r="B18392" s="63" t="s">
        <v>11635</v>
      </c>
      <c r="C18392" s="1099" t="s">
        <v>794</v>
      </c>
      <c r="D18392" s="1102" t="s">
        <v>12425</v>
      </c>
      <c r="E18392" s="1101">
        <v>62250</v>
      </c>
      <c r="F18392" s="126"/>
      <c r="G18392" s="126">
        <f t="shared" si="321"/>
        <v>-62250</v>
      </c>
      <c r="H18392" s="705" t="s">
        <v>12047</v>
      </c>
    </row>
    <row r="18393" spans="1:8" ht="15" x14ac:dyDescent="0.2">
      <c r="A18393" s="734">
        <v>45321</v>
      </c>
      <c r="B18393" s="63" t="s">
        <v>10908</v>
      </c>
      <c r="C18393" s="1099" t="s">
        <v>794</v>
      </c>
      <c r="D18393" s="1102" t="s">
        <v>12178</v>
      </c>
      <c r="E18393" s="1101">
        <v>60000</v>
      </c>
      <c r="F18393" s="126"/>
      <c r="G18393" s="126">
        <f t="shared" si="321"/>
        <v>-60000</v>
      </c>
      <c r="H18393" s="705" t="s">
        <v>12047</v>
      </c>
    </row>
    <row r="18394" spans="1:8" ht="15" x14ac:dyDescent="0.2">
      <c r="A18394" s="734">
        <v>45321</v>
      </c>
      <c r="B18394" s="63" t="s">
        <v>10908</v>
      </c>
      <c r="C18394" s="1099" t="s">
        <v>794</v>
      </c>
      <c r="D18394" s="1102" t="s">
        <v>12426</v>
      </c>
      <c r="E18394" s="1101">
        <v>38258.06451612903</v>
      </c>
      <c r="F18394" s="126"/>
      <c r="G18394" s="126">
        <f t="shared" si="321"/>
        <v>-38258.06451612903</v>
      </c>
      <c r="H18394" s="705" t="s">
        <v>12047</v>
      </c>
    </row>
    <row r="18395" spans="1:8" ht="15" x14ac:dyDescent="0.2">
      <c r="A18395" s="734">
        <v>45321</v>
      </c>
      <c r="B18395" s="63" t="s">
        <v>11897</v>
      </c>
      <c r="C18395" s="1099" t="s">
        <v>794</v>
      </c>
      <c r="D18395" s="1102" t="s">
        <v>11609</v>
      </c>
      <c r="E18395" s="1101">
        <v>51900</v>
      </c>
      <c r="F18395" s="126"/>
      <c r="G18395" s="126">
        <f t="shared" si="321"/>
        <v>-51900</v>
      </c>
      <c r="H18395" s="705" t="s">
        <v>12047</v>
      </c>
    </row>
    <row r="18396" spans="1:8" ht="15" x14ac:dyDescent="0.2">
      <c r="A18396" s="734">
        <v>45321</v>
      </c>
      <c r="B18396" s="63" t="s">
        <v>11089</v>
      </c>
      <c r="C18396" s="1099" t="s">
        <v>794</v>
      </c>
      <c r="D18396" s="1102" t="s">
        <v>11854</v>
      </c>
      <c r="E18396" s="1101">
        <v>41010</v>
      </c>
      <c r="F18396" s="126"/>
      <c r="G18396" s="126">
        <f t="shared" si="321"/>
        <v>-41010</v>
      </c>
      <c r="H18396" s="705" t="s">
        <v>12047</v>
      </c>
    </row>
    <row r="18397" spans="1:8" ht="15" x14ac:dyDescent="0.2">
      <c r="A18397" s="734">
        <v>45321</v>
      </c>
      <c r="B18397" s="63" t="s">
        <v>3946</v>
      </c>
      <c r="C18397" s="1099" t="s">
        <v>794</v>
      </c>
      <c r="D18397" s="1102" t="s">
        <v>12427</v>
      </c>
      <c r="E18397" s="1101">
        <v>31000</v>
      </c>
      <c r="F18397" s="126"/>
      <c r="G18397" s="126">
        <f t="shared" si="321"/>
        <v>-31000</v>
      </c>
      <c r="H18397" s="705" t="s">
        <v>12047</v>
      </c>
    </row>
    <row r="18398" spans="1:8" ht="15" x14ac:dyDescent="0.2">
      <c r="A18398" s="734">
        <v>45321</v>
      </c>
      <c r="B18398" s="63" t="s">
        <v>9986</v>
      </c>
      <c r="C18398" s="1099" t="s">
        <v>794</v>
      </c>
      <c r="D18398" s="1102" t="s">
        <v>12116</v>
      </c>
      <c r="E18398" s="1101">
        <v>17750</v>
      </c>
      <c r="F18398" s="126"/>
      <c r="G18398" s="126">
        <f t="shared" si="321"/>
        <v>-17750</v>
      </c>
      <c r="H18398" s="705" t="s">
        <v>12047</v>
      </c>
    </row>
    <row r="18399" spans="1:8" ht="15" x14ac:dyDescent="0.2">
      <c r="A18399" s="734">
        <v>45321</v>
      </c>
      <c r="B18399" s="63" t="s">
        <v>12328</v>
      </c>
      <c r="C18399" s="63" t="s">
        <v>10993</v>
      </c>
      <c r="D18399" s="183" t="s">
        <v>10009</v>
      </c>
      <c r="E18399" s="126">
        <v>1500</v>
      </c>
      <c r="F18399" s="126"/>
      <c r="G18399" s="126">
        <f t="shared" si="320"/>
        <v>-1500</v>
      </c>
      <c r="H18399" s="705" t="s">
        <v>12047</v>
      </c>
    </row>
    <row r="18400" spans="1:8" ht="15" x14ac:dyDescent="0.2">
      <c r="A18400" s="734">
        <v>45321</v>
      </c>
      <c r="B18400" s="63" t="s">
        <v>12372</v>
      </c>
      <c r="C18400" s="63" t="s">
        <v>10993</v>
      </c>
      <c r="D18400" s="183" t="s">
        <v>12375</v>
      </c>
      <c r="E18400" s="126">
        <v>2715</v>
      </c>
      <c r="F18400" s="126"/>
      <c r="G18400" s="126">
        <f t="shared" si="320"/>
        <v>-2715</v>
      </c>
      <c r="H18400" s="705" t="s">
        <v>12047</v>
      </c>
    </row>
    <row r="18401" spans="1:8" ht="18.75" customHeight="1" x14ac:dyDescent="0.2">
      <c r="A18401" s="734">
        <v>45321</v>
      </c>
      <c r="B18401" s="63" t="s">
        <v>11089</v>
      </c>
      <c r="C18401" s="63" t="s">
        <v>10993</v>
      </c>
      <c r="D18401" s="183" t="s">
        <v>12376</v>
      </c>
      <c r="E18401" s="126">
        <v>27400</v>
      </c>
      <c r="F18401" s="126"/>
      <c r="G18401" s="126">
        <f t="shared" si="320"/>
        <v>-27400</v>
      </c>
      <c r="H18401" s="705" t="s">
        <v>12047</v>
      </c>
    </row>
    <row r="18402" spans="1:8" ht="18.75" customHeight="1" x14ac:dyDescent="0.2">
      <c r="A18402" s="734">
        <v>45321</v>
      </c>
      <c r="B18402" s="63" t="s">
        <v>12328</v>
      </c>
      <c r="C18402" s="63" t="s">
        <v>12310</v>
      </c>
      <c r="D18402" s="183" t="s">
        <v>12377</v>
      </c>
      <c r="E18402" s="126">
        <v>5000</v>
      </c>
      <c r="F18402" s="126"/>
      <c r="G18402" s="126">
        <f t="shared" ref="G18402:G18407" si="322">F18402-E18402</f>
        <v>-5000</v>
      </c>
      <c r="H18402" s="705" t="s">
        <v>12047</v>
      </c>
    </row>
    <row r="18403" spans="1:8" ht="18.75" customHeight="1" x14ac:dyDescent="0.2">
      <c r="A18403" s="734">
        <v>45321</v>
      </c>
      <c r="B18403" s="63" t="s">
        <v>12378</v>
      </c>
      <c r="C18403" s="63" t="s">
        <v>286</v>
      </c>
      <c r="D18403" s="183" t="s">
        <v>12379</v>
      </c>
      <c r="E18403" s="126">
        <v>2700</v>
      </c>
      <c r="F18403" s="126"/>
      <c r="G18403" s="126">
        <f t="shared" si="322"/>
        <v>-2700</v>
      </c>
      <c r="H18403" s="705" t="s">
        <v>12047</v>
      </c>
    </row>
    <row r="18404" spans="1:8" ht="18.75" customHeight="1" x14ac:dyDescent="0.2">
      <c r="A18404" s="734">
        <v>45322</v>
      </c>
      <c r="B18404" s="63" t="s">
        <v>8559</v>
      </c>
      <c r="C18404" s="63" t="s">
        <v>12380</v>
      </c>
      <c r="D18404" s="183" t="s">
        <v>12381</v>
      </c>
      <c r="E18404" s="126">
        <v>5000</v>
      </c>
      <c r="F18404" s="126"/>
      <c r="G18404" s="126">
        <f t="shared" si="322"/>
        <v>-5000</v>
      </c>
      <c r="H18404" s="705" t="s">
        <v>12047</v>
      </c>
    </row>
    <row r="18405" spans="1:8" ht="18.75" customHeight="1" x14ac:dyDescent="0.2">
      <c r="A18405" s="734">
        <v>45322</v>
      </c>
      <c r="B18405" s="736"/>
      <c r="C18405" s="63" t="s">
        <v>12330</v>
      </c>
      <c r="D18405" s="183" t="s">
        <v>11171</v>
      </c>
      <c r="E18405" s="126">
        <v>300000</v>
      </c>
      <c r="F18405" s="126"/>
      <c r="G18405" s="126">
        <f t="shared" si="322"/>
        <v>-300000</v>
      </c>
      <c r="H18405" s="705" t="s">
        <v>12047</v>
      </c>
    </row>
    <row r="18406" spans="1:8" ht="18.75" customHeight="1" x14ac:dyDescent="0.2">
      <c r="A18406" s="734">
        <v>45322</v>
      </c>
      <c r="B18406" s="63" t="s">
        <v>12151</v>
      </c>
      <c r="C18406" s="63" t="s">
        <v>10993</v>
      </c>
      <c r="D18406" s="183" t="s">
        <v>12382</v>
      </c>
      <c r="E18406" s="126">
        <v>90000</v>
      </c>
      <c r="F18406" s="126"/>
      <c r="G18406" s="126">
        <f t="shared" si="322"/>
        <v>-90000</v>
      </c>
      <c r="H18406" s="705" t="s">
        <v>12047</v>
      </c>
    </row>
    <row r="18407" spans="1:8" ht="18.75" customHeight="1" x14ac:dyDescent="0.2">
      <c r="A18407" s="734">
        <v>45322</v>
      </c>
      <c r="B18407" s="63" t="s">
        <v>11897</v>
      </c>
      <c r="C18407" s="63" t="s">
        <v>392</v>
      </c>
      <c r="D18407" s="183" t="s">
        <v>3991</v>
      </c>
      <c r="E18407" s="126">
        <v>4200</v>
      </c>
      <c r="F18407" s="126"/>
      <c r="G18407" s="126">
        <f t="shared" si="322"/>
        <v>-4200</v>
      </c>
      <c r="H18407" s="705" t="s">
        <v>12047</v>
      </c>
    </row>
    <row r="18408" spans="1:8" ht="18.75" customHeight="1" x14ac:dyDescent="0.2">
      <c r="A18408" s="734">
        <v>45322</v>
      </c>
      <c r="B18408" s="63" t="s">
        <v>12346</v>
      </c>
      <c r="C18408" s="63" t="s">
        <v>3104</v>
      </c>
      <c r="D18408" s="183" t="s">
        <v>12383</v>
      </c>
      <c r="E18408" s="126">
        <v>15000</v>
      </c>
      <c r="F18408" s="126"/>
      <c r="G18408" s="126">
        <f t="shared" ref="G18408:G18413" si="323">F18408-E18408</f>
        <v>-15000</v>
      </c>
      <c r="H18408" s="705" t="s">
        <v>12047</v>
      </c>
    </row>
    <row r="18409" spans="1:8" ht="18.75" customHeight="1" x14ac:dyDescent="0.2">
      <c r="A18409" s="734">
        <v>45322</v>
      </c>
      <c r="B18409" s="63" t="s">
        <v>103</v>
      </c>
      <c r="C18409" s="63" t="s">
        <v>103</v>
      </c>
      <c r="D18409" s="183" t="s">
        <v>3843</v>
      </c>
      <c r="E18409" s="126">
        <v>3000</v>
      </c>
      <c r="F18409" s="126"/>
      <c r="G18409" s="126">
        <f t="shared" si="323"/>
        <v>-3000</v>
      </c>
      <c r="H18409" s="705" t="s">
        <v>12047</v>
      </c>
    </row>
    <row r="18410" spans="1:8" ht="18.75" customHeight="1" x14ac:dyDescent="0.2">
      <c r="A18410" s="734">
        <v>45322</v>
      </c>
      <c r="B18410" s="63" t="s">
        <v>25</v>
      </c>
      <c r="C18410" s="63" t="s">
        <v>8150</v>
      </c>
      <c r="D18410" s="183" t="s">
        <v>6310</v>
      </c>
      <c r="E18410" s="126">
        <v>860</v>
      </c>
      <c r="F18410" s="126"/>
      <c r="G18410" s="126">
        <f t="shared" si="323"/>
        <v>-860</v>
      </c>
      <c r="H18410" s="705" t="s">
        <v>12047</v>
      </c>
    </row>
    <row r="18411" spans="1:8" ht="18.75" customHeight="1" x14ac:dyDescent="0.2">
      <c r="A18411" s="734">
        <v>45322</v>
      </c>
      <c r="B18411" s="63" t="s">
        <v>11897</v>
      </c>
      <c r="C18411" s="63" t="s">
        <v>5741</v>
      </c>
      <c r="D18411" s="183" t="s">
        <v>370</v>
      </c>
      <c r="E18411" s="126">
        <v>2700</v>
      </c>
      <c r="F18411" s="126"/>
      <c r="G18411" s="126">
        <f t="shared" si="323"/>
        <v>-2700</v>
      </c>
      <c r="H18411" s="705" t="s">
        <v>12047</v>
      </c>
    </row>
    <row r="18412" spans="1:8" ht="18.75" customHeight="1" x14ac:dyDescent="0.2">
      <c r="A18412" s="734">
        <v>45322</v>
      </c>
      <c r="B18412" s="63" t="s">
        <v>12372</v>
      </c>
      <c r="C18412" s="63" t="s">
        <v>5741</v>
      </c>
      <c r="D18412" s="183" t="s">
        <v>370</v>
      </c>
      <c r="E18412" s="126">
        <v>1500</v>
      </c>
      <c r="F18412" s="126"/>
      <c r="G18412" s="126">
        <f t="shared" si="323"/>
        <v>-1500</v>
      </c>
      <c r="H18412" s="705" t="s">
        <v>12047</v>
      </c>
    </row>
    <row r="18413" spans="1:8" ht="18.75" customHeight="1" x14ac:dyDescent="0.2">
      <c r="A18413" s="734">
        <v>45322</v>
      </c>
      <c r="B18413" s="63" t="s">
        <v>11089</v>
      </c>
      <c r="C18413" s="63" t="s">
        <v>11552</v>
      </c>
      <c r="D18413" s="183" t="s">
        <v>12384</v>
      </c>
      <c r="E18413" s="126">
        <v>19100</v>
      </c>
      <c r="F18413" s="126"/>
      <c r="G18413" s="126">
        <f t="shared" si="323"/>
        <v>-19100</v>
      </c>
      <c r="H18413" s="705" t="s">
        <v>12047</v>
      </c>
    </row>
    <row r="18414" spans="1:8" ht="24" x14ac:dyDescent="0.2">
      <c r="A18414" s="733">
        <v>45292</v>
      </c>
      <c r="B18414" s="174" t="s">
        <v>9986</v>
      </c>
      <c r="C18414" s="551" t="s">
        <v>12050</v>
      </c>
      <c r="D18414" s="740" t="s">
        <v>12067</v>
      </c>
      <c r="E18414" s="552">
        <v>91980</v>
      </c>
      <c r="F18414" s="236"/>
      <c r="G18414" s="236">
        <f t="shared" ref="G18414:G18463" si="324">F18414-E18414</f>
        <v>-91980</v>
      </c>
      <c r="H18414" s="709" t="s">
        <v>12047</v>
      </c>
    </row>
    <row r="18415" spans="1:8" ht="24" x14ac:dyDescent="0.2">
      <c r="A18415" s="733">
        <v>45292</v>
      </c>
      <c r="B18415" s="174" t="s">
        <v>10151</v>
      </c>
      <c r="C18415" s="551" t="s">
        <v>12050</v>
      </c>
      <c r="D18415" s="740" t="s">
        <v>12067</v>
      </c>
      <c r="E18415" s="552">
        <v>21340</v>
      </c>
      <c r="F18415" s="236"/>
      <c r="G18415" s="236">
        <f t="shared" si="324"/>
        <v>-21340</v>
      </c>
      <c r="H18415" s="709" t="s">
        <v>12047</v>
      </c>
    </row>
    <row r="18416" spans="1:8" ht="24" x14ac:dyDescent="0.2">
      <c r="A18416" s="733">
        <v>45292</v>
      </c>
      <c r="B18416" s="174" t="s">
        <v>10471</v>
      </c>
      <c r="C18416" s="551" t="s">
        <v>12050</v>
      </c>
      <c r="D18416" s="740" t="s">
        <v>12067</v>
      </c>
      <c r="E18416" s="552">
        <v>140985</v>
      </c>
      <c r="F18416" s="236"/>
      <c r="G18416" s="236">
        <f t="shared" si="324"/>
        <v>-140985</v>
      </c>
      <c r="H18416" s="709" t="s">
        <v>12047</v>
      </c>
    </row>
    <row r="18417" spans="1:8" ht="24" x14ac:dyDescent="0.2">
      <c r="A18417" s="733">
        <v>45292</v>
      </c>
      <c r="B18417" s="174" t="s">
        <v>10232</v>
      </c>
      <c r="C18417" s="551" t="s">
        <v>12050</v>
      </c>
      <c r="D18417" s="740" t="s">
        <v>12067</v>
      </c>
      <c r="E18417" s="552">
        <v>15980</v>
      </c>
      <c r="F18417" s="236"/>
      <c r="G18417" s="236">
        <f t="shared" si="324"/>
        <v>-15980</v>
      </c>
      <c r="H18417" s="709" t="s">
        <v>12047</v>
      </c>
    </row>
    <row r="18418" spans="1:8" ht="24" x14ac:dyDescent="0.2">
      <c r="A18418" s="733">
        <v>45292</v>
      </c>
      <c r="B18418" s="174" t="s">
        <v>10571</v>
      </c>
      <c r="C18418" s="551" t="s">
        <v>12050</v>
      </c>
      <c r="D18418" s="740" t="s">
        <v>12067</v>
      </c>
      <c r="E18418" s="552">
        <v>45000</v>
      </c>
      <c r="F18418" s="236"/>
      <c r="G18418" s="236">
        <f t="shared" si="324"/>
        <v>-45000</v>
      </c>
      <c r="H18418" s="709" t="s">
        <v>12047</v>
      </c>
    </row>
    <row r="18419" spans="1:8" ht="24" x14ac:dyDescent="0.2">
      <c r="A18419" s="733">
        <v>45292</v>
      </c>
      <c r="B18419" s="174" t="s">
        <v>10379</v>
      </c>
      <c r="C18419" s="551" t="s">
        <v>12050</v>
      </c>
      <c r="D18419" s="740" t="s">
        <v>12067</v>
      </c>
      <c r="E18419" s="552">
        <v>114255</v>
      </c>
      <c r="F18419" s="236"/>
      <c r="G18419" s="236">
        <f t="shared" si="324"/>
        <v>-114255</v>
      </c>
      <c r="H18419" s="709" t="s">
        <v>12047</v>
      </c>
    </row>
    <row r="18420" spans="1:8" ht="24" x14ac:dyDescent="0.2">
      <c r="A18420" s="733">
        <v>45292</v>
      </c>
      <c r="B18420" s="174" t="s">
        <v>10909</v>
      </c>
      <c r="C18420" s="551" t="s">
        <v>12050</v>
      </c>
      <c r="D18420" s="740" t="s">
        <v>12067</v>
      </c>
      <c r="E18420" s="552">
        <v>83530</v>
      </c>
      <c r="F18420" s="236"/>
      <c r="G18420" s="236">
        <f t="shared" si="324"/>
        <v>-83530</v>
      </c>
      <c r="H18420" s="709" t="s">
        <v>12047</v>
      </c>
    </row>
    <row r="18421" spans="1:8" ht="24" x14ac:dyDescent="0.2">
      <c r="A18421" s="733">
        <v>45292</v>
      </c>
      <c r="B18421" s="174" t="s">
        <v>11007</v>
      </c>
      <c r="C18421" s="551" t="s">
        <v>12050</v>
      </c>
      <c r="D18421" s="740" t="s">
        <v>12067</v>
      </c>
      <c r="E18421" s="552">
        <v>65500</v>
      </c>
      <c r="F18421" s="236"/>
      <c r="G18421" s="236">
        <f t="shared" si="324"/>
        <v>-65500</v>
      </c>
      <c r="H18421" s="709" t="s">
        <v>12047</v>
      </c>
    </row>
    <row r="18422" spans="1:8" ht="24" x14ac:dyDescent="0.2">
      <c r="A18422" s="733">
        <v>45292</v>
      </c>
      <c r="B18422" s="174" t="s">
        <v>11446</v>
      </c>
      <c r="C18422" s="551" t="s">
        <v>12050</v>
      </c>
      <c r="D18422" s="740" t="s">
        <v>12067</v>
      </c>
      <c r="E18422" s="552">
        <v>250855</v>
      </c>
      <c r="F18422" s="236"/>
      <c r="G18422" s="236">
        <f t="shared" si="324"/>
        <v>-250855</v>
      </c>
      <c r="H18422" s="709" t="s">
        <v>12047</v>
      </c>
    </row>
    <row r="18423" spans="1:8" ht="24" x14ac:dyDescent="0.2">
      <c r="A18423" s="733">
        <v>45292</v>
      </c>
      <c r="B18423" s="174" t="s">
        <v>11617</v>
      </c>
      <c r="C18423" s="551" t="s">
        <v>12050</v>
      </c>
      <c r="D18423" s="740" t="s">
        <v>12067</v>
      </c>
      <c r="E18423" s="552">
        <v>41135</v>
      </c>
      <c r="F18423" s="236"/>
      <c r="G18423" s="236">
        <f t="shared" si="324"/>
        <v>-41135</v>
      </c>
      <c r="H18423" s="709" t="s">
        <v>12047</v>
      </c>
    </row>
    <row r="18424" spans="1:8" ht="24" x14ac:dyDescent="0.2">
      <c r="A18424" s="733">
        <v>45292</v>
      </c>
      <c r="B18424" s="736"/>
      <c r="C18424" s="551" t="s">
        <v>12050</v>
      </c>
      <c r="D18424" s="740" t="s">
        <v>12067</v>
      </c>
      <c r="E18424" s="552">
        <v>205140</v>
      </c>
      <c r="F18424" s="236"/>
      <c r="G18424" s="236">
        <f t="shared" si="324"/>
        <v>-205140</v>
      </c>
      <c r="H18424" s="709" t="s">
        <v>12047</v>
      </c>
    </row>
    <row r="18425" spans="1:8" ht="15" x14ac:dyDescent="0.2">
      <c r="A18425" s="733">
        <v>45292</v>
      </c>
      <c r="B18425" s="174" t="s">
        <v>10232</v>
      </c>
      <c r="C18425" s="174" t="s">
        <v>7467</v>
      </c>
      <c r="D18425" s="228" t="s">
        <v>12037</v>
      </c>
      <c r="E18425" s="236">
        <v>1000000</v>
      </c>
      <c r="F18425" s="236"/>
      <c r="G18425" s="236">
        <f t="shared" si="324"/>
        <v>-1000000</v>
      </c>
      <c r="H18425" s="709" t="s">
        <v>12047</v>
      </c>
    </row>
    <row r="18426" spans="1:8" ht="15" x14ac:dyDescent="0.2">
      <c r="A18426" s="733">
        <v>45292</v>
      </c>
      <c r="B18426" s="174" t="s">
        <v>11093</v>
      </c>
      <c r="C18426" s="174" t="s">
        <v>8251</v>
      </c>
      <c r="D18426" s="228" t="s">
        <v>12068</v>
      </c>
      <c r="E18426" s="236">
        <v>153000</v>
      </c>
      <c r="F18426" s="236"/>
      <c r="G18426" s="236">
        <f t="shared" si="324"/>
        <v>-153000</v>
      </c>
      <c r="H18426" s="709" t="s">
        <v>12047</v>
      </c>
    </row>
    <row r="18427" spans="1:8" ht="15" x14ac:dyDescent="0.2">
      <c r="A18427" s="733">
        <v>45292</v>
      </c>
      <c r="B18427" s="174" t="s">
        <v>10576</v>
      </c>
      <c r="C18427" s="174" t="s">
        <v>8251</v>
      </c>
      <c r="D18427" s="228" t="s">
        <v>12069</v>
      </c>
      <c r="E18427" s="236">
        <v>150000</v>
      </c>
      <c r="F18427" s="236"/>
      <c r="G18427" s="236">
        <f t="shared" si="324"/>
        <v>-150000</v>
      </c>
      <c r="H18427" s="709" t="s">
        <v>12047</v>
      </c>
    </row>
    <row r="18428" spans="1:8" ht="36" x14ac:dyDescent="0.2">
      <c r="A18428" s="733">
        <v>45292</v>
      </c>
      <c r="B18428" s="174" t="s">
        <v>10232</v>
      </c>
      <c r="C18428" s="551" t="s">
        <v>3446</v>
      </c>
      <c r="D18428" s="740" t="s">
        <v>12072</v>
      </c>
      <c r="E18428" s="552">
        <v>98000</v>
      </c>
      <c r="F18428" s="236"/>
      <c r="G18428" s="236">
        <f t="shared" si="324"/>
        <v>-98000</v>
      </c>
      <c r="H18428" s="709" t="s">
        <v>12047</v>
      </c>
    </row>
    <row r="18429" spans="1:8" ht="36" x14ac:dyDescent="0.2">
      <c r="A18429" s="733">
        <v>45292</v>
      </c>
      <c r="B18429" s="174" t="s">
        <v>9356</v>
      </c>
      <c r="C18429" s="551" t="s">
        <v>3446</v>
      </c>
      <c r="D18429" s="740" t="s">
        <v>12072</v>
      </c>
      <c r="E18429" s="552">
        <v>50000</v>
      </c>
      <c r="F18429" s="236"/>
      <c r="G18429" s="236">
        <f t="shared" si="324"/>
        <v>-50000</v>
      </c>
      <c r="H18429" s="709" t="s">
        <v>12047</v>
      </c>
    </row>
    <row r="18430" spans="1:8" ht="36" x14ac:dyDescent="0.2">
      <c r="A18430" s="733">
        <v>45292</v>
      </c>
      <c r="B18430" s="174" t="s">
        <v>9507</v>
      </c>
      <c r="C18430" s="551" t="s">
        <v>3446</v>
      </c>
      <c r="D18430" s="740" t="s">
        <v>12072</v>
      </c>
      <c r="E18430" s="552">
        <v>61000</v>
      </c>
      <c r="F18430" s="236"/>
      <c r="G18430" s="236">
        <f t="shared" si="324"/>
        <v>-61000</v>
      </c>
      <c r="H18430" s="709" t="s">
        <v>12047</v>
      </c>
    </row>
    <row r="18431" spans="1:8" ht="36" x14ac:dyDescent="0.2">
      <c r="A18431" s="733">
        <v>45292</v>
      </c>
      <c r="B18431" s="174" t="s">
        <v>8868</v>
      </c>
      <c r="C18431" s="551" t="s">
        <v>3446</v>
      </c>
      <c r="D18431" s="740" t="s">
        <v>12072</v>
      </c>
      <c r="E18431" s="552">
        <v>25000</v>
      </c>
      <c r="F18431" s="236"/>
      <c r="G18431" s="236">
        <f t="shared" si="324"/>
        <v>-25000</v>
      </c>
      <c r="H18431" s="709" t="s">
        <v>12047</v>
      </c>
    </row>
    <row r="18432" spans="1:8" ht="36" x14ac:dyDescent="0.2">
      <c r="A18432" s="733">
        <v>45292</v>
      </c>
      <c r="B18432" s="174" t="s">
        <v>11271</v>
      </c>
      <c r="C18432" s="551" t="s">
        <v>3446</v>
      </c>
      <c r="D18432" s="740" t="s">
        <v>12072</v>
      </c>
      <c r="E18432" s="552">
        <v>55000</v>
      </c>
      <c r="F18432" s="236"/>
      <c r="G18432" s="236">
        <f t="shared" si="324"/>
        <v>-55000</v>
      </c>
      <c r="H18432" s="709" t="s">
        <v>12047</v>
      </c>
    </row>
    <row r="18433" spans="1:8" ht="36" x14ac:dyDescent="0.2">
      <c r="A18433" s="733">
        <v>45292</v>
      </c>
      <c r="B18433" s="174" t="s">
        <v>11728</v>
      </c>
      <c r="C18433" s="551" t="s">
        <v>3446</v>
      </c>
      <c r="D18433" s="740" t="s">
        <v>12072</v>
      </c>
      <c r="E18433" s="552">
        <v>53000</v>
      </c>
      <c r="F18433" s="236"/>
      <c r="G18433" s="236">
        <f t="shared" si="324"/>
        <v>-53000</v>
      </c>
      <c r="H18433" s="709" t="s">
        <v>12047</v>
      </c>
    </row>
    <row r="18434" spans="1:8" ht="15" x14ac:dyDescent="0.2">
      <c r="A18434" s="733">
        <v>45293</v>
      </c>
      <c r="B18434" s="174" t="s">
        <v>10232</v>
      </c>
      <c r="C18434" s="670" t="s">
        <v>11386</v>
      </c>
      <c r="D18434" s="907" t="s">
        <v>12091</v>
      </c>
      <c r="E18434" s="672">
        <v>31000</v>
      </c>
      <c r="F18434" s="236"/>
      <c r="G18434" s="236">
        <f t="shared" si="324"/>
        <v>-31000</v>
      </c>
      <c r="H18434" s="709" t="s">
        <v>12047</v>
      </c>
    </row>
    <row r="18435" spans="1:8" ht="15" x14ac:dyDescent="0.2">
      <c r="A18435" s="733">
        <v>45293</v>
      </c>
      <c r="B18435" s="174" t="s">
        <v>11446</v>
      </c>
      <c r="C18435" s="670" t="s">
        <v>11386</v>
      </c>
      <c r="D18435" s="907" t="s">
        <v>12091</v>
      </c>
      <c r="E18435" s="672">
        <v>16000</v>
      </c>
      <c r="F18435" s="236"/>
      <c r="G18435" s="236">
        <f t="shared" si="324"/>
        <v>-16000</v>
      </c>
      <c r="H18435" s="709" t="s">
        <v>12047</v>
      </c>
    </row>
    <row r="18436" spans="1:8" ht="15" x14ac:dyDescent="0.2">
      <c r="A18436" s="733">
        <v>45293</v>
      </c>
      <c r="B18436" s="174" t="s">
        <v>10908</v>
      </c>
      <c r="C18436" s="670" t="s">
        <v>11386</v>
      </c>
      <c r="D18436" s="907" t="s">
        <v>12091</v>
      </c>
      <c r="E18436" s="672">
        <v>54000</v>
      </c>
      <c r="F18436" s="236"/>
      <c r="G18436" s="236">
        <f t="shared" si="324"/>
        <v>-54000</v>
      </c>
      <c r="H18436" s="709" t="s">
        <v>12047</v>
      </c>
    </row>
    <row r="18437" spans="1:8" ht="15" x14ac:dyDescent="0.2">
      <c r="A18437" s="733">
        <v>45293</v>
      </c>
      <c r="B18437" s="174" t="s">
        <v>11635</v>
      </c>
      <c r="C18437" s="670" t="s">
        <v>11386</v>
      </c>
      <c r="D18437" s="907" t="s">
        <v>12091</v>
      </c>
      <c r="E18437" s="672">
        <v>6000</v>
      </c>
      <c r="F18437" s="236"/>
      <c r="G18437" s="236">
        <f t="shared" si="324"/>
        <v>-6000</v>
      </c>
      <c r="H18437" s="709" t="s">
        <v>12047</v>
      </c>
    </row>
    <row r="18438" spans="1:8" ht="15" x14ac:dyDescent="0.2">
      <c r="A18438" s="733">
        <v>45293</v>
      </c>
      <c r="B18438" s="174" t="s">
        <v>11093</v>
      </c>
      <c r="C18438" s="670" t="s">
        <v>11386</v>
      </c>
      <c r="D18438" s="907" t="s">
        <v>12091</v>
      </c>
      <c r="E18438" s="672">
        <v>4000</v>
      </c>
      <c r="F18438" s="236"/>
      <c r="G18438" s="236">
        <f t="shared" si="324"/>
        <v>-4000</v>
      </c>
      <c r="H18438" s="709" t="s">
        <v>12047</v>
      </c>
    </row>
    <row r="18439" spans="1:8" ht="15" x14ac:dyDescent="0.2">
      <c r="A18439" s="733">
        <v>45293</v>
      </c>
      <c r="B18439" s="174" t="s">
        <v>3946</v>
      </c>
      <c r="C18439" s="566" t="s">
        <v>3003</v>
      </c>
      <c r="D18439" s="875" t="s">
        <v>12070</v>
      </c>
      <c r="E18439" s="567">
        <v>32760</v>
      </c>
      <c r="F18439" s="236"/>
      <c r="G18439" s="236">
        <f t="shared" si="324"/>
        <v>-32760</v>
      </c>
      <c r="H18439" s="709" t="s">
        <v>12047</v>
      </c>
    </row>
    <row r="18440" spans="1:8" ht="15" x14ac:dyDescent="0.2">
      <c r="A18440" s="733">
        <v>45293</v>
      </c>
      <c r="B18440" s="174" t="s">
        <v>3945</v>
      </c>
      <c r="C18440" s="566" t="s">
        <v>3003</v>
      </c>
      <c r="D18440" s="875" t="s">
        <v>12070</v>
      </c>
      <c r="E18440" s="567">
        <v>35360</v>
      </c>
      <c r="F18440" s="236"/>
      <c r="G18440" s="236">
        <f t="shared" si="324"/>
        <v>-35360</v>
      </c>
      <c r="H18440" s="709" t="s">
        <v>12047</v>
      </c>
    </row>
    <row r="18441" spans="1:8" ht="15" x14ac:dyDescent="0.2">
      <c r="A18441" s="733">
        <v>45293</v>
      </c>
      <c r="B18441" s="174" t="s">
        <v>11625</v>
      </c>
      <c r="C18441" s="566" t="s">
        <v>3003</v>
      </c>
      <c r="D18441" s="875" t="s">
        <v>12070</v>
      </c>
      <c r="E18441" s="567">
        <v>11960</v>
      </c>
      <c r="F18441" s="236"/>
      <c r="G18441" s="236">
        <f t="shared" si="324"/>
        <v>-11960</v>
      </c>
      <c r="H18441" s="709" t="s">
        <v>12047</v>
      </c>
    </row>
    <row r="18442" spans="1:8" ht="15" x14ac:dyDescent="0.2">
      <c r="A18442" s="733">
        <v>45293</v>
      </c>
      <c r="B18442" s="174" t="s">
        <v>8559</v>
      </c>
      <c r="C18442" s="566" t="s">
        <v>3003</v>
      </c>
      <c r="D18442" s="875" t="s">
        <v>12070</v>
      </c>
      <c r="E18442" s="567">
        <v>17316</v>
      </c>
      <c r="F18442" s="236"/>
      <c r="G18442" s="236">
        <f t="shared" si="324"/>
        <v>-17316</v>
      </c>
      <c r="H18442" s="709" t="s">
        <v>12047</v>
      </c>
    </row>
    <row r="18443" spans="1:8" ht="15" x14ac:dyDescent="0.2">
      <c r="A18443" s="733">
        <v>45293</v>
      </c>
      <c r="B18443" s="174" t="s">
        <v>11503</v>
      </c>
      <c r="C18443" s="566" t="s">
        <v>3003</v>
      </c>
      <c r="D18443" s="875" t="s">
        <v>12071</v>
      </c>
      <c r="E18443" s="567">
        <v>-15738</v>
      </c>
      <c r="F18443" s="236"/>
      <c r="G18443" s="236">
        <f t="shared" si="324"/>
        <v>15738</v>
      </c>
      <c r="H18443" s="709" t="s">
        <v>12047</v>
      </c>
    </row>
    <row r="18444" spans="1:8" ht="15" x14ac:dyDescent="0.2">
      <c r="A18444" s="733">
        <v>45295</v>
      </c>
      <c r="B18444" s="174" t="s">
        <v>11089</v>
      </c>
      <c r="C18444" s="174" t="s">
        <v>256</v>
      </c>
      <c r="D18444" s="228" t="s">
        <v>12135</v>
      </c>
      <c r="E18444" s="236">
        <v>1154145</v>
      </c>
      <c r="F18444" s="236"/>
      <c r="G18444" s="236">
        <f t="shared" si="324"/>
        <v>-1154145</v>
      </c>
      <c r="H18444" s="709" t="s">
        <v>12047</v>
      </c>
    </row>
    <row r="18445" spans="1:8" ht="15" x14ac:dyDescent="0.2">
      <c r="A18445" s="733">
        <v>45310</v>
      </c>
      <c r="B18445" s="736"/>
      <c r="C18445" s="174" t="s">
        <v>7223</v>
      </c>
      <c r="D18445" s="228" t="s">
        <v>12149</v>
      </c>
      <c r="E18445" s="236">
        <v>400000</v>
      </c>
      <c r="F18445" s="236"/>
      <c r="G18445" s="236">
        <f t="shared" si="324"/>
        <v>-400000</v>
      </c>
      <c r="H18445" s="709" t="s">
        <v>12047</v>
      </c>
    </row>
    <row r="18446" spans="1:8" ht="15" x14ac:dyDescent="0.2">
      <c r="A18446" s="733">
        <v>45310</v>
      </c>
      <c r="B18446" s="174" t="s">
        <v>11897</v>
      </c>
      <c r="C18446" s="174" t="s">
        <v>4725</v>
      </c>
      <c r="D18446" s="228" t="s">
        <v>12150</v>
      </c>
      <c r="E18446" s="236">
        <v>600000</v>
      </c>
      <c r="F18446" s="236"/>
      <c r="G18446" s="236">
        <f t="shared" si="324"/>
        <v>-600000</v>
      </c>
      <c r="H18446" s="709" t="s">
        <v>12047</v>
      </c>
    </row>
    <row r="18447" spans="1:8" ht="15" x14ac:dyDescent="0.2">
      <c r="A18447" s="733">
        <v>45313</v>
      </c>
      <c r="B18447" s="174" t="s">
        <v>11897</v>
      </c>
      <c r="C18447" s="174" t="s">
        <v>256</v>
      </c>
      <c r="D18447" s="228" t="s">
        <v>12257</v>
      </c>
      <c r="E18447" s="236">
        <v>1119250</v>
      </c>
      <c r="F18447" s="236"/>
      <c r="G18447" s="236">
        <f t="shared" si="324"/>
        <v>-1119250</v>
      </c>
      <c r="H18447" s="709" t="s">
        <v>12047</v>
      </c>
    </row>
    <row r="18448" spans="1:8" ht="15" x14ac:dyDescent="0.2">
      <c r="A18448" s="733">
        <v>45318</v>
      </c>
      <c r="B18448" s="174" t="s">
        <v>9986</v>
      </c>
      <c r="C18448" s="174" t="s">
        <v>6476</v>
      </c>
      <c r="D18448" s="228" t="s">
        <v>12402</v>
      </c>
      <c r="E18448" s="236">
        <v>100000</v>
      </c>
      <c r="F18448" s="236"/>
      <c r="G18448" s="236">
        <f t="shared" si="324"/>
        <v>-100000</v>
      </c>
      <c r="H18448" s="709" t="s">
        <v>12047</v>
      </c>
    </row>
    <row r="18449" spans="1:8" ht="15" x14ac:dyDescent="0.2">
      <c r="A18449" s="730">
        <v>45292</v>
      </c>
      <c r="B18449" s="94" t="s">
        <v>10232</v>
      </c>
      <c r="C18449" s="94" t="s">
        <v>559</v>
      </c>
      <c r="D18449" s="892" t="s">
        <v>12049</v>
      </c>
      <c r="E18449" s="176"/>
      <c r="F18449" s="176">
        <v>4096986</v>
      </c>
      <c r="G18449" s="176">
        <f t="shared" si="324"/>
        <v>4096986</v>
      </c>
      <c r="H18449" s="702" t="s">
        <v>12047</v>
      </c>
    </row>
    <row r="18450" spans="1:8" ht="15" x14ac:dyDescent="0.2">
      <c r="A18450" s="730">
        <v>45292</v>
      </c>
      <c r="B18450" s="94" t="s">
        <v>10232</v>
      </c>
      <c r="C18450" s="94" t="s">
        <v>559</v>
      </c>
      <c r="D18450" s="898" t="s">
        <v>12040</v>
      </c>
      <c r="E18450" s="643">
        <v>41000</v>
      </c>
      <c r="F18450" s="176"/>
      <c r="G18450" s="176">
        <f t="shared" si="324"/>
        <v>-41000</v>
      </c>
      <c r="H18450" s="702" t="s">
        <v>12047</v>
      </c>
    </row>
    <row r="18451" spans="1:8" ht="15" x14ac:dyDescent="0.2">
      <c r="A18451" s="730">
        <v>45295</v>
      </c>
      <c r="B18451" s="94" t="s">
        <v>11446</v>
      </c>
      <c r="C18451" s="94" t="s">
        <v>559</v>
      </c>
      <c r="D18451" s="892" t="s">
        <v>12095</v>
      </c>
      <c r="E18451" s="176"/>
      <c r="F18451" s="176">
        <v>8000000</v>
      </c>
      <c r="G18451" s="176">
        <f t="shared" si="324"/>
        <v>8000000</v>
      </c>
      <c r="H18451" s="702" t="s">
        <v>12047</v>
      </c>
    </row>
    <row r="18452" spans="1:8" ht="15" x14ac:dyDescent="0.2">
      <c r="A18452" s="730">
        <v>45295</v>
      </c>
      <c r="B18452" s="94" t="s">
        <v>11446</v>
      </c>
      <c r="C18452" s="94" t="s">
        <v>559</v>
      </c>
      <c r="D18452" s="898" t="s">
        <v>12040</v>
      </c>
      <c r="E18452" s="643">
        <v>80000</v>
      </c>
      <c r="F18452" s="176"/>
      <c r="G18452" s="176">
        <f t="shared" si="324"/>
        <v>-80000</v>
      </c>
      <c r="H18452" s="702" t="s">
        <v>12047</v>
      </c>
    </row>
    <row r="18453" spans="1:8" ht="15" x14ac:dyDescent="0.2">
      <c r="A18453" s="730">
        <v>45295</v>
      </c>
      <c r="B18453" s="94" t="s">
        <v>11446</v>
      </c>
      <c r="C18453" s="94" t="s">
        <v>559</v>
      </c>
      <c r="D18453" s="892" t="s">
        <v>12096</v>
      </c>
      <c r="E18453" s="176"/>
      <c r="F18453" s="176">
        <v>1154145</v>
      </c>
      <c r="G18453" s="176">
        <f t="shared" si="324"/>
        <v>1154145</v>
      </c>
      <c r="H18453" s="702" t="s">
        <v>12047</v>
      </c>
    </row>
    <row r="18454" spans="1:8" ht="15" x14ac:dyDescent="0.2">
      <c r="A18454" s="730">
        <v>45295</v>
      </c>
      <c r="B18454" s="94" t="s">
        <v>11738</v>
      </c>
      <c r="C18454" s="94" t="s">
        <v>559</v>
      </c>
      <c r="D18454" s="892" t="s">
        <v>12097</v>
      </c>
      <c r="E18454" s="176"/>
      <c r="F18454" s="176">
        <v>2920000</v>
      </c>
      <c r="G18454" s="176">
        <f t="shared" si="324"/>
        <v>2920000</v>
      </c>
      <c r="H18454" s="702" t="s">
        <v>12047</v>
      </c>
    </row>
    <row r="18455" spans="1:8" ht="15" x14ac:dyDescent="0.2">
      <c r="A18455" s="730">
        <v>45295</v>
      </c>
      <c r="B18455" s="94" t="s">
        <v>11635</v>
      </c>
      <c r="C18455" s="94" t="s">
        <v>559</v>
      </c>
      <c r="D18455" s="892" t="s">
        <v>12098</v>
      </c>
      <c r="E18455" s="176"/>
      <c r="F18455" s="176">
        <v>7925552</v>
      </c>
      <c r="G18455" s="176">
        <f t="shared" si="324"/>
        <v>7925552</v>
      </c>
      <c r="H18455" s="702" t="s">
        <v>12047</v>
      </c>
    </row>
    <row r="18456" spans="1:8" ht="15" x14ac:dyDescent="0.2">
      <c r="A18456" s="730">
        <v>45307</v>
      </c>
      <c r="B18456" s="94" t="s">
        <v>8559</v>
      </c>
      <c r="C18456" s="94" t="s">
        <v>559</v>
      </c>
      <c r="D18456" s="892" t="s">
        <v>12147</v>
      </c>
      <c r="E18456" s="176"/>
      <c r="F18456" s="176">
        <v>1012687</v>
      </c>
      <c r="G18456" s="176">
        <f t="shared" si="324"/>
        <v>1012687</v>
      </c>
      <c r="H18456" s="702" t="s">
        <v>12047</v>
      </c>
    </row>
    <row r="18457" spans="1:8" ht="15" x14ac:dyDescent="0.2">
      <c r="A18457" s="730">
        <v>45307</v>
      </c>
      <c r="B18457" s="94" t="s">
        <v>8559</v>
      </c>
      <c r="C18457" s="94" t="s">
        <v>559</v>
      </c>
      <c r="D18457" s="892" t="s">
        <v>12148</v>
      </c>
      <c r="E18457" s="176"/>
      <c r="F18457" s="176">
        <v>467659</v>
      </c>
      <c r="G18457" s="176">
        <f t="shared" si="324"/>
        <v>467659</v>
      </c>
      <c r="H18457" s="702" t="s">
        <v>12047</v>
      </c>
    </row>
    <row r="18458" spans="1:8" ht="15" x14ac:dyDescent="0.2">
      <c r="A18458" s="730">
        <v>45307</v>
      </c>
      <c r="B18458" s="94" t="s">
        <v>11135</v>
      </c>
      <c r="C18458" s="94" t="s">
        <v>559</v>
      </c>
      <c r="D18458" s="892" t="s">
        <v>12240</v>
      </c>
      <c r="E18458" s="176"/>
      <c r="F18458" s="176">
        <v>550000</v>
      </c>
      <c r="G18458" s="176">
        <f t="shared" si="324"/>
        <v>550000</v>
      </c>
      <c r="H18458" s="702" t="s">
        <v>12047</v>
      </c>
    </row>
    <row r="18459" spans="1:8" ht="15" x14ac:dyDescent="0.2">
      <c r="A18459" s="730">
        <v>45307</v>
      </c>
      <c r="B18459" s="94" t="s">
        <v>11135</v>
      </c>
      <c r="C18459" s="94" t="s">
        <v>559</v>
      </c>
      <c r="D18459" s="892" t="s">
        <v>12357</v>
      </c>
      <c r="E18459" s="176"/>
      <c r="F18459" s="176">
        <v>650000</v>
      </c>
      <c r="G18459" s="176">
        <f t="shared" si="324"/>
        <v>650000</v>
      </c>
      <c r="H18459" s="702" t="s">
        <v>12047</v>
      </c>
    </row>
    <row r="18460" spans="1:8" ht="15" x14ac:dyDescent="0.2">
      <c r="A18460" s="730">
        <v>45307</v>
      </c>
      <c r="B18460" s="94" t="s">
        <v>11135</v>
      </c>
      <c r="C18460" s="94" t="s">
        <v>559</v>
      </c>
      <c r="D18460" s="892" t="s">
        <v>12357</v>
      </c>
      <c r="E18460" s="176"/>
      <c r="F18460" s="176">
        <v>700000</v>
      </c>
      <c r="G18460" s="176">
        <f t="shared" si="324"/>
        <v>700000</v>
      </c>
      <c r="H18460" s="702" t="s">
        <v>12047</v>
      </c>
    </row>
    <row r="18461" spans="1:8" ht="15" x14ac:dyDescent="0.2">
      <c r="A18461" s="730">
        <v>45307</v>
      </c>
      <c r="B18461" s="94" t="s">
        <v>11897</v>
      </c>
      <c r="C18461" s="94" t="s">
        <v>559</v>
      </c>
      <c r="D18461" s="892" t="s">
        <v>12158</v>
      </c>
      <c r="E18461" s="176"/>
      <c r="F18461" s="176">
        <v>10000000</v>
      </c>
      <c r="G18461" s="176">
        <f t="shared" si="324"/>
        <v>10000000</v>
      </c>
      <c r="H18461" s="702" t="s">
        <v>12047</v>
      </c>
    </row>
    <row r="18462" spans="1:8" ht="15" x14ac:dyDescent="0.2">
      <c r="A18462" s="730">
        <v>45307</v>
      </c>
      <c r="B18462" s="94" t="s">
        <v>12208</v>
      </c>
      <c r="C18462" s="94" t="s">
        <v>559</v>
      </c>
      <c r="D18462" s="892" t="s">
        <v>12209</v>
      </c>
      <c r="E18462" s="176"/>
      <c r="F18462" s="176">
        <v>9316872</v>
      </c>
      <c r="G18462" s="176">
        <f t="shared" si="324"/>
        <v>9316872</v>
      </c>
      <c r="H18462" s="702" t="s">
        <v>12047</v>
      </c>
    </row>
    <row r="18463" spans="1:8" ht="15" x14ac:dyDescent="0.2">
      <c r="A18463" s="730">
        <v>45307</v>
      </c>
      <c r="B18463" s="94" t="s">
        <v>3946</v>
      </c>
      <c r="C18463" s="94" t="s">
        <v>559</v>
      </c>
      <c r="D18463" s="892" t="s">
        <v>12241</v>
      </c>
      <c r="E18463" s="176"/>
      <c r="F18463" s="176">
        <v>359992</v>
      </c>
      <c r="G18463" s="176">
        <f t="shared" si="324"/>
        <v>359992</v>
      </c>
      <c r="H18463" s="702" t="s">
        <v>12047</v>
      </c>
    </row>
    <row r="18464" spans="1:8" ht="15" x14ac:dyDescent="0.2">
      <c r="A18464" s="730">
        <v>45313</v>
      </c>
      <c r="B18464" s="94" t="s">
        <v>10471</v>
      </c>
      <c r="C18464" s="94" t="s">
        <v>559</v>
      </c>
      <c r="D18464" s="892" t="s">
        <v>12242</v>
      </c>
      <c r="E18464" s="176"/>
      <c r="F18464" s="176">
        <v>1119250</v>
      </c>
      <c r="G18464" s="176">
        <f t="shared" ref="G18464" si="325">F18464-E18464</f>
        <v>1119250</v>
      </c>
      <c r="H18464" s="702" t="s">
        <v>12047</v>
      </c>
    </row>
    <row r="18465" spans="1:10" ht="15" x14ac:dyDescent="0.2">
      <c r="A18465" s="730">
        <v>45313</v>
      </c>
      <c r="B18465" s="94" t="s">
        <v>10776</v>
      </c>
      <c r="C18465" s="94" t="s">
        <v>559</v>
      </c>
      <c r="D18465" s="892" t="s">
        <v>12284</v>
      </c>
      <c r="E18465" s="176"/>
      <c r="F18465" s="176">
        <v>500000</v>
      </c>
      <c r="G18465" s="176">
        <f t="shared" ref="G18465:G18467" si="326">F18465-E18465</f>
        <v>500000</v>
      </c>
      <c r="H18465" s="702" t="s">
        <v>12047</v>
      </c>
    </row>
    <row r="18466" spans="1:10" ht="36" x14ac:dyDescent="0.2">
      <c r="A18466" s="730">
        <v>45315</v>
      </c>
      <c r="B18466" s="94" t="s">
        <v>10576</v>
      </c>
      <c r="C18466" s="94" t="s">
        <v>559</v>
      </c>
      <c r="D18466" s="898" t="s">
        <v>12470</v>
      </c>
      <c r="E18466" s="643">
        <v>78000</v>
      </c>
      <c r="F18466" s="176"/>
      <c r="G18466" s="176">
        <f t="shared" si="326"/>
        <v>-78000</v>
      </c>
      <c r="H18466" s="702" t="s">
        <v>12047</v>
      </c>
    </row>
    <row r="18467" spans="1:10" ht="15" x14ac:dyDescent="0.2">
      <c r="A18467" s="730">
        <v>45315</v>
      </c>
      <c r="B18467" s="94" t="s">
        <v>8559</v>
      </c>
      <c r="C18467" s="94" t="s">
        <v>559</v>
      </c>
      <c r="D18467" s="892" t="s">
        <v>12333</v>
      </c>
      <c r="E18467" s="176"/>
      <c r="F18467" s="176">
        <v>1013457</v>
      </c>
      <c r="G18467" s="176">
        <f t="shared" si="326"/>
        <v>1013457</v>
      </c>
      <c r="H18467" s="702" t="s">
        <v>12047</v>
      </c>
      <c r="J18467" s="40"/>
    </row>
    <row r="18468" spans="1:10" ht="15" x14ac:dyDescent="0.2">
      <c r="A18468" s="734">
        <v>45323</v>
      </c>
      <c r="B18468" s="63" t="s">
        <v>12329</v>
      </c>
      <c r="C18468" s="63" t="s">
        <v>5741</v>
      </c>
      <c r="D18468" s="183" t="s">
        <v>370</v>
      </c>
      <c r="E18468" s="126">
        <v>2000</v>
      </c>
      <c r="F18468" s="126"/>
      <c r="G18468" s="126">
        <f t="shared" ref="G18468:G18484" si="327">F18468-E18468</f>
        <v>-2000</v>
      </c>
      <c r="H18468" s="705" t="s">
        <v>12386</v>
      </c>
      <c r="J18468" s="40"/>
    </row>
    <row r="18469" spans="1:10" ht="24" x14ac:dyDescent="0.2">
      <c r="A18469" s="734">
        <v>45323</v>
      </c>
      <c r="B18469" s="63" t="s">
        <v>103</v>
      </c>
      <c r="C18469" s="63" t="s">
        <v>103</v>
      </c>
      <c r="D18469" s="183" t="s">
        <v>12407</v>
      </c>
      <c r="E18469" s="126">
        <v>121000</v>
      </c>
      <c r="F18469" s="126"/>
      <c r="G18469" s="126">
        <f t="shared" si="327"/>
        <v>-121000</v>
      </c>
      <c r="H18469" s="705" t="s">
        <v>12386</v>
      </c>
      <c r="J18469" s="40"/>
    </row>
    <row r="18470" spans="1:10" ht="15" x14ac:dyDescent="0.2">
      <c r="A18470" s="734">
        <v>45323</v>
      </c>
      <c r="B18470" s="63" t="s">
        <v>103</v>
      </c>
      <c r="C18470" s="63" t="s">
        <v>103</v>
      </c>
      <c r="D18470" s="183" t="s">
        <v>8158</v>
      </c>
      <c r="E18470" s="126">
        <v>5000</v>
      </c>
      <c r="F18470" s="126"/>
      <c r="G18470" s="126">
        <f t="shared" si="327"/>
        <v>-5000</v>
      </c>
      <c r="H18470" s="705" t="s">
        <v>12386</v>
      </c>
      <c r="J18470" s="40"/>
    </row>
    <row r="18471" spans="1:10" ht="15" x14ac:dyDescent="0.2">
      <c r="A18471" s="734">
        <v>45324</v>
      </c>
      <c r="B18471" s="63" t="s">
        <v>11089</v>
      </c>
      <c r="C18471" s="63" t="s">
        <v>10993</v>
      </c>
      <c r="D18471" s="183" t="s">
        <v>12408</v>
      </c>
      <c r="E18471" s="126">
        <v>24600</v>
      </c>
      <c r="F18471" s="126"/>
      <c r="G18471" s="126">
        <f t="shared" si="327"/>
        <v>-24600</v>
      </c>
      <c r="H18471" s="705" t="s">
        <v>12386</v>
      </c>
      <c r="J18471" s="40"/>
    </row>
    <row r="18472" spans="1:10" ht="15" x14ac:dyDescent="0.2">
      <c r="A18472" s="734">
        <v>45324</v>
      </c>
      <c r="B18472" s="63" t="s">
        <v>11897</v>
      </c>
      <c r="C18472" s="63" t="s">
        <v>10993</v>
      </c>
      <c r="D18472" s="183" t="s">
        <v>12409</v>
      </c>
      <c r="E18472" s="126">
        <v>10770</v>
      </c>
      <c r="F18472" s="126"/>
      <c r="G18472" s="126">
        <f t="shared" si="327"/>
        <v>-10770</v>
      </c>
      <c r="H18472" s="705" t="s">
        <v>12386</v>
      </c>
      <c r="J18472" s="40"/>
    </row>
    <row r="18473" spans="1:10" ht="15" x14ac:dyDescent="0.2">
      <c r="A18473" s="734">
        <v>45324</v>
      </c>
      <c r="B18473" s="63" t="s">
        <v>11897</v>
      </c>
      <c r="C18473" s="63" t="s">
        <v>286</v>
      </c>
      <c r="D18473" s="183" t="s">
        <v>8663</v>
      </c>
      <c r="E18473" s="126">
        <v>1000</v>
      </c>
      <c r="F18473" s="126"/>
      <c r="G18473" s="126">
        <f t="shared" si="327"/>
        <v>-1000</v>
      </c>
      <c r="H18473" s="705" t="s">
        <v>12386</v>
      </c>
      <c r="J18473" s="40"/>
    </row>
    <row r="18474" spans="1:10" ht="15" x14ac:dyDescent="0.2">
      <c r="A18474" s="734">
        <v>45324</v>
      </c>
      <c r="B18474" s="63" t="s">
        <v>103</v>
      </c>
      <c r="C18474" s="63" t="s">
        <v>103</v>
      </c>
      <c r="D18474" s="183" t="s">
        <v>12410</v>
      </c>
      <c r="E18474" s="126">
        <v>7000</v>
      </c>
      <c r="F18474" s="126"/>
      <c r="G18474" s="126">
        <f t="shared" si="327"/>
        <v>-7000</v>
      </c>
      <c r="H18474" s="705" t="s">
        <v>12386</v>
      </c>
      <c r="J18474" s="40"/>
    </row>
    <row r="18475" spans="1:10" ht="15" x14ac:dyDescent="0.2">
      <c r="A18475" s="734">
        <v>45324</v>
      </c>
      <c r="B18475" s="63" t="s">
        <v>11897</v>
      </c>
      <c r="C18475" s="63" t="s">
        <v>5741</v>
      </c>
      <c r="D18475" s="183" t="s">
        <v>12411</v>
      </c>
      <c r="E18475" s="126">
        <v>3000</v>
      </c>
      <c r="F18475" s="126"/>
      <c r="G18475" s="126">
        <f t="shared" si="327"/>
        <v>-3000</v>
      </c>
      <c r="H18475" s="705" t="s">
        <v>12386</v>
      </c>
      <c r="J18475" s="40"/>
    </row>
    <row r="18476" spans="1:10" ht="15" x14ac:dyDescent="0.2">
      <c r="A18476" s="734">
        <v>45324</v>
      </c>
      <c r="B18476" s="63" t="s">
        <v>103</v>
      </c>
      <c r="C18476" s="63" t="s">
        <v>103</v>
      </c>
      <c r="D18476" s="183" t="s">
        <v>12412</v>
      </c>
      <c r="E18476" s="126">
        <v>2200</v>
      </c>
      <c r="F18476" s="126"/>
      <c r="G18476" s="126">
        <f t="shared" si="327"/>
        <v>-2200</v>
      </c>
      <c r="H18476" s="705" t="s">
        <v>12386</v>
      </c>
      <c r="J18476" s="40"/>
    </row>
    <row r="18477" spans="1:10" ht="15" x14ac:dyDescent="0.2">
      <c r="A18477" s="734">
        <v>45324</v>
      </c>
      <c r="B18477" s="63" t="s">
        <v>12372</v>
      </c>
      <c r="C18477" s="63" t="s">
        <v>12413</v>
      </c>
      <c r="D18477" s="183" t="s">
        <v>12414</v>
      </c>
      <c r="E18477" s="126">
        <v>500000</v>
      </c>
      <c r="F18477" s="126"/>
      <c r="G18477" s="126">
        <f t="shared" si="327"/>
        <v>-500000</v>
      </c>
      <c r="H18477" s="705" t="s">
        <v>12386</v>
      </c>
      <c r="J18477" s="40"/>
    </row>
    <row r="18478" spans="1:10" ht="15" x14ac:dyDescent="0.2">
      <c r="A18478" s="734">
        <v>45325</v>
      </c>
      <c r="B18478" s="63" t="s">
        <v>11089</v>
      </c>
      <c r="C18478" s="63" t="s">
        <v>10993</v>
      </c>
      <c r="D18478" s="183" t="s">
        <v>12435</v>
      </c>
      <c r="E18478" s="126">
        <v>1600</v>
      </c>
      <c r="F18478" s="126"/>
      <c r="G18478" s="126">
        <f t="shared" ref="G18478:G18483" si="328">F18478-E18478</f>
        <v>-1600</v>
      </c>
      <c r="H18478" s="705" t="s">
        <v>12386</v>
      </c>
      <c r="J18478" s="40"/>
    </row>
    <row r="18479" spans="1:10" ht="15" x14ac:dyDescent="0.2">
      <c r="A18479" s="734">
        <v>45325</v>
      </c>
      <c r="B18479" s="63" t="s">
        <v>11897</v>
      </c>
      <c r="C18479" s="63" t="s">
        <v>5741</v>
      </c>
      <c r="D18479" s="183" t="s">
        <v>12436</v>
      </c>
      <c r="E18479" s="126">
        <v>500</v>
      </c>
      <c r="F18479" s="126"/>
      <c r="G18479" s="126">
        <f t="shared" si="328"/>
        <v>-500</v>
      </c>
      <c r="H18479" s="705" t="s">
        <v>12386</v>
      </c>
      <c r="J18479" s="40"/>
    </row>
    <row r="18480" spans="1:10" ht="15" x14ac:dyDescent="0.2">
      <c r="A18480" s="734">
        <v>45325</v>
      </c>
      <c r="B18480" s="63" t="s">
        <v>11728</v>
      </c>
      <c r="C18480" s="63" t="s">
        <v>10993</v>
      </c>
      <c r="D18480" s="183" t="s">
        <v>12437</v>
      </c>
      <c r="E18480" s="126">
        <v>2115</v>
      </c>
      <c r="F18480" s="126"/>
      <c r="G18480" s="126">
        <f t="shared" si="328"/>
        <v>-2115</v>
      </c>
      <c r="H18480" s="705" t="s">
        <v>12386</v>
      </c>
      <c r="J18480" s="40"/>
    </row>
    <row r="18481" spans="1:10" ht="15" x14ac:dyDescent="0.2">
      <c r="A18481" s="734">
        <v>45325</v>
      </c>
      <c r="B18481" s="63" t="s">
        <v>11089</v>
      </c>
      <c r="C18481" s="63" t="s">
        <v>10993</v>
      </c>
      <c r="D18481" s="183" t="s">
        <v>9882</v>
      </c>
      <c r="E18481" s="126">
        <v>3810</v>
      </c>
      <c r="F18481" s="126"/>
      <c r="G18481" s="126">
        <f t="shared" si="328"/>
        <v>-3810</v>
      </c>
      <c r="H18481" s="705" t="s">
        <v>12386</v>
      </c>
      <c r="J18481" s="40"/>
    </row>
    <row r="18482" spans="1:10" ht="15" x14ac:dyDescent="0.2">
      <c r="A18482" s="734">
        <v>45325</v>
      </c>
      <c r="B18482" s="63" t="s">
        <v>11089</v>
      </c>
      <c r="C18482" s="63" t="s">
        <v>10993</v>
      </c>
      <c r="D18482" s="183" t="s">
        <v>12438</v>
      </c>
      <c r="E18482" s="126">
        <v>1500</v>
      </c>
      <c r="F18482" s="126"/>
      <c r="G18482" s="126">
        <f t="shared" si="328"/>
        <v>-1500</v>
      </c>
      <c r="H18482" s="705" t="s">
        <v>12386</v>
      </c>
      <c r="J18482" s="40"/>
    </row>
    <row r="18483" spans="1:10" ht="15" x14ac:dyDescent="0.2">
      <c r="A18483" s="734">
        <v>45325</v>
      </c>
      <c r="B18483" s="63" t="s">
        <v>11089</v>
      </c>
      <c r="C18483" s="63" t="s">
        <v>5741</v>
      </c>
      <c r="D18483" s="183" t="s">
        <v>370</v>
      </c>
      <c r="E18483" s="126">
        <v>2350</v>
      </c>
      <c r="F18483" s="126"/>
      <c r="G18483" s="126">
        <f t="shared" si="328"/>
        <v>-2350</v>
      </c>
      <c r="H18483" s="705" t="s">
        <v>12386</v>
      </c>
      <c r="J18483" s="40"/>
    </row>
    <row r="18484" spans="1:10" ht="15" x14ac:dyDescent="0.2">
      <c r="A18484" s="734">
        <v>45324</v>
      </c>
      <c r="B18484" s="63" t="s">
        <v>11089</v>
      </c>
      <c r="C18484" s="63" t="s">
        <v>10993</v>
      </c>
      <c r="D18484" s="183" t="s">
        <v>12415</v>
      </c>
      <c r="E18484" s="126">
        <v>15000</v>
      </c>
      <c r="F18484" s="126"/>
      <c r="G18484" s="126">
        <f t="shared" si="327"/>
        <v>-15000</v>
      </c>
      <c r="H18484" s="705" t="s">
        <v>12386</v>
      </c>
      <c r="J18484" s="40"/>
    </row>
    <row r="18485" spans="1:10" ht="15" x14ac:dyDescent="0.2">
      <c r="A18485" s="734">
        <v>45325</v>
      </c>
      <c r="B18485" s="63" t="s">
        <v>11897</v>
      </c>
      <c r="C18485" s="63" t="s">
        <v>8372</v>
      </c>
      <c r="D18485" s="183" t="s">
        <v>3369</v>
      </c>
      <c r="E18485" s="126">
        <v>5216</v>
      </c>
      <c r="F18485" s="126"/>
      <c r="G18485" s="126">
        <f t="shared" ref="G18485:G18489" si="329">F18485-E18485</f>
        <v>-5216</v>
      </c>
      <c r="H18485" s="705" t="s">
        <v>12386</v>
      </c>
      <c r="J18485" s="40"/>
    </row>
    <row r="18486" spans="1:10" ht="15" x14ac:dyDescent="0.2">
      <c r="A18486" s="734">
        <v>45325</v>
      </c>
      <c r="B18486" s="63" t="s">
        <v>11897</v>
      </c>
      <c r="C18486" s="63" t="s">
        <v>10993</v>
      </c>
      <c r="D18486" s="183" t="s">
        <v>12416</v>
      </c>
      <c r="E18486" s="126">
        <v>85000</v>
      </c>
      <c r="F18486" s="126"/>
      <c r="G18486" s="126">
        <f t="shared" si="329"/>
        <v>-85000</v>
      </c>
      <c r="H18486" s="705" t="s">
        <v>12386</v>
      </c>
      <c r="J18486" s="40"/>
    </row>
    <row r="18487" spans="1:10" ht="15" x14ac:dyDescent="0.2">
      <c r="A18487" s="734">
        <v>45325</v>
      </c>
      <c r="B18487" s="63" t="s">
        <v>11897</v>
      </c>
      <c r="C18487" s="63" t="s">
        <v>1198</v>
      </c>
      <c r="D18487" s="183" t="s">
        <v>12417</v>
      </c>
      <c r="E18487" s="126">
        <v>158700</v>
      </c>
      <c r="F18487" s="126"/>
      <c r="G18487" s="126">
        <f t="shared" si="329"/>
        <v>-158700</v>
      </c>
      <c r="H18487" s="705" t="s">
        <v>12386</v>
      </c>
      <c r="J18487" s="40"/>
    </row>
    <row r="18488" spans="1:10" ht="15" x14ac:dyDescent="0.2">
      <c r="A18488" s="734">
        <v>45325</v>
      </c>
      <c r="B18488" s="63" t="s">
        <v>11897</v>
      </c>
      <c r="C18488" s="63" t="s">
        <v>11029</v>
      </c>
      <c r="D18488" s="183" t="s">
        <v>12428</v>
      </c>
      <c r="E18488" s="126">
        <v>100000</v>
      </c>
      <c r="F18488" s="126"/>
      <c r="G18488" s="126">
        <f t="shared" si="329"/>
        <v>-100000</v>
      </c>
      <c r="H18488" s="705" t="s">
        <v>12386</v>
      </c>
      <c r="J18488" s="40"/>
    </row>
    <row r="18489" spans="1:10" ht="15" x14ac:dyDescent="0.2">
      <c r="A18489" s="734">
        <v>45325</v>
      </c>
      <c r="B18489" s="63" t="s">
        <v>12372</v>
      </c>
      <c r="C18489" s="63" t="s">
        <v>11099</v>
      </c>
      <c r="D18489" s="183" t="s">
        <v>12469</v>
      </c>
      <c r="E18489" s="126">
        <v>50000</v>
      </c>
      <c r="F18489" s="126"/>
      <c r="G18489" s="126">
        <f t="shared" si="329"/>
        <v>-50000</v>
      </c>
      <c r="H18489" s="705" t="s">
        <v>12386</v>
      </c>
      <c r="J18489" s="40"/>
    </row>
    <row r="18490" spans="1:10" ht="15" x14ac:dyDescent="0.2">
      <c r="A18490" s="734">
        <v>45325</v>
      </c>
      <c r="B18490" s="63" t="s">
        <v>103</v>
      </c>
      <c r="C18490" s="63" t="s">
        <v>2672</v>
      </c>
      <c r="D18490" s="183" t="s">
        <v>12429</v>
      </c>
      <c r="E18490" s="126">
        <v>1000</v>
      </c>
      <c r="F18490" s="126"/>
      <c r="G18490" s="126">
        <f t="shared" ref="G18490:G18509" si="330">F18490-E18490</f>
        <v>-1000</v>
      </c>
      <c r="H18490" s="705" t="s">
        <v>12386</v>
      </c>
      <c r="J18490" s="40"/>
    </row>
    <row r="18491" spans="1:10" ht="15" x14ac:dyDescent="0.2">
      <c r="A18491" s="734">
        <v>45325</v>
      </c>
      <c r="B18491" s="63" t="s">
        <v>37</v>
      </c>
      <c r="C18491" s="63" t="s">
        <v>392</v>
      </c>
      <c r="D18491" s="183" t="s">
        <v>12430</v>
      </c>
      <c r="E18491" s="126">
        <v>3000</v>
      </c>
      <c r="F18491" s="126"/>
      <c r="G18491" s="126">
        <f t="shared" si="330"/>
        <v>-3000</v>
      </c>
      <c r="H18491" s="705" t="s">
        <v>12386</v>
      </c>
      <c r="J18491" s="40"/>
    </row>
    <row r="18492" spans="1:10" ht="15" x14ac:dyDescent="0.2">
      <c r="A18492" s="734">
        <v>45325</v>
      </c>
      <c r="B18492" s="63" t="s">
        <v>9409</v>
      </c>
      <c r="C18492" s="63" t="s">
        <v>5410</v>
      </c>
      <c r="D18492" s="183" t="s">
        <v>12431</v>
      </c>
      <c r="E18492" s="126">
        <v>5000</v>
      </c>
      <c r="F18492" s="126"/>
      <c r="G18492" s="126">
        <f t="shared" si="330"/>
        <v>-5000</v>
      </c>
      <c r="H18492" s="705" t="s">
        <v>12386</v>
      </c>
      <c r="J18492" s="40"/>
    </row>
    <row r="18493" spans="1:10" ht="15" x14ac:dyDescent="0.2">
      <c r="A18493" s="734">
        <v>45328</v>
      </c>
      <c r="B18493" s="63" t="s">
        <v>11897</v>
      </c>
      <c r="C18493" s="63" t="s">
        <v>5741</v>
      </c>
      <c r="D18493" s="183" t="s">
        <v>12432</v>
      </c>
      <c r="E18493" s="126">
        <v>1500</v>
      </c>
      <c r="F18493" s="126"/>
      <c r="G18493" s="126">
        <f t="shared" si="330"/>
        <v>-1500</v>
      </c>
      <c r="H18493" s="705" t="s">
        <v>12386</v>
      </c>
      <c r="J18493" s="40"/>
    </row>
    <row r="18494" spans="1:10" ht="15" x14ac:dyDescent="0.2">
      <c r="A18494" s="734">
        <v>45328</v>
      </c>
      <c r="B18494" s="63" t="s">
        <v>10363</v>
      </c>
      <c r="C18494" s="63" t="s">
        <v>5741</v>
      </c>
      <c r="D18494" s="183" t="s">
        <v>1886</v>
      </c>
      <c r="E18494" s="126">
        <v>2800</v>
      </c>
      <c r="F18494" s="126"/>
      <c r="G18494" s="126">
        <f t="shared" si="330"/>
        <v>-2800</v>
      </c>
      <c r="H18494" s="705" t="s">
        <v>12386</v>
      </c>
      <c r="J18494" s="40"/>
    </row>
    <row r="18495" spans="1:10" ht="15" x14ac:dyDescent="0.2">
      <c r="A18495" s="734">
        <v>45328</v>
      </c>
      <c r="B18495" s="63" t="s">
        <v>103</v>
      </c>
      <c r="C18495" s="63" t="s">
        <v>103</v>
      </c>
      <c r="D18495" s="183" t="s">
        <v>8158</v>
      </c>
      <c r="E18495" s="126">
        <v>5000</v>
      </c>
      <c r="F18495" s="126"/>
      <c r="G18495" s="126">
        <f t="shared" si="330"/>
        <v>-5000</v>
      </c>
      <c r="H18495" s="705" t="s">
        <v>12386</v>
      </c>
      <c r="J18495" s="40"/>
    </row>
    <row r="18496" spans="1:10" ht="15" x14ac:dyDescent="0.2">
      <c r="A18496" s="734">
        <v>45328</v>
      </c>
      <c r="B18496" s="63" t="s">
        <v>12433</v>
      </c>
      <c r="C18496" s="63" t="s">
        <v>5410</v>
      </c>
      <c r="D18496" s="183" t="s">
        <v>12434</v>
      </c>
      <c r="E18496" s="126">
        <v>5000</v>
      </c>
      <c r="F18496" s="126"/>
      <c r="G18496" s="126">
        <f t="shared" si="330"/>
        <v>-5000</v>
      </c>
      <c r="H18496" s="705" t="s">
        <v>12386</v>
      </c>
      <c r="J18496" s="40"/>
    </row>
    <row r="18497" spans="1:10" ht="15" x14ac:dyDescent="0.2">
      <c r="A18497" s="734">
        <v>45328</v>
      </c>
      <c r="B18497" s="63" t="s">
        <v>103</v>
      </c>
      <c r="C18497" s="63" t="s">
        <v>1495</v>
      </c>
      <c r="D18497" s="183" t="s">
        <v>370</v>
      </c>
      <c r="E18497" s="126">
        <v>1200</v>
      </c>
      <c r="F18497" s="126"/>
      <c r="G18497" s="126">
        <f t="shared" si="330"/>
        <v>-1200</v>
      </c>
      <c r="H18497" s="705" t="s">
        <v>12386</v>
      </c>
      <c r="J18497" s="40"/>
    </row>
    <row r="18498" spans="1:10" ht="15" x14ac:dyDescent="0.2">
      <c r="A18498" s="734">
        <v>45328</v>
      </c>
      <c r="B18498" s="63" t="s">
        <v>11897</v>
      </c>
      <c r="C18498" s="63" t="s">
        <v>5741</v>
      </c>
      <c r="D18498" s="183" t="s">
        <v>370</v>
      </c>
      <c r="E18498" s="126">
        <v>1700</v>
      </c>
      <c r="F18498" s="126"/>
      <c r="G18498" s="126">
        <f t="shared" si="330"/>
        <v>-1700</v>
      </c>
      <c r="H18498" s="705" t="s">
        <v>12386</v>
      </c>
      <c r="J18498" s="40"/>
    </row>
    <row r="18499" spans="1:10" ht="15" x14ac:dyDescent="0.2">
      <c r="A18499" s="734">
        <v>45328</v>
      </c>
      <c r="B18499" s="63" t="s">
        <v>11897</v>
      </c>
      <c r="C18499" s="63" t="s">
        <v>11029</v>
      </c>
      <c r="D18499" s="183" t="s">
        <v>12036</v>
      </c>
      <c r="E18499" s="126">
        <v>100000</v>
      </c>
      <c r="F18499" s="126"/>
      <c r="G18499" s="126">
        <f t="shared" si="330"/>
        <v>-100000</v>
      </c>
      <c r="H18499" s="705" t="s">
        <v>12386</v>
      </c>
      <c r="J18499" s="40"/>
    </row>
    <row r="18500" spans="1:10" ht="15" x14ac:dyDescent="0.2">
      <c r="A18500" s="734">
        <v>45329</v>
      </c>
      <c r="B18500" s="63" t="s">
        <v>12372</v>
      </c>
      <c r="C18500" s="63" t="s">
        <v>11725</v>
      </c>
      <c r="D18500" s="183" t="s">
        <v>12036</v>
      </c>
      <c r="E18500" s="126">
        <v>162500</v>
      </c>
      <c r="F18500" s="126"/>
      <c r="G18500" s="126">
        <f t="shared" si="330"/>
        <v>-162500</v>
      </c>
      <c r="H18500" s="705" t="s">
        <v>12386</v>
      </c>
      <c r="J18500" s="40"/>
    </row>
    <row r="18501" spans="1:10" ht="24" x14ac:dyDescent="0.2">
      <c r="A18501" s="734">
        <v>45329</v>
      </c>
      <c r="B18501" s="63" t="s">
        <v>11617</v>
      </c>
      <c r="C18501" s="551" t="s">
        <v>10993</v>
      </c>
      <c r="D18501" s="740" t="s">
        <v>12441</v>
      </c>
      <c r="E18501" s="552">
        <v>16000</v>
      </c>
      <c r="F18501" s="126"/>
      <c r="G18501" s="126">
        <f t="shared" si="330"/>
        <v>-16000</v>
      </c>
      <c r="H18501" s="705" t="s">
        <v>12386</v>
      </c>
      <c r="J18501" s="40"/>
    </row>
    <row r="18502" spans="1:10" ht="24" x14ac:dyDescent="0.2">
      <c r="A18502" s="734">
        <v>45329</v>
      </c>
      <c r="B18502" s="63" t="s">
        <v>11738</v>
      </c>
      <c r="C18502" s="551" t="s">
        <v>10993</v>
      </c>
      <c r="D18502" s="740" t="s">
        <v>12441</v>
      </c>
      <c r="E18502" s="552">
        <v>38000</v>
      </c>
      <c r="F18502" s="126"/>
      <c r="G18502" s="126">
        <f t="shared" si="330"/>
        <v>-38000</v>
      </c>
      <c r="H18502" s="705" t="s">
        <v>12386</v>
      </c>
      <c r="J18502" s="40"/>
    </row>
    <row r="18503" spans="1:10" ht="24" x14ac:dyDescent="0.2">
      <c r="A18503" s="734">
        <v>45329</v>
      </c>
      <c r="B18503" s="63" t="s">
        <v>12151</v>
      </c>
      <c r="C18503" s="551" t="s">
        <v>10993</v>
      </c>
      <c r="D18503" s="740" t="s">
        <v>12441</v>
      </c>
      <c r="E18503" s="552">
        <v>19500</v>
      </c>
      <c r="F18503" s="126"/>
      <c r="G18503" s="126">
        <f t="shared" si="330"/>
        <v>-19500</v>
      </c>
      <c r="H18503" s="705" t="s">
        <v>12386</v>
      </c>
      <c r="J18503" s="40"/>
    </row>
    <row r="18504" spans="1:10" ht="24" x14ac:dyDescent="0.2">
      <c r="A18504" s="734">
        <v>45329</v>
      </c>
      <c r="B18504" s="63" t="s">
        <v>11897</v>
      </c>
      <c r="C18504" s="551" t="s">
        <v>10993</v>
      </c>
      <c r="D18504" s="740" t="s">
        <v>12441</v>
      </c>
      <c r="E18504" s="552">
        <v>80000</v>
      </c>
      <c r="F18504" s="126"/>
      <c r="G18504" s="126">
        <f t="shared" si="330"/>
        <v>-80000</v>
      </c>
      <c r="H18504" s="705" t="s">
        <v>12386</v>
      </c>
      <c r="J18504" s="40"/>
    </row>
    <row r="18505" spans="1:10" ht="15" x14ac:dyDescent="0.2">
      <c r="A18505" s="734">
        <v>45329</v>
      </c>
      <c r="B18505" s="63" t="s">
        <v>11617</v>
      </c>
      <c r="C18505" s="63" t="s">
        <v>11552</v>
      </c>
      <c r="D18505" s="183" t="s">
        <v>12442</v>
      </c>
      <c r="E18505" s="126">
        <v>88800</v>
      </c>
      <c r="F18505" s="126"/>
      <c r="G18505" s="126">
        <f t="shared" si="330"/>
        <v>-88800</v>
      </c>
      <c r="H18505" s="705" t="s">
        <v>12386</v>
      </c>
      <c r="J18505" s="40"/>
    </row>
    <row r="18506" spans="1:10" ht="24" x14ac:dyDescent="0.2">
      <c r="A18506" s="734">
        <v>45329</v>
      </c>
      <c r="B18506" s="63" t="s">
        <v>11897</v>
      </c>
      <c r="C18506" s="63" t="s">
        <v>12443</v>
      </c>
      <c r="D18506" s="183" t="s">
        <v>12444</v>
      </c>
      <c r="E18506" s="126">
        <v>164000</v>
      </c>
      <c r="F18506" s="126"/>
      <c r="G18506" s="126">
        <f t="shared" si="330"/>
        <v>-164000</v>
      </c>
      <c r="H18506" s="705" t="s">
        <v>12386</v>
      </c>
      <c r="J18506" s="40"/>
    </row>
    <row r="18507" spans="1:10" ht="15" x14ac:dyDescent="0.2">
      <c r="A18507" s="734">
        <v>45329</v>
      </c>
      <c r="B18507" s="63" t="s">
        <v>10471</v>
      </c>
      <c r="C18507" s="63" t="s">
        <v>12445</v>
      </c>
      <c r="D18507" s="183" t="s">
        <v>12446</v>
      </c>
      <c r="E18507" s="126">
        <v>140000</v>
      </c>
      <c r="F18507" s="126"/>
      <c r="G18507" s="126">
        <f t="shared" si="330"/>
        <v>-140000</v>
      </c>
      <c r="H18507" s="705" t="s">
        <v>12386</v>
      </c>
      <c r="J18507" s="40"/>
    </row>
    <row r="18508" spans="1:10" ht="24" x14ac:dyDescent="0.2">
      <c r="A18508" s="734">
        <v>45329</v>
      </c>
      <c r="B18508" s="63" t="s">
        <v>11897</v>
      </c>
      <c r="C18508" s="63" t="s">
        <v>10993</v>
      </c>
      <c r="D18508" s="183" t="s">
        <v>12447</v>
      </c>
      <c r="E18508" s="126">
        <v>208000</v>
      </c>
      <c r="F18508" s="126"/>
      <c r="G18508" s="126">
        <f t="shared" si="330"/>
        <v>-208000</v>
      </c>
      <c r="H18508" s="705" t="s">
        <v>12386</v>
      </c>
      <c r="J18508" s="40"/>
    </row>
    <row r="18509" spans="1:10" ht="15" x14ac:dyDescent="0.2">
      <c r="A18509" s="734">
        <v>45329</v>
      </c>
      <c r="B18509" s="63" t="s">
        <v>11617</v>
      </c>
      <c r="C18509" s="63" t="s">
        <v>10993</v>
      </c>
      <c r="D18509" s="183" t="s">
        <v>12448</v>
      </c>
      <c r="E18509" s="126">
        <v>23680</v>
      </c>
      <c r="F18509" s="126"/>
      <c r="G18509" s="126">
        <f t="shared" si="330"/>
        <v>-23680</v>
      </c>
      <c r="H18509" s="705" t="s">
        <v>12386</v>
      </c>
      <c r="J18509" s="40"/>
    </row>
    <row r="18510" spans="1:10" ht="15" x14ac:dyDescent="0.2">
      <c r="A18510" s="734">
        <v>45329</v>
      </c>
      <c r="B18510" s="63" t="s">
        <v>103</v>
      </c>
      <c r="C18510" s="63" t="s">
        <v>103</v>
      </c>
      <c r="D18510" s="183" t="s">
        <v>8158</v>
      </c>
      <c r="E18510" s="126">
        <v>2000</v>
      </c>
      <c r="F18510" s="126"/>
      <c r="G18510" s="126">
        <f t="shared" ref="G18510:G18513" si="331">F18510-E18510</f>
        <v>-2000</v>
      </c>
      <c r="H18510" s="705" t="s">
        <v>12386</v>
      </c>
      <c r="J18510" s="40"/>
    </row>
    <row r="18511" spans="1:10" ht="15" x14ac:dyDescent="0.2">
      <c r="A18511" s="734">
        <v>45329</v>
      </c>
      <c r="B18511" s="63" t="s">
        <v>9986</v>
      </c>
      <c r="C18511" s="63" t="s">
        <v>6423</v>
      </c>
      <c r="D18511" s="183" t="s">
        <v>1157</v>
      </c>
      <c r="E18511" s="126">
        <v>35000</v>
      </c>
      <c r="F18511" s="126"/>
      <c r="G18511" s="126">
        <f t="shared" si="331"/>
        <v>-35000</v>
      </c>
      <c r="H18511" s="705" t="s">
        <v>12386</v>
      </c>
      <c r="J18511" s="40"/>
    </row>
    <row r="18512" spans="1:10" ht="15" x14ac:dyDescent="0.2">
      <c r="A18512" s="734">
        <v>45329</v>
      </c>
      <c r="B18512" s="63" t="s">
        <v>11089</v>
      </c>
      <c r="C18512" s="63" t="s">
        <v>10993</v>
      </c>
      <c r="D18512" s="183" t="s">
        <v>12440</v>
      </c>
      <c r="E18512" s="126">
        <v>25500</v>
      </c>
      <c r="F18512" s="126"/>
      <c r="G18512" s="126">
        <f t="shared" ref="G18512" si="332">F18512-E18512</f>
        <v>-25500</v>
      </c>
      <c r="H18512" s="705" t="s">
        <v>12386</v>
      </c>
      <c r="J18512" s="40"/>
    </row>
    <row r="18513" spans="1:10" ht="15" x14ac:dyDescent="0.2">
      <c r="A18513" s="734">
        <v>45329</v>
      </c>
      <c r="B18513" s="63" t="s">
        <v>10908</v>
      </c>
      <c r="C18513" s="63" t="s">
        <v>5741</v>
      </c>
      <c r="D18513" s="183" t="s">
        <v>370</v>
      </c>
      <c r="E18513" s="126">
        <v>2700</v>
      </c>
      <c r="F18513" s="126"/>
      <c r="G18513" s="126">
        <f t="shared" si="331"/>
        <v>-2700</v>
      </c>
      <c r="H18513" s="705" t="s">
        <v>12386</v>
      </c>
      <c r="J18513" s="40"/>
    </row>
    <row r="18514" spans="1:10" ht="15" x14ac:dyDescent="0.2">
      <c r="A18514" s="734">
        <v>45331</v>
      </c>
      <c r="B18514" s="63" t="s">
        <v>11635</v>
      </c>
      <c r="C18514" s="63" t="s">
        <v>12449</v>
      </c>
      <c r="D18514" s="183" t="s">
        <v>1157</v>
      </c>
      <c r="E18514" s="126">
        <v>50000</v>
      </c>
      <c r="F18514" s="126"/>
      <c r="G18514" s="126">
        <f t="shared" ref="G18514:G18526" si="333">F18514-E18514</f>
        <v>-50000</v>
      </c>
      <c r="H18514" s="705" t="s">
        <v>12386</v>
      </c>
      <c r="J18514" s="40"/>
    </row>
    <row r="18515" spans="1:10" ht="15" x14ac:dyDescent="0.2">
      <c r="A18515" s="734">
        <v>45331</v>
      </c>
      <c r="B18515" s="63" t="s">
        <v>12372</v>
      </c>
      <c r="C18515" s="63" t="s">
        <v>10993</v>
      </c>
      <c r="D18515" s="183" t="s">
        <v>12450</v>
      </c>
      <c r="E18515" s="126">
        <v>3000</v>
      </c>
      <c r="F18515" s="126"/>
      <c r="G18515" s="126">
        <f t="shared" si="333"/>
        <v>-3000</v>
      </c>
      <c r="H18515" s="705" t="s">
        <v>12386</v>
      </c>
      <c r="J18515" s="40"/>
    </row>
    <row r="18516" spans="1:10" ht="15" x14ac:dyDescent="0.2">
      <c r="A18516" s="734">
        <v>45331</v>
      </c>
      <c r="B18516" s="63" t="s">
        <v>103</v>
      </c>
      <c r="C18516" s="63" t="s">
        <v>103</v>
      </c>
      <c r="D18516" s="183" t="s">
        <v>8158</v>
      </c>
      <c r="E18516" s="126">
        <v>3000</v>
      </c>
      <c r="F18516" s="126"/>
      <c r="G18516" s="126">
        <f t="shared" si="333"/>
        <v>-3000</v>
      </c>
      <c r="H18516" s="705" t="s">
        <v>12386</v>
      </c>
      <c r="J18516" s="40"/>
    </row>
    <row r="18517" spans="1:10" ht="15" x14ac:dyDescent="0.2">
      <c r="A18517" s="734">
        <v>45331</v>
      </c>
      <c r="B18517" s="63" t="s">
        <v>11089</v>
      </c>
      <c r="C18517" s="63" t="s">
        <v>5741</v>
      </c>
      <c r="D18517" s="183" t="s">
        <v>370</v>
      </c>
      <c r="E18517" s="126">
        <v>2000</v>
      </c>
      <c r="F18517" s="126"/>
      <c r="G18517" s="126">
        <f t="shared" si="333"/>
        <v>-2000</v>
      </c>
      <c r="H18517" s="705" t="s">
        <v>12386</v>
      </c>
      <c r="J18517" s="40"/>
    </row>
    <row r="18518" spans="1:10" ht="15" x14ac:dyDescent="0.2">
      <c r="A18518" s="734">
        <v>45331</v>
      </c>
      <c r="B18518" s="63" t="s">
        <v>10471</v>
      </c>
      <c r="C18518" s="63" t="s">
        <v>12310</v>
      </c>
      <c r="D18518" s="183" t="s">
        <v>1157</v>
      </c>
      <c r="E18518" s="126">
        <v>50000</v>
      </c>
      <c r="F18518" s="126"/>
      <c r="G18518" s="126">
        <f t="shared" si="333"/>
        <v>-50000</v>
      </c>
      <c r="H18518" s="705" t="s">
        <v>12386</v>
      </c>
      <c r="J18518" s="40"/>
    </row>
    <row r="18519" spans="1:10" ht="15" x14ac:dyDescent="0.2">
      <c r="A18519" s="734">
        <v>45331</v>
      </c>
      <c r="B18519" s="63" t="s">
        <v>9356</v>
      </c>
      <c r="C18519" s="63" t="s">
        <v>12310</v>
      </c>
      <c r="D18519" s="183" t="s">
        <v>1157</v>
      </c>
      <c r="E18519" s="126">
        <v>25000</v>
      </c>
      <c r="F18519" s="126"/>
      <c r="G18519" s="126">
        <f t="shared" si="333"/>
        <v>-25000</v>
      </c>
      <c r="H18519" s="705" t="s">
        <v>12386</v>
      </c>
      <c r="J18519" s="40"/>
    </row>
    <row r="18520" spans="1:10" ht="15" x14ac:dyDescent="0.2">
      <c r="A18520" s="734">
        <v>45331</v>
      </c>
      <c r="B18520" s="63" t="s">
        <v>11738</v>
      </c>
      <c r="C18520" s="63" t="s">
        <v>12156</v>
      </c>
      <c r="D18520" s="183" t="s">
        <v>12467</v>
      </c>
      <c r="E18520" s="126">
        <v>25000</v>
      </c>
      <c r="F18520" s="126"/>
      <c r="G18520" s="126">
        <f t="shared" si="333"/>
        <v>-25000</v>
      </c>
      <c r="H18520" s="705" t="s">
        <v>12386</v>
      </c>
      <c r="J18520" s="40"/>
    </row>
    <row r="18521" spans="1:10" ht="15" x14ac:dyDescent="0.2">
      <c r="A18521" s="734">
        <v>45332</v>
      </c>
      <c r="B18521" s="63" t="s">
        <v>12346</v>
      </c>
      <c r="C18521" s="63" t="s">
        <v>11633</v>
      </c>
      <c r="D18521" s="183" t="s">
        <v>12451</v>
      </c>
      <c r="E18521" s="126">
        <v>12000</v>
      </c>
      <c r="F18521" s="126"/>
      <c r="G18521" s="126">
        <f t="shared" si="333"/>
        <v>-12000</v>
      </c>
      <c r="H18521" s="705" t="s">
        <v>12386</v>
      </c>
      <c r="J18521" s="40"/>
    </row>
    <row r="18522" spans="1:10" ht="15" x14ac:dyDescent="0.2">
      <c r="A18522" s="734">
        <v>45332</v>
      </c>
      <c r="B18522" s="63" t="s">
        <v>11089</v>
      </c>
      <c r="C18522" s="63" t="s">
        <v>5741</v>
      </c>
      <c r="D18522" s="183" t="s">
        <v>12452</v>
      </c>
      <c r="E18522" s="126">
        <v>3500</v>
      </c>
      <c r="F18522" s="126"/>
      <c r="G18522" s="126">
        <f t="shared" si="333"/>
        <v>-3500</v>
      </c>
      <c r="H18522" s="705" t="s">
        <v>12386</v>
      </c>
      <c r="J18522" s="40"/>
    </row>
    <row r="18523" spans="1:10" ht="15" x14ac:dyDescent="0.2">
      <c r="A18523" s="734">
        <v>45332</v>
      </c>
      <c r="B18523" s="63" t="s">
        <v>12453</v>
      </c>
      <c r="C18523" s="63" t="s">
        <v>5741</v>
      </c>
      <c r="D18523" s="183" t="s">
        <v>12454</v>
      </c>
      <c r="E18523" s="126">
        <v>2200</v>
      </c>
      <c r="F18523" s="126"/>
      <c r="G18523" s="126">
        <f t="shared" si="333"/>
        <v>-2200</v>
      </c>
      <c r="H18523" s="705" t="s">
        <v>12386</v>
      </c>
      <c r="J18523" s="40"/>
    </row>
    <row r="18524" spans="1:10" ht="24" x14ac:dyDescent="0.2">
      <c r="A18524" s="734">
        <v>45332</v>
      </c>
      <c r="B18524" s="63" t="s">
        <v>11897</v>
      </c>
      <c r="C18524" s="63" t="s">
        <v>11633</v>
      </c>
      <c r="D18524" s="183" t="s">
        <v>12455</v>
      </c>
      <c r="E18524" s="126">
        <v>85000</v>
      </c>
      <c r="F18524" s="126"/>
      <c r="G18524" s="126">
        <f t="shared" si="333"/>
        <v>-85000</v>
      </c>
      <c r="H18524" s="705" t="s">
        <v>12386</v>
      </c>
      <c r="J18524" s="40"/>
    </row>
    <row r="18525" spans="1:10" ht="15" x14ac:dyDescent="0.2">
      <c r="A18525" s="734">
        <v>45332</v>
      </c>
      <c r="B18525" s="63" t="s">
        <v>11897</v>
      </c>
      <c r="C18525" s="63" t="s">
        <v>12038</v>
      </c>
      <c r="D18525" s="183" t="s">
        <v>12457</v>
      </c>
      <c r="E18525" s="126">
        <v>500000</v>
      </c>
      <c r="F18525" s="126"/>
      <c r="G18525" s="126">
        <f t="shared" si="333"/>
        <v>-500000</v>
      </c>
      <c r="H18525" s="705" t="s">
        <v>12386</v>
      </c>
      <c r="J18525" s="40"/>
    </row>
    <row r="18526" spans="1:10" ht="15" x14ac:dyDescent="0.2">
      <c r="A18526" s="734">
        <v>45332</v>
      </c>
      <c r="B18526" s="63" t="s">
        <v>11738</v>
      </c>
      <c r="C18526" s="63" t="s">
        <v>10993</v>
      </c>
      <c r="D18526" s="183" t="s">
        <v>11877</v>
      </c>
      <c r="E18526" s="126">
        <v>15170</v>
      </c>
      <c r="F18526" s="126"/>
      <c r="G18526" s="126">
        <f t="shared" si="333"/>
        <v>-15170</v>
      </c>
      <c r="H18526" s="705" t="s">
        <v>12386</v>
      </c>
      <c r="J18526" s="40"/>
    </row>
    <row r="18527" spans="1:10" ht="15" x14ac:dyDescent="0.2">
      <c r="A18527" s="734">
        <v>45332</v>
      </c>
      <c r="B18527" s="63" t="s">
        <v>10363</v>
      </c>
      <c r="C18527" s="63" t="s">
        <v>2190</v>
      </c>
      <c r="D18527" s="183" t="s">
        <v>12458</v>
      </c>
      <c r="E18527" s="126">
        <v>24000</v>
      </c>
      <c r="F18527" s="126"/>
      <c r="G18527" s="126">
        <f t="shared" ref="G18527:G18537" si="334">F18527-E18527</f>
        <v>-24000</v>
      </c>
      <c r="H18527" s="705" t="s">
        <v>12386</v>
      </c>
      <c r="J18527" s="40"/>
    </row>
    <row r="18528" spans="1:10" ht="15" x14ac:dyDescent="0.2">
      <c r="A18528" s="734">
        <v>45332</v>
      </c>
      <c r="B18528" s="63" t="s">
        <v>12346</v>
      </c>
      <c r="C18528" s="63" t="s">
        <v>5741</v>
      </c>
      <c r="D18528" s="183" t="s">
        <v>370</v>
      </c>
      <c r="E18528" s="126">
        <v>3000</v>
      </c>
      <c r="F18528" s="126"/>
      <c r="G18528" s="126">
        <f t="shared" si="334"/>
        <v>-3000</v>
      </c>
      <c r="H18528" s="705" t="s">
        <v>12386</v>
      </c>
      <c r="J18528" s="40"/>
    </row>
    <row r="18529" spans="1:10" ht="15" x14ac:dyDescent="0.2">
      <c r="A18529" s="734">
        <v>45332</v>
      </c>
      <c r="B18529" s="63" t="s">
        <v>11897</v>
      </c>
      <c r="C18529" s="63" t="s">
        <v>5741</v>
      </c>
      <c r="D18529" s="183" t="s">
        <v>370</v>
      </c>
      <c r="E18529" s="126">
        <v>600</v>
      </c>
      <c r="F18529" s="126"/>
      <c r="G18529" s="126">
        <f t="shared" si="334"/>
        <v>-600</v>
      </c>
      <c r="H18529" s="705" t="s">
        <v>12386</v>
      </c>
      <c r="J18529" s="40"/>
    </row>
    <row r="18530" spans="1:10" ht="15" x14ac:dyDescent="0.2">
      <c r="A18530" s="734">
        <v>45332</v>
      </c>
      <c r="B18530" s="63" t="s">
        <v>9409</v>
      </c>
      <c r="C18530" s="63" t="s">
        <v>5410</v>
      </c>
      <c r="D18530" s="183" t="s">
        <v>12459</v>
      </c>
      <c r="E18530" s="126">
        <v>5000</v>
      </c>
      <c r="F18530" s="126"/>
      <c r="G18530" s="126">
        <f t="shared" si="334"/>
        <v>-5000</v>
      </c>
      <c r="H18530" s="705" t="s">
        <v>12386</v>
      </c>
      <c r="J18530" s="40"/>
    </row>
    <row r="18531" spans="1:10" ht="15" x14ac:dyDescent="0.2">
      <c r="A18531" s="734">
        <v>45332</v>
      </c>
      <c r="B18531" s="63" t="s">
        <v>11897</v>
      </c>
      <c r="C18531" s="63" t="s">
        <v>10993</v>
      </c>
      <c r="D18531" s="183" t="s">
        <v>12460</v>
      </c>
      <c r="E18531" s="126">
        <v>7500</v>
      </c>
      <c r="F18531" s="126"/>
      <c r="G18531" s="126">
        <f t="shared" si="334"/>
        <v>-7500</v>
      </c>
      <c r="H18531" s="705" t="s">
        <v>12386</v>
      </c>
      <c r="J18531" s="40"/>
    </row>
    <row r="18532" spans="1:10" ht="15" x14ac:dyDescent="0.2">
      <c r="A18532" s="734">
        <v>45332</v>
      </c>
      <c r="B18532" s="63" t="s">
        <v>12461</v>
      </c>
      <c r="C18532" s="63" t="s">
        <v>794</v>
      </c>
      <c r="D18532" s="183" t="s">
        <v>12462</v>
      </c>
      <c r="E18532" s="126">
        <v>2100</v>
      </c>
      <c r="F18532" s="126"/>
      <c r="G18532" s="126">
        <f t="shared" si="334"/>
        <v>-2100</v>
      </c>
      <c r="H18532" s="705" t="s">
        <v>12386</v>
      </c>
      <c r="J18532" s="40"/>
    </row>
    <row r="18533" spans="1:10" ht="15" x14ac:dyDescent="0.2">
      <c r="A18533" s="734">
        <v>45332</v>
      </c>
      <c r="B18533" s="63" t="s">
        <v>11897</v>
      </c>
      <c r="C18533" s="63" t="s">
        <v>5741</v>
      </c>
      <c r="D18533" s="183" t="s">
        <v>370</v>
      </c>
      <c r="E18533" s="126">
        <v>450</v>
      </c>
      <c r="F18533" s="126"/>
      <c r="G18533" s="126">
        <f t="shared" si="334"/>
        <v>-450</v>
      </c>
      <c r="H18533" s="705" t="s">
        <v>12386</v>
      </c>
      <c r="J18533" s="40"/>
    </row>
    <row r="18534" spans="1:10" ht="15" x14ac:dyDescent="0.2">
      <c r="A18534" s="734">
        <v>45332</v>
      </c>
      <c r="B18534" s="63" t="s">
        <v>9356</v>
      </c>
      <c r="C18534" s="63" t="s">
        <v>10993</v>
      </c>
      <c r="D18534" s="183" t="s">
        <v>12466</v>
      </c>
      <c r="E18534" s="126">
        <v>1200</v>
      </c>
      <c r="F18534" s="126"/>
      <c r="G18534" s="126">
        <f>F18534-E18534</f>
        <v>-1200</v>
      </c>
      <c r="H18534" s="705" t="s">
        <v>12386</v>
      </c>
      <c r="J18534" s="40"/>
    </row>
    <row r="18535" spans="1:10" ht="15" x14ac:dyDescent="0.2">
      <c r="A18535" s="734">
        <v>45332</v>
      </c>
      <c r="B18535" s="63" t="s">
        <v>12463</v>
      </c>
      <c r="C18535" s="63" t="s">
        <v>12464</v>
      </c>
      <c r="D18535" s="183" t="s">
        <v>12465</v>
      </c>
      <c r="E18535" s="126">
        <v>20900</v>
      </c>
      <c r="F18535" s="126"/>
      <c r="G18535" s="126">
        <f t="shared" si="334"/>
        <v>-20900</v>
      </c>
      <c r="H18535" s="705" t="s">
        <v>12386</v>
      </c>
      <c r="J18535" s="40"/>
    </row>
    <row r="18536" spans="1:10" ht="15" x14ac:dyDescent="0.2">
      <c r="A18536" s="734">
        <v>45332</v>
      </c>
      <c r="B18536" s="63" t="s">
        <v>10908</v>
      </c>
      <c r="C18536" s="63" t="s">
        <v>392</v>
      </c>
      <c r="D18536" s="183" t="s">
        <v>12472</v>
      </c>
      <c r="E18536" s="126">
        <v>3100</v>
      </c>
      <c r="F18536" s="126"/>
      <c r="G18536" s="126">
        <f t="shared" si="334"/>
        <v>-3100</v>
      </c>
      <c r="H18536" s="705" t="s">
        <v>12386</v>
      </c>
      <c r="J18536" s="40"/>
    </row>
    <row r="18537" spans="1:10" ht="15" x14ac:dyDescent="0.2">
      <c r="A18537" s="734">
        <v>45332</v>
      </c>
      <c r="B18537" s="63" t="s">
        <v>10908</v>
      </c>
      <c r="C18537" s="63" t="s">
        <v>392</v>
      </c>
      <c r="D18537" s="183" t="s">
        <v>12471</v>
      </c>
      <c r="E18537" s="126">
        <v>7230</v>
      </c>
      <c r="F18537" s="126"/>
      <c r="G18537" s="126">
        <f t="shared" si="334"/>
        <v>-7230</v>
      </c>
      <c r="H18537" s="705" t="s">
        <v>12386</v>
      </c>
      <c r="J18537" s="40"/>
    </row>
    <row r="18538" spans="1:10" ht="15" x14ac:dyDescent="0.2">
      <c r="A18538" s="734">
        <v>45332</v>
      </c>
      <c r="B18538" s="63" t="s">
        <v>11897</v>
      </c>
      <c r="C18538" s="63" t="s">
        <v>5741</v>
      </c>
      <c r="D18538" s="183" t="s">
        <v>370</v>
      </c>
      <c r="E18538" s="126">
        <v>600</v>
      </c>
      <c r="F18538" s="126"/>
      <c r="G18538" s="126">
        <f t="shared" ref="G18538:G18541" si="335">F18538-E18538</f>
        <v>-600</v>
      </c>
      <c r="H18538" s="705" t="s">
        <v>12386</v>
      </c>
      <c r="J18538" s="40"/>
    </row>
    <row r="18539" spans="1:10" ht="15" x14ac:dyDescent="0.2">
      <c r="A18539" s="734">
        <v>45332</v>
      </c>
      <c r="B18539" s="63" t="s">
        <v>10908</v>
      </c>
      <c r="C18539" s="63" t="s">
        <v>5741</v>
      </c>
      <c r="D18539" s="183" t="s">
        <v>370</v>
      </c>
      <c r="E18539" s="126">
        <v>2000</v>
      </c>
      <c r="F18539" s="126"/>
      <c r="G18539" s="126">
        <f t="shared" si="335"/>
        <v>-2000</v>
      </c>
      <c r="H18539" s="705" t="s">
        <v>12386</v>
      </c>
      <c r="J18539" s="40"/>
    </row>
    <row r="18540" spans="1:10" ht="15" x14ac:dyDescent="0.2">
      <c r="A18540" s="734">
        <v>45333</v>
      </c>
      <c r="B18540" s="63" t="s">
        <v>12473</v>
      </c>
      <c r="C18540" s="63" t="s">
        <v>9549</v>
      </c>
      <c r="D18540" s="183" t="s">
        <v>12474</v>
      </c>
      <c r="E18540" s="126">
        <v>1000</v>
      </c>
      <c r="F18540" s="126"/>
      <c r="G18540" s="126">
        <f t="shared" si="335"/>
        <v>-1000</v>
      </c>
      <c r="H18540" s="705" t="s">
        <v>12386</v>
      </c>
      <c r="J18540" s="40"/>
    </row>
    <row r="18541" spans="1:10" ht="15" x14ac:dyDescent="0.2">
      <c r="A18541" s="734">
        <v>45333</v>
      </c>
      <c r="B18541" s="63" t="s">
        <v>10908</v>
      </c>
      <c r="C18541" s="63" t="s">
        <v>5741</v>
      </c>
      <c r="D18541" s="183" t="s">
        <v>12475</v>
      </c>
      <c r="E18541" s="126">
        <v>1200</v>
      </c>
      <c r="F18541" s="126"/>
      <c r="G18541" s="126">
        <f t="shared" si="335"/>
        <v>-1200</v>
      </c>
      <c r="H18541" s="705" t="s">
        <v>12386</v>
      </c>
      <c r="J18541" s="40"/>
    </row>
    <row r="18542" spans="1:10" ht="15" x14ac:dyDescent="0.2">
      <c r="A18542" s="734">
        <v>45334</v>
      </c>
      <c r="B18542" s="63" t="s">
        <v>103</v>
      </c>
      <c r="C18542" s="63" t="s">
        <v>103</v>
      </c>
      <c r="D18542" s="183" t="s">
        <v>8158</v>
      </c>
      <c r="E18542" s="126">
        <v>3000</v>
      </c>
      <c r="F18542" s="126"/>
      <c r="G18542" s="126">
        <f t="shared" ref="G18542:G18550" si="336">F18542-E18542</f>
        <v>-3000</v>
      </c>
      <c r="H18542" s="705" t="s">
        <v>12386</v>
      </c>
      <c r="J18542" s="40"/>
    </row>
    <row r="18543" spans="1:10" ht="15" x14ac:dyDescent="0.2">
      <c r="A18543" s="734">
        <v>45334</v>
      </c>
      <c r="B18543" s="63" t="s">
        <v>10908</v>
      </c>
      <c r="C18543" s="63" t="s">
        <v>5741</v>
      </c>
      <c r="D18543" s="183" t="s">
        <v>370</v>
      </c>
      <c r="E18543" s="126">
        <v>2000</v>
      </c>
      <c r="F18543" s="126"/>
      <c r="G18543" s="126">
        <f t="shared" si="336"/>
        <v>-2000</v>
      </c>
      <c r="H18543" s="705" t="s">
        <v>12386</v>
      </c>
      <c r="J18543" s="40"/>
    </row>
    <row r="18544" spans="1:10" ht="15" x14ac:dyDescent="0.2">
      <c r="A18544" s="734">
        <v>45334</v>
      </c>
      <c r="B18544" s="63" t="s">
        <v>10908</v>
      </c>
      <c r="C18544" s="63" t="s">
        <v>5741</v>
      </c>
      <c r="D18544" s="183" t="s">
        <v>370</v>
      </c>
      <c r="E18544" s="126">
        <v>500</v>
      </c>
      <c r="F18544" s="126"/>
      <c r="G18544" s="126">
        <f t="shared" si="336"/>
        <v>-500</v>
      </c>
      <c r="H18544" s="705" t="s">
        <v>12386</v>
      </c>
      <c r="J18544" s="40"/>
    </row>
    <row r="18545" spans="1:10" ht="15" x14ac:dyDescent="0.2">
      <c r="A18545" s="734">
        <v>45334</v>
      </c>
      <c r="B18545" s="63" t="s">
        <v>9409</v>
      </c>
      <c r="C18545" s="63" t="s">
        <v>10993</v>
      </c>
      <c r="D18545" s="183" t="s">
        <v>12476</v>
      </c>
      <c r="E18545" s="126">
        <v>35000</v>
      </c>
      <c r="F18545" s="126"/>
      <c r="G18545" s="126">
        <f t="shared" si="336"/>
        <v>-35000</v>
      </c>
      <c r="H18545" s="705" t="s">
        <v>12386</v>
      </c>
      <c r="J18545" s="40"/>
    </row>
    <row r="18546" spans="1:10" ht="15" x14ac:dyDescent="0.2">
      <c r="A18546" s="734">
        <v>45334</v>
      </c>
      <c r="B18546" s="63" t="s">
        <v>12346</v>
      </c>
      <c r="C18546" s="63" t="s">
        <v>5741</v>
      </c>
      <c r="D18546" s="183" t="s">
        <v>12477</v>
      </c>
      <c r="E18546" s="126">
        <v>500</v>
      </c>
      <c r="F18546" s="126"/>
      <c r="G18546" s="126">
        <f t="shared" si="336"/>
        <v>-500</v>
      </c>
      <c r="H18546" s="705" t="s">
        <v>12386</v>
      </c>
      <c r="J18546" s="40"/>
    </row>
    <row r="18547" spans="1:10" ht="15" x14ac:dyDescent="0.2">
      <c r="A18547" s="734">
        <v>45334</v>
      </c>
      <c r="B18547" s="63" t="s">
        <v>9356</v>
      </c>
      <c r="C18547" s="63" t="s">
        <v>10993</v>
      </c>
      <c r="D18547" s="183" t="s">
        <v>12478</v>
      </c>
      <c r="E18547" s="126">
        <v>5000</v>
      </c>
      <c r="F18547" s="126"/>
      <c r="G18547" s="126">
        <f t="shared" si="336"/>
        <v>-5000</v>
      </c>
      <c r="H18547" s="705" t="s">
        <v>12386</v>
      </c>
      <c r="J18547" s="40"/>
    </row>
    <row r="18548" spans="1:10" ht="15" x14ac:dyDescent="0.2">
      <c r="A18548" s="734">
        <v>45334</v>
      </c>
      <c r="B18548" s="63" t="s">
        <v>9356</v>
      </c>
      <c r="C18548" s="63" t="s">
        <v>392</v>
      </c>
      <c r="D18548" s="183" t="s">
        <v>12479</v>
      </c>
      <c r="E18548" s="126">
        <v>1500</v>
      </c>
      <c r="F18548" s="126"/>
      <c r="G18548" s="126">
        <f t="shared" si="336"/>
        <v>-1500</v>
      </c>
      <c r="H18548" s="705" t="s">
        <v>12386</v>
      </c>
      <c r="J18548" s="40"/>
    </row>
    <row r="18549" spans="1:10" ht="15" x14ac:dyDescent="0.2">
      <c r="A18549" s="734">
        <v>45334</v>
      </c>
      <c r="B18549" s="63" t="s">
        <v>11897</v>
      </c>
      <c r="C18549" s="63" t="s">
        <v>8091</v>
      </c>
      <c r="D18549" s="183" t="s">
        <v>12480</v>
      </c>
      <c r="E18549" s="126">
        <v>500000</v>
      </c>
      <c r="F18549" s="126"/>
      <c r="G18549" s="126">
        <f t="shared" si="336"/>
        <v>-500000</v>
      </c>
      <c r="H18549" s="705" t="s">
        <v>12386</v>
      </c>
      <c r="J18549" s="40"/>
    </row>
    <row r="18550" spans="1:10" ht="24" x14ac:dyDescent="0.2">
      <c r="A18550" s="734">
        <v>45334</v>
      </c>
      <c r="B18550" s="63" t="s">
        <v>8559</v>
      </c>
      <c r="C18550" s="63" t="s">
        <v>3145</v>
      </c>
      <c r="D18550" s="183" t="s">
        <v>12481</v>
      </c>
      <c r="E18550" s="126">
        <v>60000</v>
      </c>
      <c r="F18550" s="126"/>
      <c r="G18550" s="126">
        <f t="shared" si="336"/>
        <v>-60000</v>
      </c>
      <c r="H18550" s="705" t="s">
        <v>12386</v>
      </c>
      <c r="J18550" s="40"/>
    </row>
    <row r="18551" spans="1:10" ht="15" x14ac:dyDescent="0.2">
      <c r="A18551" s="734">
        <v>45334</v>
      </c>
      <c r="B18551" s="63" t="s">
        <v>11089</v>
      </c>
      <c r="C18551" s="63" t="s">
        <v>12482</v>
      </c>
      <c r="D18551" s="183" t="s">
        <v>12483</v>
      </c>
      <c r="E18551" s="126">
        <v>20000</v>
      </c>
      <c r="F18551" s="126"/>
      <c r="G18551" s="126">
        <f t="shared" ref="G18551:G18553" si="337">F18551-E18551</f>
        <v>-20000</v>
      </c>
      <c r="H18551" s="705" t="s">
        <v>12386</v>
      </c>
      <c r="J18551" s="40"/>
    </row>
    <row r="18552" spans="1:10" ht="15" x14ac:dyDescent="0.2">
      <c r="A18552" s="734">
        <v>45334</v>
      </c>
      <c r="B18552" s="63" t="s">
        <v>10280</v>
      </c>
      <c r="C18552" s="63" t="s">
        <v>5741</v>
      </c>
      <c r="D18552" s="183" t="s">
        <v>370</v>
      </c>
      <c r="E18552" s="126">
        <v>200</v>
      </c>
      <c r="F18552" s="126"/>
      <c r="G18552" s="126">
        <f t="shared" si="337"/>
        <v>-200</v>
      </c>
      <c r="H18552" s="705" t="s">
        <v>12386</v>
      </c>
      <c r="J18552" s="40"/>
    </row>
    <row r="18553" spans="1:10" ht="15" x14ac:dyDescent="0.2">
      <c r="A18553" s="734">
        <v>45334</v>
      </c>
      <c r="B18553" s="63" t="s">
        <v>12208</v>
      </c>
      <c r="C18553" s="63" t="s">
        <v>11099</v>
      </c>
      <c r="D18553" s="183" t="s">
        <v>12036</v>
      </c>
      <c r="E18553" s="126">
        <v>100000</v>
      </c>
      <c r="F18553" s="126"/>
      <c r="G18553" s="126">
        <f t="shared" si="337"/>
        <v>-100000</v>
      </c>
      <c r="H18553" s="705" t="s">
        <v>12386</v>
      </c>
      <c r="J18553" s="40"/>
    </row>
    <row r="18554" spans="1:10" ht="15" x14ac:dyDescent="0.2">
      <c r="A18554" s="734">
        <v>45334</v>
      </c>
      <c r="B18554" s="63" t="s">
        <v>11897</v>
      </c>
      <c r="C18554" s="63" t="s">
        <v>5741</v>
      </c>
      <c r="D18554" s="183" t="s">
        <v>370</v>
      </c>
      <c r="E18554" s="126">
        <v>1350</v>
      </c>
      <c r="F18554" s="126"/>
      <c r="G18554" s="126">
        <f t="shared" ref="G18554:G18563" si="338">F18554-E18554</f>
        <v>-1350</v>
      </c>
      <c r="H18554" s="705" t="s">
        <v>12386</v>
      </c>
      <c r="J18554" s="40"/>
    </row>
    <row r="18555" spans="1:10" ht="15" x14ac:dyDescent="0.2">
      <c r="A18555" s="734">
        <v>45334</v>
      </c>
      <c r="B18555" s="63" t="s">
        <v>103</v>
      </c>
      <c r="C18555" s="63" t="s">
        <v>12513</v>
      </c>
      <c r="D18555" s="183" t="s">
        <v>370</v>
      </c>
      <c r="E18555" s="126">
        <v>6300</v>
      </c>
      <c r="F18555" s="126"/>
      <c r="G18555" s="126">
        <f t="shared" si="338"/>
        <v>-6300</v>
      </c>
      <c r="H18555" s="705" t="s">
        <v>12386</v>
      </c>
      <c r="J18555" s="40"/>
    </row>
    <row r="18556" spans="1:10" ht="15" x14ac:dyDescent="0.2">
      <c r="A18556" s="734">
        <v>45334</v>
      </c>
      <c r="B18556" s="63" t="s">
        <v>103</v>
      </c>
      <c r="C18556" s="63" t="s">
        <v>103</v>
      </c>
      <c r="D18556" s="183" t="s">
        <v>12514</v>
      </c>
      <c r="E18556" s="126">
        <v>2000</v>
      </c>
      <c r="F18556" s="126"/>
      <c r="G18556" s="126">
        <f t="shared" si="338"/>
        <v>-2000</v>
      </c>
      <c r="H18556" s="705" t="s">
        <v>12386</v>
      </c>
      <c r="J18556" s="40"/>
    </row>
    <row r="18557" spans="1:10" ht="15" x14ac:dyDescent="0.2">
      <c r="A18557" s="734">
        <v>45334</v>
      </c>
      <c r="B18557" s="63" t="s">
        <v>103</v>
      </c>
      <c r="C18557" s="63" t="s">
        <v>12515</v>
      </c>
      <c r="D18557" s="183" t="s">
        <v>12516</v>
      </c>
      <c r="E18557" s="126">
        <v>12840</v>
      </c>
      <c r="F18557" s="126"/>
      <c r="G18557" s="126">
        <f t="shared" si="338"/>
        <v>-12840</v>
      </c>
      <c r="H18557" s="705" t="s">
        <v>12386</v>
      </c>
      <c r="J18557" s="40"/>
    </row>
    <row r="18558" spans="1:10" ht="15" x14ac:dyDescent="0.2">
      <c r="A18558" s="734">
        <v>45335</v>
      </c>
      <c r="B18558" s="63" t="s">
        <v>11635</v>
      </c>
      <c r="C18558" s="63" t="s">
        <v>5741</v>
      </c>
      <c r="D18558" s="183" t="s">
        <v>12517</v>
      </c>
      <c r="E18558" s="126">
        <v>300</v>
      </c>
      <c r="F18558" s="126"/>
      <c r="G18558" s="126">
        <f t="shared" si="338"/>
        <v>-300</v>
      </c>
      <c r="H18558" s="705" t="s">
        <v>12386</v>
      </c>
      <c r="J18558" s="40"/>
    </row>
    <row r="18559" spans="1:10" ht="15" x14ac:dyDescent="0.2">
      <c r="A18559" s="734">
        <v>45335</v>
      </c>
      <c r="B18559" s="63" t="s">
        <v>103</v>
      </c>
      <c r="C18559" s="63" t="s">
        <v>103</v>
      </c>
      <c r="D18559" s="183" t="s">
        <v>12518</v>
      </c>
      <c r="E18559" s="126">
        <v>4370</v>
      </c>
      <c r="F18559" s="126"/>
      <c r="G18559" s="126">
        <f t="shared" si="338"/>
        <v>-4370</v>
      </c>
      <c r="H18559" s="705" t="s">
        <v>12386</v>
      </c>
      <c r="J18559" s="40"/>
    </row>
    <row r="18560" spans="1:10" ht="15" x14ac:dyDescent="0.2">
      <c r="A18560" s="734">
        <v>45335</v>
      </c>
      <c r="B18560" s="63" t="s">
        <v>103</v>
      </c>
      <c r="C18560" s="63" t="s">
        <v>103</v>
      </c>
      <c r="D18560" s="183" t="s">
        <v>12514</v>
      </c>
      <c r="E18560" s="126">
        <v>4660</v>
      </c>
      <c r="F18560" s="126"/>
      <c r="G18560" s="126">
        <f t="shared" si="338"/>
        <v>-4660</v>
      </c>
      <c r="H18560" s="705" t="s">
        <v>12386</v>
      </c>
      <c r="J18560" s="40"/>
    </row>
    <row r="18561" spans="1:10" ht="15" x14ac:dyDescent="0.2">
      <c r="A18561" s="734">
        <v>45335</v>
      </c>
      <c r="B18561" s="63" t="s">
        <v>103</v>
      </c>
      <c r="C18561" s="63" t="s">
        <v>3470</v>
      </c>
      <c r="D18561" s="183" t="s">
        <v>12519</v>
      </c>
      <c r="E18561" s="126">
        <v>7500</v>
      </c>
      <c r="F18561" s="126"/>
      <c r="G18561" s="126">
        <f t="shared" si="338"/>
        <v>-7500</v>
      </c>
      <c r="H18561" s="705" t="s">
        <v>12386</v>
      </c>
      <c r="J18561" s="40"/>
    </row>
    <row r="18562" spans="1:10" ht="15" x14ac:dyDescent="0.2">
      <c r="A18562" s="734">
        <v>45335</v>
      </c>
      <c r="B18562" s="63" t="s">
        <v>103</v>
      </c>
      <c r="C18562" s="63" t="s">
        <v>103</v>
      </c>
      <c r="D18562" s="183" t="s">
        <v>8158</v>
      </c>
      <c r="E18562" s="126">
        <v>3000</v>
      </c>
      <c r="F18562" s="126"/>
      <c r="G18562" s="126">
        <f t="shared" si="338"/>
        <v>-3000</v>
      </c>
      <c r="H18562" s="705" t="s">
        <v>12386</v>
      </c>
      <c r="J18562" s="40"/>
    </row>
    <row r="18563" spans="1:10" ht="15" x14ac:dyDescent="0.2">
      <c r="A18563" s="734">
        <v>45335</v>
      </c>
      <c r="B18563" s="63" t="s">
        <v>11446</v>
      </c>
      <c r="C18563" s="63" t="s">
        <v>10993</v>
      </c>
      <c r="D18563" s="183" t="s">
        <v>12520</v>
      </c>
      <c r="E18563" s="126">
        <v>10900</v>
      </c>
      <c r="F18563" s="126"/>
      <c r="G18563" s="126">
        <f t="shared" si="338"/>
        <v>-10900</v>
      </c>
      <c r="H18563" s="705" t="s">
        <v>12386</v>
      </c>
      <c r="J18563" s="40"/>
    </row>
    <row r="18564" spans="1:10" ht="15" x14ac:dyDescent="0.2">
      <c r="A18564" s="734">
        <v>45335</v>
      </c>
      <c r="B18564" s="63" t="s">
        <v>12521</v>
      </c>
      <c r="C18564" s="63" t="s">
        <v>1198</v>
      </c>
      <c r="D18564" s="183" t="s">
        <v>12522</v>
      </c>
      <c r="E18564" s="126">
        <v>27500</v>
      </c>
      <c r="F18564" s="126"/>
      <c r="G18564" s="126">
        <f t="shared" ref="G18564:G18568" si="339">F18564-E18564</f>
        <v>-27500</v>
      </c>
      <c r="H18564" s="705" t="s">
        <v>12386</v>
      </c>
      <c r="J18564" s="40"/>
    </row>
    <row r="18565" spans="1:10" ht="15" x14ac:dyDescent="0.2">
      <c r="A18565" s="734">
        <v>45335</v>
      </c>
      <c r="B18565" s="63" t="s">
        <v>12346</v>
      </c>
      <c r="C18565" s="63" t="s">
        <v>5741</v>
      </c>
      <c r="D18565" s="183" t="s">
        <v>370</v>
      </c>
      <c r="E18565" s="126">
        <v>650</v>
      </c>
      <c r="F18565" s="126"/>
      <c r="G18565" s="126">
        <f t="shared" si="339"/>
        <v>-650</v>
      </c>
      <c r="H18565" s="705" t="s">
        <v>12386</v>
      </c>
      <c r="J18565" s="40"/>
    </row>
    <row r="18566" spans="1:10" ht="15" x14ac:dyDescent="0.2">
      <c r="A18566" s="734">
        <v>45335</v>
      </c>
      <c r="B18566" s="63" t="s">
        <v>103</v>
      </c>
      <c r="C18566" s="63" t="s">
        <v>286</v>
      </c>
      <c r="D18566" s="183" t="s">
        <v>3150</v>
      </c>
      <c r="E18566" s="126">
        <v>150</v>
      </c>
      <c r="F18566" s="126"/>
      <c r="G18566" s="126">
        <f t="shared" si="339"/>
        <v>-150</v>
      </c>
      <c r="H18566" s="705" t="s">
        <v>12386</v>
      </c>
      <c r="J18566" s="40"/>
    </row>
    <row r="18567" spans="1:10" ht="15" x14ac:dyDescent="0.2">
      <c r="A18567" s="734">
        <v>45335</v>
      </c>
      <c r="B18567" s="63" t="s">
        <v>12521</v>
      </c>
      <c r="C18567" s="63" t="s">
        <v>5741</v>
      </c>
      <c r="D18567" s="183" t="s">
        <v>12523</v>
      </c>
      <c r="E18567" s="126">
        <v>700</v>
      </c>
      <c r="F18567" s="126"/>
      <c r="G18567" s="126">
        <f t="shared" si="339"/>
        <v>-700</v>
      </c>
      <c r="H18567" s="705" t="s">
        <v>12386</v>
      </c>
      <c r="J18567" s="40"/>
    </row>
    <row r="18568" spans="1:10" ht="15" x14ac:dyDescent="0.2">
      <c r="A18568" s="734">
        <v>45335</v>
      </c>
      <c r="B18568" s="63" t="s">
        <v>10471</v>
      </c>
      <c r="C18568" s="63" t="s">
        <v>9460</v>
      </c>
      <c r="D18568" s="183" t="s">
        <v>11778</v>
      </c>
      <c r="E18568" s="126">
        <v>25000</v>
      </c>
      <c r="F18568" s="126"/>
      <c r="G18568" s="126">
        <f t="shared" si="339"/>
        <v>-25000</v>
      </c>
      <c r="H18568" s="705" t="s">
        <v>12386</v>
      </c>
      <c r="J18568" s="40"/>
    </row>
    <row r="18569" spans="1:10" ht="15" x14ac:dyDescent="0.2">
      <c r="A18569" s="734">
        <v>45336</v>
      </c>
      <c r="B18569" s="63" t="s">
        <v>25</v>
      </c>
      <c r="C18569" s="63" t="s">
        <v>4065</v>
      </c>
      <c r="D18569" s="183" t="s">
        <v>12524</v>
      </c>
      <c r="E18569" s="126">
        <v>2400</v>
      </c>
      <c r="F18569" s="126"/>
      <c r="G18569" s="126">
        <f t="shared" ref="G18569:G18579" si="340">F18569-E18569</f>
        <v>-2400</v>
      </c>
      <c r="H18569" s="705" t="s">
        <v>12386</v>
      </c>
      <c r="J18569" s="40"/>
    </row>
    <row r="18570" spans="1:10" ht="15" x14ac:dyDescent="0.2">
      <c r="A18570" s="734">
        <v>45336</v>
      </c>
      <c r="B18570" s="63" t="s">
        <v>12346</v>
      </c>
      <c r="C18570" s="63" t="s">
        <v>3104</v>
      </c>
      <c r="D18570" s="183" t="s">
        <v>12525</v>
      </c>
      <c r="E18570" s="126">
        <v>20000</v>
      </c>
      <c r="F18570" s="126"/>
      <c r="G18570" s="126">
        <f t="shared" si="340"/>
        <v>-20000</v>
      </c>
      <c r="H18570" s="705" t="s">
        <v>12386</v>
      </c>
      <c r="J18570" s="40"/>
    </row>
    <row r="18571" spans="1:10" ht="15" x14ac:dyDescent="0.2">
      <c r="A18571" s="734">
        <v>45336</v>
      </c>
      <c r="B18571" s="63" t="s">
        <v>37</v>
      </c>
      <c r="C18571" s="1099" t="s">
        <v>794</v>
      </c>
      <c r="D18571" s="1102" t="s">
        <v>12526</v>
      </c>
      <c r="E18571" s="1101">
        <v>105000</v>
      </c>
      <c r="F18571" s="126"/>
      <c r="G18571" s="126">
        <f t="shared" si="340"/>
        <v>-105000</v>
      </c>
      <c r="H18571" s="705" t="s">
        <v>12386</v>
      </c>
      <c r="J18571" s="40"/>
    </row>
    <row r="18572" spans="1:10" ht="15" x14ac:dyDescent="0.2">
      <c r="A18572" s="734">
        <v>45336</v>
      </c>
      <c r="B18572" s="63" t="s">
        <v>10908</v>
      </c>
      <c r="C18572" s="63" t="s">
        <v>5741</v>
      </c>
      <c r="D18572" s="183" t="s">
        <v>370</v>
      </c>
      <c r="E18572" s="126">
        <v>600</v>
      </c>
      <c r="F18572" s="126"/>
      <c r="G18572" s="126">
        <f t="shared" si="340"/>
        <v>-600</v>
      </c>
      <c r="H18572" s="705" t="s">
        <v>12386</v>
      </c>
      <c r="J18572" s="40"/>
    </row>
    <row r="18573" spans="1:10" ht="15" x14ac:dyDescent="0.2">
      <c r="A18573" s="734">
        <v>45336</v>
      </c>
      <c r="B18573" s="63" t="s">
        <v>3945</v>
      </c>
      <c r="C18573" s="551" t="s">
        <v>3003</v>
      </c>
      <c r="D18573" s="740" t="s">
        <v>12527</v>
      </c>
      <c r="E18573" s="552">
        <v>35360</v>
      </c>
      <c r="F18573" s="126"/>
      <c r="G18573" s="126">
        <f t="shared" si="340"/>
        <v>-35360</v>
      </c>
      <c r="H18573" s="705" t="s">
        <v>12386</v>
      </c>
      <c r="J18573" s="40"/>
    </row>
    <row r="18574" spans="1:10" ht="15" x14ac:dyDescent="0.2">
      <c r="A18574" s="734">
        <v>45336</v>
      </c>
      <c r="B18574" s="63" t="s">
        <v>3946</v>
      </c>
      <c r="C18574" s="551" t="s">
        <v>3003</v>
      </c>
      <c r="D18574" s="740" t="s">
        <v>12527</v>
      </c>
      <c r="E18574" s="552">
        <v>32760</v>
      </c>
      <c r="F18574" s="126"/>
      <c r="G18574" s="126">
        <f t="shared" si="340"/>
        <v>-32760</v>
      </c>
      <c r="H18574" s="705" t="s">
        <v>12386</v>
      </c>
      <c r="J18574" s="40"/>
    </row>
    <row r="18575" spans="1:10" ht="15" x14ac:dyDescent="0.2">
      <c r="A18575" s="734">
        <v>45336</v>
      </c>
      <c r="B18575" s="63" t="s">
        <v>12346</v>
      </c>
      <c r="C18575" s="551" t="s">
        <v>3003</v>
      </c>
      <c r="D18575" s="740" t="s">
        <v>12527</v>
      </c>
      <c r="E18575" s="552">
        <v>145766</v>
      </c>
      <c r="F18575" s="126"/>
      <c r="G18575" s="126">
        <f t="shared" si="340"/>
        <v>-145766</v>
      </c>
      <c r="H18575" s="705" t="s">
        <v>12386</v>
      </c>
      <c r="J18575" s="40"/>
    </row>
    <row r="18576" spans="1:10" ht="15" x14ac:dyDescent="0.2">
      <c r="A18576" s="734">
        <v>45336</v>
      </c>
      <c r="B18576" s="63" t="s">
        <v>11635</v>
      </c>
      <c r="C18576" s="551" t="s">
        <v>3003</v>
      </c>
      <c r="D18576" s="740" t="s">
        <v>12527</v>
      </c>
      <c r="E18576" s="552">
        <v>508379</v>
      </c>
      <c r="F18576" s="126"/>
      <c r="G18576" s="126">
        <f t="shared" si="340"/>
        <v>-508379</v>
      </c>
      <c r="H18576" s="705" t="s">
        <v>12386</v>
      </c>
      <c r="J18576" s="40"/>
    </row>
    <row r="18577" spans="1:10" ht="15" x14ac:dyDescent="0.2">
      <c r="A18577" s="734">
        <v>45336</v>
      </c>
      <c r="B18577" s="63" t="s">
        <v>11897</v>
      </c>
      <c r="C18577" s="63" t="s">
        <v>8394</v>
      </c>
      <c r="D18577" s="183" t="s">
        <v>12321</v>
      </c>
      <c r="E18577" s="126">
        <v>1000000</v>
      </c>
      <c r="F18577" s="126"/>
      <c r="G18577" s="126">
        <f t="shared" si="340"/>
        <v>-1000000</v>
      </c>
      <c r="H18577" s="705" t="s">
        <v>12386</v>
      </c>
      <c r="J18577" s="40"/>
    </row>
    <row r="18578" spans="1:10" ht="15" x14ac:dyDescent="0.2">
      <c r="A18578" s="734">
        <v>45336</v>
      </c>
      <c r="B18578" s="63" t="s">
        <v>10232</v>
      </c>
      <c r="C18578" s="63" t="s">
        <v>11752</v>
      </c>
      <c r="D18578" s="183" t="s">
        <v>11171</v>
      </c>
      <c r="E18578" s="126">
        <v>500000</v>
      </c>
      <c r="F18578" s="126"/>
      <c r="G18578" s="126">
        <f t="shared" si="340"/>
        <v>-500000</v>
      </c>
      <c r="H18578" s="705" t="s">
        <v>12386</v>
      </c>
      <c r="J18578" s="40"/>
    </row>
    <row r="18579" spans="1:10" ht="15" x14ac:dyDescent="0.2">
      <c r="A18579" s="734">
        <v>45336</v>
      </c>
      <c r="B18579" s="63" t="s">
        <v>11135</v>
      </c>
      <c r="C18579" s="63" t="s">
        <v>12528</v>
      </c>
      <c r="D18579" s="183" t="s">
        <v>11171</v>
      </c>
      <c r="E18579" s="126">
        <v>500000</v>
      </c>
      <c r="F18579" s="126"/>
      <c r="G18579" s="126">
        <f t="shared" si="340"/>
        <v>-500000</v>
      </c>
      <c r="H18579" s="705" t="s">
        <v>12386</v>
      </c>
      <c r="J18579" s="40"/>
    </row>
    <row r="18580" spans="1:10" ht="15" x14ac:dyDescent="0.2">
      <c r="A18580" s="734">
        <v>45337</v>
      </c>
      <c r="B18580" s="63" t="s">
        <v>11089</v>
      </c>
      <c r="C18580" s="63" t="s">
        <v>11975</v>
      </c>
      <c r="D18580" s="183" t="s">
        <v>12529</v>
      </c>
      <c r="E18580" s="126">
        <v>10000</v>
      </c>
      <c r="F18580" s="126"/>
      <c r="G18580" s="126">
        <f t="shared" ref="G18580:G18581" si="341">F18580-E18580</f>
        <v>-10000</v>
      </c>
      <c r="H18580" s="705" t="s">
        <v>12386</v>
      </c>
      <c r="J18580" s="40"/>
    </row>
    <row r="18581" spans="1:10" ht="15" x14ac:dyDescent="0.2">
      <c r="A18581" s="734">
        <v>45337</v>
      </c>
      <c r="B18581" s="63" t="s">
        <v>11089</v>
      </c>
      <c r="C18581" s="63" t="s">
        <v>392</v>
      </c>
      <c r="D18581" s="183" t="s">
        <v>7649</v>
      </c>
      <c r="E18581" s="126">
        <v>2000</v>
      </c>
      <c r="F18581" s="126"/>
      <c r="G18581" s="126">
        <f t="shared" si="341"/>
        <v>-2000</v>
      </c>
      <c r="H18581" s="705" t="s">
        <v>12386</v>
      </c>
      <c r="J18581" s="40"/>
    </row>
    <row r="18582" spans="1:10" ht="15" x14ac:dyDescent="0.2">
      <c r="A18582" s="734">
        <v>45338</v>
      </c>
      <c r="B18582" s="63" t="s">
        <v>11089</v>
      </c>
      <c r="C18582" s="63" t="s">
        <v>1063</v>
      </c>
      <c r="D18582" s="183" t="s">
        <v>12530</v>
      </c>
      <c r="E18582" s="126">
        <v>4800</v>
      </c>
      <c r="F18582" s="126"/>
      <c r="G18582" s="126">
        <f t="shared" ref="G18582:G18583" si="342">F18582-E18582</f>
        <v>-4800</v>
      </c>
      <c r="H18582" s="705" t="s">
        <v>12386</v>
      </c>
      <c r="J18582" s="40"/>
    </row>
    <row r="18583" spans="1:10" ht="15" x14ac:dyDescent="0.2">
      <c r="A18583" s="734">
        <v>45338</v>
      </c>
      <c r="B18583" s="63" t="s">
        <v>10908</v>
      </c>
      <c r="C18583" s="63" t="s">
        <v>10993</v>
      </c>
      <c r="D18583" s="183" t="s">
        <v>12531</v>
      </c>
      <c r="E18583" s="126">
        <v>9000</v>
      </c>
      <c r="F18583" s="126"/>
      <c r="G18583" s="126">
        <f t="shared" si="342"/>
        <v>-9000</v>
      </c>
      <c r="H18583" s="705" t="s">
        <v>12386</v>
      </c>
      <c r="J18583" s="40"/>
    </row>
    <row r="18584" spans="1:10" ht="15" x14ac:dyDescent="0.2">
      <c r="A18584" s="733">
        <v>45328</v>
      </c>
      <c r="B18584" s="174" t="s">
        <v>12151</v>
      </c>
      <c r="C18584" s="174" t="s">
        <v>12403</v>
      </c>
      <c r="D18584" s="228" t="s">
        <v>12404</v>
      </c>
      <c r="E18584" s="236">
        <v>330000</v>
      </c>
      <c r="F18584" s="236"/>
      <c r="G18584" s="236">
        <f>F18584-E18584</f>
        <v>-330000</v>
      </c>
      <c r="H18584" s="709" t="s">
        <v>12386</v>
      </c>
    </row>
    <row r="18585" spans="1:10" ht="15" x14ac:dyDescent="0.2">
      <c r="A18585" s="733">
        <v>45328</v>
      </c>
      <c r="B18585" s="174" t="s">
        <v>11617</v>
      </c>
      <c r="C18585" s="174" t="s">
        <v>11884</v>
      </c>
      <c r="D18585" s="228" t="s">
        <v>12405</v>
      </c>
      <c r="E18585" s="236">
        <v>81000</v>
      </c>
      <c r="F18585" s="236"/>
      <c r="G18585" s="236">
        <f>F18585-E18585</f>
        <v>-81000</v>
      </c>
      <c r="H18585" s="709" t="s">
        <v>12386</v>
      </c>
    </row>
    <row r="18586" spans="1:10" ht="15" x14ac:dyDescent="0.2">
      <c r="A18586" s="733">
        <v>45328</v>
      </c>
      <c r="B18586" s="174" t="s">
        <v>11897</v>
      </c>
      <c r="C18586" s="174" t="s">
        <v>11291</v>
      </c>
      <c r="D18586" s="228" t="s">
        <v>12406</v>
      </c>
      <c r="E18586" s="236">
        <v>200000</v>
      </c>
      <c r="F18586" s="236"/>
      <c r="G18586" s="236">
        <f>F18586-E18586</f>
        <v>-200000</v>
      </c>
      <c r="H18586" s="709" t="s">
        <v>12386</v>
      </c>
    </row>
    <row r="18587" spans="1:10" ht="15" x14ac:dyDescent="0.2">
      <c r="A18587" s="730">
        <v>45324</v>
      </c>
      <c r="B18587" s="94" t="s">
        <v>37</v>
      </c>
      <c r="C18587" s="94" t="s">
        <v>559</v>
      </c>
      <c r="D18587" s="892" t="s">
        <v>12387</v>
      </c>
      <c r="E18587" s="176"/>
      <c r="F18587" s="176">
        <v>246087</v>
      </c>
      <c r="G18587" s="176">
        <f t="shared" ref="G18587:G18590" si="343">F18587-E18587</f>
        <v>246087</v>
      </c>
      <c r="H18587" s="702" t="s">
        <v>12386</v>
      </c>
    </row>
    <row r="18588" spans="1:10" ht="15" x14ac:dyDescent="0.2">
      <c r="A18588" s="730">
        <v>45324</v>
      </c>
      <c r="B18588" s="94" t="s">
        <v>37</v>
      </c>
      <c r="C18588" s="94" t="s">
        <v>559</v>
      </c>
      <c r="D18588" s="892" t="s">
        <v>12388</v>
      </c>
      <c r="E18588" s="176"/>
      <c r="F18588" s="176">
        <v>246087</v>
      </c>
      <c r="G18588" s="176">
        <f t="shared" si="343"/>
        <v>246087</v>
      </c>
      <c r="H18588" s="702" t="s">
        <v>12386</v>
      </c>
    </row>
    <row r="18589" spans="1:10" ht="15" x14ac:dyDescent="0.2">
      <c r="A18589" s="730">
        <v>45324</v>
      </c>
      <c r="B18589" s="94" t="s">
        <v>37</v>
      </c>
      <c r="C18589" s="94" t="s">
        <v>559</v>
      </c>
      <c r="D18589" s="892" t="s">
        <v>12389</v>
      </c>
      <c r="E18589" s="176"/>
      <c r="F18589" s="176">
        <v>246087</v>
      </c>
      <c r="G18589" s="176">
        <f t="shared" si="343"/>
        <v>246087</v>
      </c>
      <c r="H18589" s="702" t="s">
        <v>12386</v>
      </c>
    </row>
    <row r="18590" spans="1:10" ht="15" x14ac:dyDescent="0.2">
      <c r="A18590" s="730">
        <v>45324</v>
      </c>
      <c r="B18590" s="94" t="s">
        <v>37</v>
      </c>
      <c r="C18590" s="94" t="s">
        <v>559</v>
      </c>
      <c r="D18590" s="892" t="s">
        <v>12390</v>
      </c>
      <c r="E18590" s="176"/>
      <c r="F18590" s="176">
        <v>178973</v>
      </c>
      <c r="G18590" s="176">
        <f t="shared" si="343"/>
        <v>178973</v>
      </c>
      <c r="H18590" s="702" t="s">
        <v>12386</v>
      </c>
    </row>
    <row r="18591" spans="1:10" ht="15" x14ac:dyDescent="0.2">
      <c r="A18591" s="730">
        <v>45329</v>
      </c>
      <c r="B18591" s="94" t="s">
        <v>9409</v>
      </c>
      <c r="C18591" s="94" t="s">
        <v>559</v>
      </c>
      <c r="D18591" s="1114" t="s">
        <v>12401</v>
      </c>
      <c r="E18591" s="176"/>
      <c r="F18591" s="176">
        <v>677861</v>
      </c>
      <c r="G18591" s="176">
        <f t="shared" ref="G18591:G18592" si="344">F18591-E18591</f>
        <v>677861</v>
      </c>
      <c r="H18591" s="702" t="s">
        <v>12386</v>
      </c>
    </row>
    <row r="18592" spans="1:10" ht="15" x14ac:dyDescent="0.2">
      <c r="A18592" s="730">
        <v>45332</v>
      </c>
      <c r="B18592" s="94" t="s">
        <v>3945</v>
      </c>
      <c r="C18592" s="94" t="s">
        <v>559</v>
      </c>
      <c r="D18592" s="892" t="s">
        <v>12439</v>
      </c>
      <c r="E18592" s="176"/>
      <c r="F18592" s="176">
        <v>333522</v>
      </c>
      <c r="G18592" s="176">
        <f t="shared" si="344"/>
        <v>333522</v>
      </c>
      <c r="H18592" s="702" t="s">
        <v>12386</v>
      </c>
    </row>
    <row r="18593" spans="1:8" ht="15" x14ac:dyDescent="0.2">
      <c r="A18593" s="730">
        <v>45342</v>
      </c>
      <c r="B18593" s="94" t="s">
        <v>8043</v>
      </c>
      <c r="C18593" s="94" t="s">
        <v>559</v>
      </c>
      <c r="D18593" s="892" t="s">
        <v>12532</v>
      </c>
      <c r="E18593" s="176"/>
      <c r="F18593" s="176">
        <v>5000000</v>
      </c>
      <c r="G18593" s="176">
        <f t="shared" ref="G18593" si="345">F18593-E18593</f>
        <v>5000000</v>
      </c>
      <c r="H18593" s="702" t="s">
        <v>12386</v>
      </c>
    </row>
  </sheetData>
  <autoFilter ref="A1:P18592"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36" activePane="bottomLeft" state="frozen"/>
      <selection pane="bottomLeft" activeCell="D44" sqref="D44"/>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0" t="s">
        <v>0</v>
      </c>
      <c r="B1" s="1130" t="s">
        <v>47</v>
      </c>
    </row>
    <row r="2" spans="1:11" hidden="1" x14ac:dyDescent="0.3">
      <c r="A2" s="1130" t="s">
        <v>2</v>
      </c>
      <c r="B2" s="1130" t="s">
        <v>47</v>
      </c>
    </row>
    <row r="3" spans="1:11" hidden="1" x14ac:dyDescent="0.3">
      <c r="A3" s="1130" t="s">
        <v>840</v>
      </c>
      <c r="B3" s="1130" t="s">
        <v>47</v>
      </c>
    </row>
    <row r="4" spans="1:11" ht="24" hidden="1" thickBot="1" x14ac:dyDescent="0.35">
      <c r="A4"/>
      <c r="B4"/>
      <c r="C4"/>
      <c r="D4"/>
      <c r="F4" s="98" t="s">
        <v>1767</v>
      </c>
      <c r="H4" s="1137" t="s">
        <v>1767</v>
      </c>
      <c r="I4" s="1137"/>
      <c r="J4" s="1137"/>
    </row>
    <row r="5" spans="1:11" ht="24" thickBot="1" x14ac:dyDescent="0.35">
      <c r="A5" s="1131" t="s">
        <v>4137</v>
      </c>
      <c r="B5" s="1132" t="s">
        <v>4134</v>
      </c>
      <c r="C5" s="1132" t="s">
        <v>4135</v>
      </c>
      <c r="D5" s="1132" t="s">
        <v>4136</v>
      </c>
      <c r="E5" s="347"/>
      <c r="H5" s="1137"/>
      <c r="I5" s="1137"/>
      <c r="J5" s="1137"/>
      <c r="K5" s="1014" t="s">
        <v>10860</v>
      </c>
    </row>
    <row r="6" spans="1:11" ht="26.25" x14ac:dyDescent="0.4">
      <c r="A6" s="738" t="s">
        <v>12208</v>
      </c>
      <c r="B6" s="739">
        <v>1801885</v>
      </c>
      <c r="C6" s="739">
        <v>9316872</v>
      </c>
      <c r="D6" s="739">
        <v>7514987</v>
      </c>
      <c r="F6" s="697" t="s">
        <v>155</v>
      </c>
      <c r="G6" s="698" t="s">
        <v>2613</v>
      </c>
      <c r="H6" s="698" t="s">
        <v>7682</v>
      </c>
      <c r="I6" s="697" t="s">
        <v>2615</v>
      </c>
    </row>
    <row r="7" spans="1:11" ht="26.25" x14ac:dyDescent="0.4">
      <c r="A7" s="738" t="s">
        <v>12151</v>
      </c>
      <c r="B7" s="739">
        <v>451300</v>
      </c>
      <c r="C7" s="739"/>
      <c r="D7" s="739">
        <v>-451300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11897</v>
      </c>
      <c r="B8" s="739">
        <v>20884802</v>
      </c>
      <c r="C8" s="739">
        <v>10000000</v>
      </c>
      <c r="D8" s="739">
        <v>-10884802</v>
      </c>
      <c r="F8" s="695" t="s">
        <v>4721</v>
      </c>
      <c r="G8" s="696">
        <f t="shared" si="0"/>
        <v>10957853.041129032</v>
      </c>
      <c r="H8" s="696">
        <f>VLOOKUP(F8,'Project wise Supplier balance'!$A$6:$D$91,4,0)</f>
        <v>162620</v>
      </c>
      <c r="I8" s="693">
        <f t="shared" si="1"/>
        <v>10795233.041129032</v>
      </c>
    </row>
    <row r="9" spans="1:11" ht="26.25" x14ac:dyDescent="0.4">
      <c r="A9" s="738" t="s">
        <v>11617</v>
      </c>
      <c r="B9" s="739">
        <v>3716047</v>
      </c>
      <c r="C9" s="739">
        <v>2600000</v>
      </c>
      <c r="D9" s="739">
        <v>-1116047</v>
      </c>
      <c r="F9" s="695" t="s">
        <v>2652</v>
      </c>
      <c r="G9" s="696">
        <f t="shared" si="0"/>
        <v>10068965.30031715</v>
      </c>
      <c r="H9" s="696">
        <f>VLOOKUP(F9,'Project wise Supplier balance'!$A$6:$D$91,4,0)</f>
        <v>0</v>
      </c>
      <c r="I9" s="693">
        <f t="shared" si="1"/>
        <v>10068965.30031715</v>
      </c>
    </row>
    <row r="10" spans="1:11" ht="26.25" x14ac:dyDescent="0.4">
      <c r="A10" s="738" t="s">
        <v>11511</v>
      </c>
      <c r="B10" s="739">
        <v>2462485.3870967738</v>
      </c>
      <c r="C10" s="739">
        <v>2920000</v>
      </c>
      <c r="D10" s="739">
        <v>457514.61290322617</v>
      </c>
      <c r="F10" s="695" t="s">
        <v>1400</v>
      </c>
      <c r="G10" s="696">
        <f t="shared" si="0"/>
        <v>16037003.15589213</v>
      </c>
      <c r="H10" s="696">
        <f>VLOOKUP(F10,'Project wise Supplier balance'!$A$6:$D$91,4,0)</f>
        <v>159545</v>
      </c>
      <c r="I10" s="693">
        <f t="shared" si="1"/>
        <v>15877458.15589213</v>
      </c>
    </row>
    <row r="11" spans="1:11" ht="26.25" x14ac:dyDescent="0.4">
      <c r="A11" s="738" t="s">
        <v>11446</v>
      </c>
      <c r="B11" s="739">
        <v>7290237</v>
      </c>
      <c r="C11" s="739">
        <v>9154145</v>
      </c>
      <c r="D11" s="739">
        <v>1863908</v>
      </c>
      <c r="F11" s="695" t="s">
        <v>7126</v>
      </c>
      <c r="G11" s="696">
        <f t="shared" si="0"/>
        <v>27649</v>
      </c>
      <c r="H11" s="696">
        <f>VLOOKUP(F11,'Project wise Supplier balance'!$A$6:$D$91,4,0)</f>
        <v>0</v>
      </c>
      <c r="I11" s="693">
        <f t="shared" si="1"/>
        <v>27649</v>
      </c>
    </row>
    <row r="12" spans="1:11" ht="26.25" x14ac:dyDescent="0.4">
      <c r="A12" s="738" t="s">
        <v>7807</v>
      </c>
      <c r="B12" s="739">
        <v>2547510</v>
      </c>
      <c r="C12" s="739">
        <v>4334251</v>
      </c>
      <c r="D12" s="739">
        <v>1786741</v>
      </c>
      <c r="F12" s="695" t="s">
        <v>7067</v>
      </c>
      <c r="G12" s="696">
        <f t="shared" si="0"/>
        <v>5665632</v>
      </c>
      <c r="H12" s="696">
        <f>VLOOKUP(F12,'Project wise Supplier balance'!$A$6:$D$91,4,0)</f>
        <v>0</v>
      </c>
      <c r="I12" s="693">
        <f t="shared" si="1"/>
        <v>5665632</v>
      </c>
    </row>
    <row r="13" spans="1:11" ht="26.25" x14ac:dyDescent="0.4">
      <c r="A13" s="738" t="s">
        <v>11340</v>
      </c>
      <c r="B13" s="739">
        <v>76862</v>
      </c>
      <c r="C13" s="739"/>
      <c r="D13" s="739">
        <v>-76862</v>
      </c>
      <c r="F13" s="695" t="s">
        <v>6511</v>
      </c>
      <c r="G13" s="696">
        <f t="shared" si="0"/>
        <v>2445161</v>
      </c>
      <c r="H13" s="696" t="e">
        <f>VLOOKUP(F13,'Project wise Supplier balance'!$A$6:$D$91,4,0)</f>
        <v>#N/A</v>
      </c>
      <c r="I13" s="693" t="e">
        <f t="shared" si="1"/>
        <v>#N/A</v>
      </c>
    </row>
    <row r="14" spans="1:11" ht="26.25" x14ac:dyDescent="0.4">
      <c r="A14" s="738" t="s">
        <v>11075</v>
      </c>
      <c r="B14" s="739">
        <v>1155980</v>
      </c>
      <c r="C14" s="739">
        <v>1000000</v>
      </c>
      <c r="D14" s="739">
        <v>-155980</v>
      </c>
      <c r="F14" s="695" t="s">
        <v>6518</v>
      </c>
      <c r="G14" s="696">
        <f t="shared" si="0"/>
        <v>1915801.3763440857</v>
      </c>
      <c r="H14" s="696">
        <f>VLOOKUP(F14,'Project wise Supplier balance'!$A$6:$D$91,4,0)</f>
        <v>0</v>
      </c>
      <c r="I14" s="693">
        <f t="shared" si="1"/>
        <v>1915801.3763440857</v>
      </c>
    </row>
    <row r="15" spans="1:11" ht="26.25" x14ac:dyDescent="0.4">
      <c r="A15" s="738" t="s">
        <v>11271</v>
      </c>
      <c r="B15" s="739">
        <v>659316</v>
      </c>
      <c r="C15" s="739">
        <v>1300000</v>
      </c>
      <c r="D15" s="739">
        <v>640684</v>
      </c>
      <c r="F15" s="695" t="s">
        <v>6508</v>
      </c>
      <c r="G15" s="696">
        <f t="shared" si="0"/>
        <v>2118178</v>
      </c>
      <c r="H15" s="696">
        <f>VLOOKUP(F15,'Project wise Supplier balance'!$A$6:$D$91,4,0)</f>
        <v>4245</v>
      </c>
      <c r="I15" s="693">
        <f t="shared" si="1"/>
        <v>2113933</v>
      </c>
    </row>
    <row r="16" spans="1:11" ht="26.25" x14ac:dyDescent="0.4">
      <c r="A16" s="738" t="s">
        <v>11007</v>
      </c>
      <c r="B16" s="739">
        <v>319470</v>
      </c>
      <c r="C16" s="739">
        <v>900000</v>
      </c>
      <c r="D16" s="739">
        <v>580530</v>
      </c>
      <c r="F16" s="695" t="s">
        <v>6505</v>
      </c>
      <c r="G16" s="696">
        <f t="shared" si="0"/>
        <v>4302191.3617511522</v>
      </c>
      <c r="H16" s="696">
        <f>VLOOKUP(F16,'Project wise Supplier balance'!$A$6:$D$91,4,0)</f>
        <v>0</v>
      </c>
      <c r="I16" s="693">
        <f t="shared" si="1"/>
        <v>4302191.3617511522</v>
      </c>
    </row>
    <row r="17" spans="1:9" ht="26.25" x14ac:dyDescent="0.4">
      <c r="A17" s="738" t="s">
        <v>9719</v>
      </c>
      <c r="B17" s="739">
        <v>138515</v>
      </c>
      <c r="C17" s="739">
        <v>500000</v>
      </c>
      <c r="D17" s="739">
        <v>361485</v>
      </c>
      <c r="F17" s="695" t="s">
        <v>7555</v>
      </c>
      <c r="G17" s="696">
        <f t="shared" si="0"/>
        <v>946445.53225806449</v>
      </c>
      <c r="H17" s="696">
        <f>VLOOKUP(F17,'Project wise Supplier balance'!$A$6:$D$91,4,0)</f>
        <v>0</v>
      </c>
      <c r="I17" s="693">
        <f t="shared" si="1"/>
        <v>946445.53225806449</v>
      </c>
    </row>
    <row r="18" spans="1:9" ht="26.25" x14ac:dyDescent="0.4">
      <c r="A18" s="738" t="s">
        <v>10909</v>
      </c>
      <c r="B18" s="739">
        <v>18815801.397849467</v>
      </c>
      <c r="C18" s="739">
        <v>27083716</v>
      </c>
      <c r="D18" s="739">
        <v>8267914.6021505389</v>
      </c>
      <c r="F18" s="695" t="s">
        <v>6953</v>
      </c>
      <c r="G18" s="696">
        <f t="shared" si="0"/>
        <v>1351664</v>
      </c>
      <c r="H18" s="696" t="e">
        <f>VLOOKUP(F18,'Project wise Supplier balance'!$A$6:$D$91,4,0)</f>
        <v>#N/A</v>
      </c>
      <c r="I18" s="693" t="e">
        <f t="shared" si="1"/>
        <v>#N/A</v>
      </c>
    </row>
    <row r="19" spans="1:9" ht="26.25" x14ac:dyDescent="0.4">
      <c r="A19" s="738" t="s">
        <v>10576</v>
      </c>
      <c r="B19" s="739">
        <v>33552718.333333336</v>
      </c>
      <c r="C19" s="739">
        <v>42957843</v>
      </c>
      <c r="D19" s="739">
        <v>9405124.6666666679</v>
      </c>
      <c r="F19" s="695" t="s">
        <v>6647</v>
      </c>
      <c r="G19" s="696">
        <f t="shared" si="0"/>
        <v>67087</v>
      </c>
      <c r="H19" s="696">
        <f>VLOOKUP(F19,'Project wise Supplier balance'!$A$6:$D$91,4,0)</f>
        <v>0</v>
      </c>
      <c r="I19" s="693">
        <f t="shared" si="1"/>
        <v>67087</v>
      </c>
    </row>
    <row r="20" spans="1:9" ht="26.25" x14ac:dyDescent="0.4">
      <c r="A20" s="738" t="s">
        <v>10379</v>
      </c>
      <c r="B20" s="739">
        <v>4017120</v>
      </c>
      <c r="C20" s="739">
        <v>3000000</v>
      </c>
      <c r="D20" s="739">
        <v>-1017120</v>
      </c>
      <c r="F20" s="695" t="s">
        <v>7112</v>
      </c>
      <c r="G20" s="696">
        <f t="shared" si="0"/>
        <v>641998.78494623653</v>
      </c>
      <c r="H20" s="696">
        <f>VLOOKUP(F20,'Project wise Supplier balance'!$A$6:$D$91,4,0)</f>
        <v>0</v>
      </c>
      <c r="I20" s="693">
        <f t="shared" si="1"/>
        <v>641998.78494623653</v>
      </c>
    </row>
    <row r="21" spans="1:9" ht="26.25" x14ac:dyDescent="0.4">
      <c r="A21" s="738" t="s">
        <v>10280</v>
      </c>
      <c r="B21" s="739">
        <v>200</v>
      </c>
      <c r="C21" s="739"/>
      <c r="D21" s="739">
        <v>-200</v>
      </c>
      <c r="F21" s="695" t="s">
        <v>7657</v>
      </c>
      <c r="G21" s="696">
        <f t="shared" si="0"/>
        <v>702698.51</v>
      </c>
      <c r="H21" s="696">
        <f>VLOOKUP(F21,'Project wise Supplier balance'!$A$6:$D$91,4,0)</f>
        <v>0</v>
      </c>
      <c r="I21" s="693">
        <f t="shared" si="1"/>
        <v>702698.51</v>
      </c>
    </row>
    <row r="22" spans="1:9" ht="26.25" x14ac:dyDescent="0.4">
      <c r="A22" s="738" t="s">
        <v>10338</v>
      </c>
      <c r="B22" s="739">
        <v>5381655</v>
      </c>
      <c r="C22" s="739">
        <v>7705250</v>
      </c>
      <c r="D22" s="739">
        <v>2323595</v>
      </c>
      <c r="F22" s="695" t="s">
        <v>6408</v>
      </c>
      <c r="G22" s="696">
        <f t="shared" si="0"/>
        <v>-209739.22580645164</v>
      </c>
      <c r="H22" s="696">
        <f>VLOOKUP(F22,'Project wise Supplier balance'!$A$6:$D$91,4,0)</f>
        <v>80843</v>
      </c>
      <c r="I22" s="693">
        <f t="shared" si="1"/>
        <v>-290582.22580645164</v>
      </c>
    </row>
    <row r="23" spans="1:9" ht="26.25" x14ac:dyDescent="0.4">
      <c r="A23" s="738" t="s">
        <v>10296</v>
      </c>
      <c r="B23" s="739">
        <v>3951168.4623655914</v>
      </c>
      <c r="C23" s="739">
        <v>2000000</v>
      </c>
      <c r="D23" s="739">
        <v>-1951168.4623655914</v>
      </c>
      <c r="F23" s="695" t="s">
        <v>7732</v>
      </c>
      <c r="G23" s="696">
        <f t="shared" si="0"/>
        <v>301911.87096774194</v>
      </c>
      <c r="H23" s="696">
        <f>VLOOKUP(F23,'Project wise Supplier balance'!$A$6:$D$91,4,0)</f>
        <v>0</v>
      </c>
      <c r="I23" s="693">
        <f t="shared" si="1"/>
        <v>301911.87096774194</v>
      </c>
    </row>
    <row r="24" spans="1:9" ht="26.25" x14ac:dyDescent="0.4">
      <c r="A24" s="738" t="s">
        <v>10232</v>
      </c>
      <c r="B24" s="739">
        <v>19026743.333333336</v>
      </c>
      <c r="C24" s="739">
        <v>31092766</v>
      </c>
      <c r="D24" s="739">
        <v>12066022.666666666</v>
      </c>
      <c r="F24" s="695" t="s">
        <v>7746</v>
      </c>
      <c r="G24" s="696" t="e">
        <f t="shared" si="0"/>
        <v>#N/A</v>
      </c>
      <c r="H24" s="696">
        <f>VLOOKUP(F24,'Project wise Supplier balance'!$A$6:$D$91,4,0)</f>
        <v>0</v>
      </c>
      <c r="I24" s="693" t="e">
        <f t="shared" si="1"/>
        <v>#N/A</v>
      </c>
    </row>
    <row r="25" spans="1:9" ht="26.25" x14ac:dyDescent="0.4">
      <c r="A25" s="738" t="s">
        <v>10144</v>
      </c>
      <c r="B25" s="739">
        <v>6708262</v>
      </c>
      <c r="C25" s="739">
        <v>7704349</v>
      </c>
      <c r="D25" s="739">
        <v>996087</v>
      </c>
    </row>
    <row r="26" spans="1:9" ht="26.25" x14ac:dyDescent="0.4">
      <c r="A26" s="738" t="s">
        <v>10122</v>
      </c>
      <c r="B26" s="739">
        <v>83200</v>
      </c>
      <c r="C26" s="739">
        <v>0</v>
      </c>
      <c r="D26" s="739">
        <v>-83200</v>
      </c>
    </row>
    <row r="27" spans="1:9" ht="26.25" x14ac:dyDescent="0.4">
      <c r="A27" s="738" t="s">
        <v>10023</v>
      </c>
      <c r="B27" s="739">
        <v>8256073.5</v>
      </c>
      <c r="C27" s="739">
        <v>3520000</v>
      </c>
      <c r="D27" s="739">
        <v>-4736073.5</v>
      </c>
    </row>
    <row r="28" spans="1:9" ht="26.25" x14ac:dyDescent="0.4">
      <c r="A28" s="738" t="s">
        <v>9832</v>
      </c>
      <c r="B28" s="739">
        <v>19525540</v>
      </c>
      <c r="C28" s="739">
        <v>19830000</v>
      </c>
      <c r="D28" s="739">
        <v>304460</v>
      </c>
    </row>
    <row r="29" spans="1:9" ht="26.25" x14ac:dyDescent="0.4">
      <c r="A29" s="738" t="s">
        <v>9769</v>
      </c>
      <c r="B29" s="739">
        <v>16061004</v>
      </c>
      <c r="C29" s="739">
        <v>19855650</v>
      </c>
      <c r="D29" s="739">
        <v>3794646</v>
      </c>
    </row>
    <row r="30" spans="1:9" ht="26.25" x14ac:dyDescent="0.4">
      <c r="A30" s="738" t="s">
        <v>9661</v>
      </c>
      <c r="B30" s="739">
        <v>4762390.9032258065</v>
      </c>
      <c r="C30" s="739">
        <v>10021233</v>
      </c>
      <c r="D30" s="739">
        <v>5258842.0967741944</v>
      </c>
    </row>
    <row r="31" spans="1:9" ht="26.25" x14ac:dyDescent="0.4">
      <c r="A31" s="738" t="s">
        <v>9464</v>
      </c>
      <c r="B31" s="739">
        <v>2244369</v>
      </c>
      <c r="C31" s="739">
        <v>2722000</v>
      </c>
      <c r="D31" s="739">
        <v>477631</v>
      </c>
    </row>
    <row r="32" spans="1:9" ht="26.25" x14ac:dyDescent="0.4">
      <c r="A32" s="738" t="s">
        <v>9507</v>
      </c>
      <c r="B32" s="739">
        <v>2583814</v>
      </c>
      <c r="C32" s="739">
        <v>3185630</v>
      </c>
      <c r="D32" s="739">
        <v>601816</v>
      </c>
    </row>
    <row r="33" spans="1:9" ht="26.25" x14ac:dyDescent="0.4">
      <c r="A33" s="738" t="s">
        <v>9409</v>
      </c>
      <c r="B33" s="739">
        <v>6224387.7741935486</v>
      </c>
      <c r="C33" s="739">
        <v>12225909</v>
      </c>
      <c r="D33" s="739">
        <v>6001521.2258064514</v>
      </c>
    </row>
    <row r="34" spans="1:9" ht="26.25" x14ac:dyDescent="0.4">
      <c r="A34" s="738" t="s">
        <v>9402</v>
      </c>
      <c r="B34" s="739">
        <v>4900515.5483870972</v>
      </c>
      <c r="C34" s="739">
        <v>2358850</v>
      </c>
      <c r="D34" s="739">
        <v>-2541665.5483870967</v>
      </c>
    </row>
    <row r="35" spans="1:9" ht="26.25" x14ac:dyDescent="0.4">
      <c r="A35" s="738" t="s">
        <v>9356</v>
      </c>
      <c r="B35" s="739">
        <v>22948485.833333332</v>
      </c>
      <c r="C35" s="739">
        <v>19140130</v>
      </c>
      <c r="D35" s="739">
        <v>-3808355.833333334</v>
      </c>
    </row>
    <row r="36" spans="1:9" ht="26.25" x14ac:dyDescent="0.4">
      <c r="A36" s="738" t="s">
        <v>8868</v>
      </c>
      <c r="B36" s="739">
        <v>3511728</v>
      </c>
      <c r="C36" s="739">
        <v>3500000</v>
      </c>
      <c r="D36" s="739">
        <v>-11728</v>
      </c>
    </row>
    <row r="37" spans="1:9" ht="26.25" x14ac:dyDescent="0.4">
      <c r="A37" s="738" t="s">
        <v>8876</v>
      </c>
      <c r="B37" s="739">
        <v>7900484.3548387093</v>
      </c>
      <c r="C37" s="739">
        <v>14475224</v>
      </c>
      <c r="D37" s="739">
        <v>6574739.6451612907</v>
      </c>
    </row>
    <row r="38" spans="1:9" ht="26.25" x14ac:dyDescent="0.4">
      <c r="A38" s="738" t="s">
        <v>8559</v>
      </c>
      <c r="B38" s="739">
        <v>4912348</v>
      </c>
      <c r="C38" s="739">
        <v>5930062</v>
      </c>
      <c r="D38" s="739">
        <v>989315</v>
      </c>
    </row>
    <row r="39" spans="1:9" ht="26.25" x14ac:dyDescent="0.4">
      <c r="A39" s="738" t="s">
        <v>8657</v>
      </c>
      <c r="B39" s="739">
        <v>16339873</v>
      </c>
      <c r="C39" s="739">
        <v>24057411.419999998</v>
      </c>
      <c r="D39" s="739">
        <v>7717538.4199999999</v>
      </c>
    </row>
    <row r="40" spans="1:9" ht="26.25" x14ac:dyDescent="0.4">
      <c r="A40" s="738" t="s">
        <v>8532</v>
      </c>
      <c r="B40" s="739">
        <v>543932</v>
      </c>
      <c r="C40" s="739">
        <v>600000</v>
      </c>
      <c r="D40" s="739">
        <v>56068</v>
      </c>
    </row>
    <row r="41" spans="1:9" ht="26.25" x14ac:dyDescent="0.4">
      <c r="A41" s="738" t="s">
        <v>8077</v>
      </c>
      <c r="B41" s="739">
        <v>1657197</v>
      </c>
      <c r="C41" s="739">
        <v>2614743</v>
      </c>
      <c r="D41" s="739">
        <v>957546</v>
      </c>
    </row>
    <row r="42" spans="1:9" ht="26.25" x14ac:dyDescent="0.4">
      <c r="A42" s="738" t="s">
        <v>8339</v>
      </c>
      <c r="B42" s="739">
        <v>9756255</v>
      </c>
      <c r="C42" s="739">
        <v>14204081</v>
      </c>
      <c r="D42" s="739">
        <v>4489919</v>
      </c>
    </row>
    <row r="43" spans="1:9" ht="26.25" x14ac:dyDescent="0.4">
      <c r="A43" s="738" t="s">
        <v>7921</v>
      </c>
      <c r="B43" s="739">
        <v>19551392</v>
      </c>
      <c r="C43" s="739">
        <v>26037593</v>
      </c>
      <c r="D43" s="739">
        <v>6468201</v>
      </c>
      <c r="F43" s="291"/>
      <c r="G43" s="694"/>
      <c r="H43" s="694"/>
      <c r="I43" s="291"/>
    </row>
    <row r="44" spans="1:9" ht="26.25" x14ac:dyDescent="0.4">
      <c r="A44" s="738" t="s">
        <v>8043</v>
      </c>
      <c r="B44" s="739">
        <v>20150378</v>
      </c>
      <c r="C44" s="739">
        <v>27909998</v>
      </c>
      <c r="D44" s="739">
        <v>7741620</v>
      </c>
      <c r="F44" s="291"/>
      <c r="G44" s="694"/>
      <c r="H44" s="694"/>
      <c r="I44" s="291"/>
    </row>
    <row r="45" spans="1:9" ht="26.25" x14ac:dyDescent="0.4">
      <c r="A45" s="1136" t="s">
        <v>6508</v>
      </c>
      <c r="B45" s="1135">
        <v>2808804</v>
      </c>
      <c r="C45" s="1135">
        <v>4926982</v>
      </c>
      <c r="D45" s="1135">
        <v>2118178</v>
      </c>
      <c r="F45" s="291"/>
      <c r="G45" s="694"/>
      <c r="H45" s="694"/>
      <c r="I45" s="291"/>
    </row>
    <row r="46" spans="1:9" ht="26.25" x14ac:dyDescent="0.4">
      <c r="A46" s="1136" t="s">
        <v>6511</v>
      </c>
      <c r="B46" s="1135">
        <v>7639492</v>
      </c>
      <c r="C46" s="1135">
        <v>10084653</v>
      </c>
      <c r="D46" s="1135">
        <v>2445161</v>
      </c>
      <c r="F46" s="291"/>
      <c r="G46" s="694"/>
      <c r="H46" s="694"/>
      <c r="I46" s="291"/>
    </row>
    <row r="47" spans="1:9" s="291" customFormat="1" ht="26.25" x14ac:dyDescent="0.4">
      <c r="A47" s="1136" t="s">
        <v>7126</v>
      </c>
      <c r="B47" s="1135">
        <v>2367767</v>
      </c>
      <c r="C47" s="1135">
        <v>2395416</v>
      </c>
      <c r="D47" s="1135">
        <v>27649</v>
      </c>
      <c r="G47" s="694"/>
      <c r="H47" s="694"/>
    </row>
    <row r="48" spans="1:9" s="291" customFormat="1" ht="26.25" x14ac:dyDescent="0.4">
      <c r="A48" s="1136" t="s">
        <v>6408</v>
      </c>
      <c r="B48" s="1135">
        <v>4913171.2258064514</v>
      </c>
      <c r="C48" s="1135">
        <v>4645812</v>
      </c>
      <c r="D48" s="1135">
        <v>-209739.22580645164</v>
      </c>
      <c r="G48" s="694"/>
      <c r="H48" s="694"/>
    </row>
    <row r="49" spans="1:8" s="291" customFormat="1" ht="26.25" x14ac:dyDescent="0.4">
      <c r="A49" s="1136" t="s">
        <v>18</v>
      </c>
      <c r="B49" s="1135">
        <v>2368025.1605222733</v>
      </c>
      <c r="C49" s="1135">
        <v>3796750</v>
      </c>
      <c r="D49" s="1135">
        <v>1438724.8394777267</v>
      </c>
      <c r="G49" s="694"/>
      <c r="H49" s="694"/>
    </row>
    <row r="50" spans="1:8" s="291" customFormat="1" ht="26.25" x14ac:dyDescent="0.4">
      <c r="A50" s="1136" t="s">
        <v>7953</v>
      </c>
      <c r="B50" s="1135">
        <v>4397458</v>
      </c>
      <c r="C50" s="1135">
        <v>6566988</v>
      </c>
      <c r="D50" s="1135">
        <v>2169530</v>
      </c>
      <c r="G50" s="694"/>
      <c r="H50" s="694"/>
    </row>
    <row r="51" spans="1:8" s="291" customFormat="1" ht="26.25" x14ac:dyDescent="0.4">
      <c r="A51" s="1136" t="s">
        <v>7817</v>
      </c>
      <c r="B51" s="1135">
        <v>781154</v>
      </c>
      <c r="C51" s="1135">
        <v>1300000</v>
      </c>
      <c r="D51" s="1135">
        <v>518846</v>
      </c>
      <c r="G51" s="694"/>
      <c r="H51" s="694"/>
    </row>
    <row r="52" spans="1:8" s="291" customFormat="1" ht="26.25" x14ac:dyDescent="0.4">
      <c r="A52" s="1136" t="s">
        <v>7732</v>
      </c>
      <c r="B52" s="1135">
        <v>428088.12903225806</v>
      </c>
      <c r="C52" s="1135">
        <v>730000</v>
      </c>
      <c r="D52" s="1135">
        <v>301911.87096774194</v>
      </c>
      <c r="G52" s="694"/>
      <c r="H52" s="694"/>
    </row>
    <row r="53" spans="1:8" s="291" customFormat="1" ht="26.25" x14ac:dyDescent="0.4">
      <c r="A53" s="1136" t="s">
        <v>4721</v>
      </c>
      <c r="B53" s="1135">
        <v>4198143.8588709673</v>
      </c>
      <c r="C53" s="1135">
        <v>15155996.9</v>
      </c>
      <c r="D53" s="1135">
        <v>10957853.041129032</v>
      </c>
      <c r="G53" s="694"/>
      <c r="H53" s="694"/>
    </row>
    <row r="54" spans="1:8" s="291" customFormat="1" ht="26.25" x14ac:dyDescent="0.4">
      <c r="A54" s="1136" t="s">
        <v>5811</v>
      </c>
      <c r="B54" s="1135">
        <v>3130611.7334869434</v>
      </c>
      <c r="C54" s="1135">
        <v>3500000</v>
      </c>
      <c r="D54" s="1135">
        <v>369388.26651305659</v>
      </c>
      <c r="G54" s="694"/>
      <c r="H54" s="694"/>
    </row>
    <row r="55" spans="1:8" s="291" customFormat="1" ht="26.25" x14ac:dyDescent="0.4">
      <c r="A55" s="1136" t="s">
        <v>3946</v>
      </c>
      <c r="B55" s="1135">
        <v>14694415.930832541</v>
      </c>
      <c r="C55" s="1135">
        <v>19005250</v>
      </c>
      <c r="D55" s="1135">
        <v>4328665.0691674603</v>
      </c>
      <c r="G55" s="694"/>
      <c r="H55" s="694"/>
    </row>
    <row r="56" spans="1:8" s="291" customFormat="1" ht="26.25" x14ac:dyDescent="0.4">
      <c r="A56" s="1136" t="s">
        <v>3945</v>
      </c>
      <c r="B56" s="1135">
        <v>9373659.3097522352</v>
      </c>
      <c r="C56" s="1135">
        <v>15445913</v>
      </c>
      <c r="D56" s="1135">
        <v>6075632.7225058284</v>
      </c>
      <c r="G56" s="694"/>
      <c r="H56" s="694"/>
    </row>
    <row r="57" spans="1:8" s="291" customFormat="1" ht="26.25" x14ac:dyDescent="0.4">
      <c r="A57" s="1136" t="s">
        <v>6103</v>
      </c>
      <c r="B57" s="1135">
        <v>289848</v>
      </c>
      <c r="C57" s="1135">
        <v>1337000</v>
      </c>
      <c r="D57" s="1135">
        <v>1047152</v>
      </c>
      <c r="G57" s="694"/>
      <c r="H57" s="694"/>
    </row>
    <row r="58" spans="1:8" s="291" customFormat="1" ht="26.25" x14ac:dyDescent="0.4">
      <c r="A58" s="1136" t="s">
        <v>1400</v>
      </c>
      <c r="B58" s="1135">
        <v>114510981.94410785</v>
      </c>
      <c r="C58" s="1135">
        <v>130502260.09999999</v>
      </c>
      <c r="D58" s="1135">
        <v>16037003.15589213</v>
      </c>
      <c r="G58" s="694"/>
      <c r="H58" s="694"/>
    </row>
    <row r="59" spans="1:8" s="291" customFormat="1" ht="26.25" x14ac:dyDescent="0.4">
      <c r="A59" s="1136" t="s">
        <v>2933</v>
      </c>
      <c r="B59" s="1135">
        <v>97556794.74362056</v>
      </c>
      <c r="C59" s="1135">
        <v>137552234</v>
      </c>
      <c r="D59" s="1135">
        <v>39998531.25637947</v>
      </c>
      <c r="G59" s="694"/>
      <c r="H59" s="694"/>
    </row>
    <row r="60" spans="1:8" s="291" customFormat="1" ht="26.25" x14ac:dyDescent="0.4">
      <c r="A60" s="1136" t="s">
        <v>7657</v>
      </c>
      <c r="B60" s="1135">
        <v>2210566</v>
      </c>
      <c r="C60" s="1135">
        <v>2913264.51</v>
      </c>
      <c r="D60" s="1135">
        <v>702698.51</v>
      </c>
      <c r="G60" s="694"/>
      <c r="H60" s="694"/>
    </row>
    <row r="61" spans="1:8" s="291" customFormat="1" ht="26.25" x14ac:dyDescent="0.4">
      <c r="A61" s="1136" t="s">
        <v>7112</v>
      </c>
      <c r="B61" s="1135">
        <v>3206398.2150537632</v>
      </c>
      <c r="C61" s="1135">
        <v>3848397</v>
      </c>
      <c r="D61" s="1135">
        <v>641998.78494623653</v>
      </c>
      <c r="G61" s="694"/>
      <c r="H61" s="694"/>
    </row>
    <row r="62" spans="1:8" s="291" customFormat="1" ht="26.25" x14ac:dyDescent="0.4">
      <c r="A62" s="1136" t="s">
        <v>7067</v>
      </c>
      <c r="B62" s="1135">
        <v>18681972</v>
      </c>
      <c r="C62" s="1135">
        <v>24347604</v>
      </c>
      <c r="D62" s="1135">
        <v>5665632</v>
      </c>
      <c r="G62" s="694"/>
      <c r="H62" s="694"/>
    </row>
    <row r="63" spans="1:8" s="291" customFormat="1" ht="26.25" x14ac:dyDescent="0.4">
      <c r="A63" s="1136" t="s">
        <v>6505</v>
      </c>
      <c r="B63" s="1135">
        <v>5291119.9715821808</v>
      </c>
      <c r="C63" s="1135">
        <v>9568884</v>
      </c>
      <c r="D63" s="1135">
        <v>4302191.3617511522</v>
      </c>
      <c r="G63" s="694"/>
      <c r="H63" s="694"/>
    </row>
    <row r="64" spans="1:8" s="291" customFormat="1" ht="26.25" x14ac:dyDescent="0.4">
      <c r="A64" s="1136" t="s">
        <v>7555</v>
      </c>
      <c r="B64" s="1135">
        <v>2463913.4677419355</v>
      </c>
      <c r="C64" s="1135">
        <v>3410359</v>
      </c>
      <c r="D64" s="1135">
        <v>946445.53225806449</v>
      </c>
      <c r="G64" s="694"/>
      <c r="H64" s="694"/>
    </row>
    <row r="65" spans="1:8" s="291" customFormat="1" ht="26.25" x14ac:dyDescent="0.4">
      <c r="A65" s="1136" t="s">
        <v>6953</v>
      </c>
      <c r="B65" s="1135">
        <v>3524112</v>
      </c>
      <c r="C65" s="1135">
        <v>4875776</v>
      </c>
      <c r="D65" s="1135">
        <v>1351664</v>
      </c>
      <c r="G65" s="694"/>
      <c r="H65" s="694"/>
    </row>
    <row r="66" spans="1:8" s="291" customFormat="1" ht="26.25" x14ac:dyDescent="0.4">
      <c r="A66" s="1136" t="s">
        <v>6647</v>
      </c>
      <c r="B66" s="1135">
        <v>381763</v>
      </c>
      <c r="C66" s="1135">
        <v>448850</v>
      </c>
      <c r="D66" s="1135">
        <v>67087</v>
      </c>
      <c r="G66" s="694"/>
      <c r="H66" s="694"/>
    </row>
    <row r="67" spans="1:8" s="291" customFormat="1" ht="26.25" x14ac:dyDescent="0.4">
      <c r="A67" s="1136" t="s">
        <v>6518</v>
      </c>
      <c r="B67" s="1135">
        <v>11348698.623655912</v>
      </c>
      <c r="C67" s="1135">
        <v>13264500</v>
      </c>
      <c r="D67" s="1135">
        <v>1915801.3763440857</v>
      </c>
      <c r="G67" s="694"/>
      <c r="H67" s="694"/>
    </row>
    <row r="68" spans="1:8" s="291" customFormat="1" ht="26.25" x14ac:dyDescent="0.4">
      <c r="A68" s="1136" t="s">
        <v>2652</v>
      </c>
      <c r="B68" s="1135">
        <v>26687909.699682843</v>
      </c>
      <c r="C68" s="1135">
        <v>36731542</v>
      </c>
      <c r="D68" s="1135">
        <v>10068965.30031715</v>
      </c>
      <c r="G68" s="694"/>
      <c r="H68" s="694"/>
    </row>
    <row r="69" spans="1:8" s="291" customFormat="1" ht="26.25" x14ac:dyDescent="0.4">
      <c r="A69" s="1136" t="s">
        <v>5544</v>
      </c>
      <c r="B69" s="1135">
        <v>678790.36290322582</v>
      </c>
      <c r="C69" s="1135">
        <v>872151</v>
      </c>
      <c r="D69" s="1135">
        <v>193360.63709677418</v>
      </c>
      <c r="G69" s="694"/>
      <c r="H69" s="694"/>
    </row>
    <row r="70" spans="1:8" s="291" customFormat="1" ht="26.25" x14ac:dyDescent="0.4">
      <c r="A70" s="1136" t="s">
        <v>5641</v>
      </c>
      <c r="B70" s="1135">
        <v>2512284.75</v>
      </c>
      <c r="C70" s="1135">
        <v>3685007</v>
      </c>
      <c r="D70" s="1135">
        <v>1236944.25</v>
      </c>
      <c r="G70" s="694"/>
      <c r="H70" s="694"/>
    </row>
    <row r="71" spans="1:8" s="291" customFormat="1" ht="26.25" x14ac:dyDescent="0.4">
      <c r="A71" s="1136" t="s">
        <v>5052</v>
      </c>
      <c r="B71" s="1135">
        <v>4445446.3494623657</v>
      </c>
      <c r="C71" s="1135">
        <v>6341262</v>
      </c>
      <c r="D71" s="1135">
        <v>1895815.6505376345</v>
      </c>
      <c r="G71" s="694"/>
      <c r="H71" s="694"/>
    </row>
    <row r="72" spans="1:8" s="291" customFormat="1" ht="26.25" x14ac:dyDescent="0.4">
      <c r="A72" s="1136" t="s">
        <v>5617</v>
      </c>
      <c r="B72" s="1135">
        <v>1142182.75</v>
      </c>
      <c r="C72" s="1135">
        <v>2131308</v>
      </c>
      <c r="D72" s="1135">
        <v>989125.25</v>
      </c>
      <c r="G72" s="694"/>
      <c r="H72" s="694"/>
    </row>
    <row r="73" spans="1:8" s="291" customFormat="1" ht="26.25" x14ac:dyDescent="0.4">
      <c r="A73" s="1136" t="s">
        <v>82</v>
      </c>
      <c r="B73" s="1135">
        <v>4379244</v>
      </c>
      <c r="C73" s="1135">
        <v>10411961</v>
      </c>
      <c r="D73" s="1135">
        <v>6032717</v>
      </c>
      <c r="G73" s="694"/>
      <c r="H73" s="694"/>
    </row>
    <row r="74" spans="1:8" s="291" customFormat="1" ht="26.25" x14ac:dyDescent="0.4">
      <c r="A74" s="1136" t="s">
        <v>154</v>
      </c>
      <c r="B74" s="1135">
        <v>6704728</v>
      </c>
      <c r="C74" s="1135">
        <v>10075309</v>
      </c>
      <c r="D74" s="1135">
        <v>3380173</v>
      </c>
      <c r="G74" s="694"/>
      <c r="H74" s="694"/>
    </row>
    <row r="75" spans="1:8" s="291" customFormat="1" ht="26.25" x14ac:dyDescent="0.4">
      <c r="A75" s="1136" t="s">
        <v>2094</v>
      </c>
      <c r="B75" s="1135">
        <v>5185502.0489631332</v>
      </c>
      <c r="C75" s="1135">
        <v>6644055</v>
      </c>
      <c r="D75" s="1135">
        <v>1458552.9510368668</v>
      </c>
      <c r="G75" s="694"/>
      <c r="H75" s="694"/>
    </row>
    <row r="76" spans="1:8" s="291" customFormat="1" ht="26.25" x14ac:dyDescent="0.4">
      <c r="A76" s="1136" t="s">
        <v>2787</v>
      </c>
      <c r="B76" s="1135">
        <v>45546316.695372485</v>
      </c>
      <c r="C76" s="1135">
        <v>60651110</v>
      </c>
      <c r="D76" s="1135">
        <v>15104793.304627493</v>
      </c>
      <c r="G76" s="694"/>
      <c r="H76" s="694"/>
    </row>
    <row r="77" spans="1:8" s="291" customFormat="1" ht="26.25" x14ac:dyDescent="0.4">
      <c r="A77" s="1136" t="s">
        <v>2548</v>
      </c>
      <c r="B77" s="1135">
        <v>1543068.4838709678</v>
      </c>
      <c r="C77" s="1135">
        <v>2378225</v>
      </c>
      <c r="D77" s="1135">
        <v>835156.51612903224</v>
      </c>
      <c r="G77" s="694"/>
      <c r="H77" s="694"/>
    </row>
    <row r="78" spans="1:8" s="291" customFormat="1" ht="26.25" x14ac:dyDescent="0.4">
      <c r="A78" s="1136" t="s">
        <v>75</v>
      </c>
      <c r="B78" s="1135">
        <v>2165740</v>
      </c>
      <c r="C78" s="1135"/>
      <c r="D78" s="1135">
        <v>-2165740</v>
      </c>
      <c r="G78" s="694"/>
      <c r="H78" s="694"/>
    </row>
    <row r="79" spans="1:8" s="291" customFormat="1" ht="26.25" x14ac:dyDescent="0.4">
      <c r="A79" s="1136" t="s">
        <v>1493</v>
      </c>
      <c r="B79" s="1135">
        <v>1943741.4677419357</v>
      </c>
      <c r="C79" s="1135">
        <v>3015886</v>
      </c>
      <c r="D79" s="1135">
        <v>1072144.5322580645</v>
      </c>
      <c r="G79" s="694"/>
      <c r="H79" s="694"/>
    </row>
    <row r="80" spans="1:8" s="291" customFormat="1" ht="26.25" x14ac:dyDescent="0.4">
      <c r="A80" s="1136" t="s">
        <v>37</v>
      </c>
      <c r="B80" s="1135">
        <v>15691464.214298956</v>
      </c>
      <c r="C80" s="1135">
        <v>23483227</v>
      </c>
      <c r="D80" s="1135">
        <v>7782415.339464481</v>
      </c>
      <c r="G80" s="694"/>
      <c r="H80" s="694"/>
    </row>
    <row r="81" spans="1:8" s="291" customFormat="1" ht="26.25" x14ac:dyDescent="0.4">
      <c r="A81" s="1136" t="s">
        <v>11</v>
      </c>
      <c r="B81" s="1135">
        <v>1882653.2044930877</v>
      </c>
      <c r="C81" s="1135">
        <v>1656000</v>
      </c>
      <c r="D81" s="1135">
        <v>-231653.20449308754</v>
      </c>
      <c r="G81" s="694"/>
      <c r="H81" s="694"/>
    </row>
    <row r="82" spans="1:8" s="291" customFormat="1" ht="26.25" x14ac:dyDescent="0.4">
      <c r="A82" s="1136" t="s">
        <v>25</v>
      </c>
      <c r="B82" s="1135">
        <v>18146780.887096774</v>
      </c>
      <c r="C82" s="1135"/>
      <c r="D82" s="1135">
        <v>-18136780.887096774</v>
      </c>
      <c r="G82" s="694"/>
      <c r="H82" s="694"/>
    </row>
    <row r="83" spans="1:8" s="291" customFormat="1" ht="26.25" x14ac:dyDescent="0.4">
      <c r="A83" s="1136" t="s">
        <v>14</v>
      </c>
      <c r="B83" s="1135">
        <v>1143402</v>
      </c>
      <c r="C83" s="1135">
        <v>1572705</v>
      </c>
      <c r="D83" s="1135">
        <v>429303</v>
      </c>
      <c r="G83" s="694"/>
      <c r="H83" s="694"/>
    </row>
    <row r="84" spans="1:8" s="291" customFormat="1" ht="26.25" x14ac:dyDescent="0.4">
      <c r="A84" s="1136" t="s">
        <v>1691</v>
      </c>
      <c r="B84" s="1135">
        <v>1698566</v>
      </c>
      <c r="C84" s="1135"/>
      <c r="D84" s="1135">
        <v>-1698566</v>
      </c>
      <c r="G84" s="694"/>
      <c r="H84" s="694"/>
    </row>
    <row r="85" spans="1:8" s="291" customFormat="1" ht="26.25" x14ac:dyDescent="0.4">
      <c r="A85" s="1136" t="s">
        <v>16</v>
      </c>
      <c r="B85" s="1135">
        <v>22290427.691530842</v>
      </c>
      <c r="C85" s="1135">
        <v>50000</v>
      </c>
      <c r="D85" s="1135">
        <v>-22240468.885079227</v>
      </c>
      <c r="G85" s="694"/>
      <c r="H85" s="694"/>
    </row>
    <row r="86" spans="1:8" s="291" customFormat="1" ht="26.25" x14ac:dyDescent="0.4">
      <c r="A86" s="1136" t="s">
        <v>22</v>
      </c>
      <c r="B86" s="1135">
        <v>721543</v>
      </c>
      <c r="C86" s="1135">
        <v>1000426</v>
      </c>
      <c r="D86" s="1135">
        <v>278883</v>
      </c>
      <c r="G86" s="694"/>
      <c r="H86" s="694"/>
    </row>
    <row r="87" spans="1:8" s="291" customFormat="1" ht="26.25" x14ac:dyDescent="0.4">
      <c r="A87" s="1136" t="s">
        <v>2657</v>
      </c>
      <c r="B87" s="1135">
        <v>1632291.6774193549</v>
      </c>
      <c r="C87" s="1135">
        <v>3056239</v>
      </c>
      <c r="D87" s="1135">
        <v>1423947.3225806453</v>
      </c>
      <c r="G87" s="694"/>
      <c r="H87" s="694"/>
    </row>
    <row r="88" spans="1:8" s="291" customFormat="1" ht="26.25" x14ac:dyDescent="0.4">
      <c r="A88" s="1136" t="s">
        <v>5165</v>
      </c>
      <c r="B88" s="1135"/>
      <c r="C88" s="1135">
        <v>485141</v>
      </c>
      <c r="D88" s="1135">
        <v>485141</v>
      </c>
      <c r="G88" s="694"/>
      <c r="H88" s="694"/>
    </row>
    <row r="89" spans="1:8" s="291" customFormat="1" ht="26.25" x14ac:dyDescent="0.4">
      <c r="A89" s="1136" t="s">
        <v>6635</v>
      </c>
      <c r="B89" s="1135">
        <v>631720</v>
      </c>
      <c r="C89" s="1135">
        <v>1000000</v>
      </c>
      <c r="D89" s="1135">
        <v>368280</v>
      </c>
      <c r="G89" s="694"/>
      <c r="H89" s="694"/>
    </row>
    <row r="90" spans="1:8" s="291" customFormat="1" ht="26.25" x14ac:dyDescent="0.4">
      <c r="A90" s="1136" t="s">
        <v>6516</v>
      </c>
      <c r="B90" s="1135">
        <v>4971444.0025458178</v>
      </c>
      <c r="C90" s="1135">
        <v>7995733</v>
      </c>
      <c r="D90" s="1135">
        <v>3024288.9974541827</v>
      </c>
      <c r="G90" s="694"/>
      <c r="H90" s="694"/>
    </row>
    <row r="91" spans="1:8" s="291" customFormat="1" ht="26.25" x14ac:dyDescent="0.4">
      <c r="A91" s="1136" t="s">
        <v>6447</v>
      </c>
      <c r="B91" s="1135">
        <v>550023</v>
      </c>
      <c r="C91" s="1135">
        <v>1100470</v>
      </c>
      <c r="D91" s="1135">
        <v>550447</v>
      </c>
      <c r="G91" s="694"/>
      <c r="H91" s="694"/>
    </row>
    <row r="92" spans="1:8" s="291" customFormat="1" ht="26.25" x14ac:dyDescent="0.4">
      <c r="A92" s="1136" t="s">
        <v>5746</v>
      </c>
      <c r="B92" s="1135">
        <v>735045</v>
      </c>
      <c r="C92" s="1135">
        <v>1058484</v>
      </c>
      <c r="D92" s="1135">
        <v>323439</v>
      </c>
      <c r="G92" s="694"/>
      <c r="H92" s="694"/>
    </row>
    <row r="93" spans="1:8" s="291" customFormat="1" ht="26.25" x14ac:dyDescent="0.4">
      <c r="A93" s="1136" t="s">
        <v>5671</v>
      </c>
      <c r="B93" s="1135">
        <v>271826</v>
      </c>
      <c r="C93" s="1135">
        <v>563000</v>
      </c>
      <c r="D93" s="1135">
        <v>291174</v>
      </c>
      <c r="G93" s="694"/>
      <c r="H93" s="694"/>
    </row>
    <row r="94" spans="1:8" s="291" customFormat="1" ht="26.25" x14ac:dyDescent="0.4">
      <c r="A94" s="1136" t="s">
        <v>7764</v>
      </c>
      <c r="B94" s="1135"/>
      <c r="C94" s="1135">
        <v>64507</v>
      </c>
      <c r="D94" s="1135">
        <v>64507</v>
      </c>
      <c r="G94" s="694"/>
      <c r="H94" s="694"/>
    </row>
    <row r="95" spans="1:8" s="291" customFormat="1" ht="26.25" x14ac:dyDescent="0.4">
      <c r="A95" s="1136" t="s">
        <v>40</v>
      </c>
      <c r="B95" s="1135">
        <v>51386165.801987335</v>
      </c>
      <c r="C95" s="1135">
        <v>69560627</v>
      </c>
      <c r="D95" s="1135">
        <v>18225961.198012669</v>
      </c>
      <c r="G95" s="694"/>
      <c r="H95" s="694"/>
    </row>
    <row r="96" spans="1:8" s="291" customFormat="1" ht="26.25" x14ac:dyDescent="0.4">
      <c r="A96" s="1136" t="s">
        <v>5227</v>
      </c>
      <c r="B96" s="1135">
        <v>1808575</v>
      </c>
      <c r="C96" s="1135">
        <v>2875708</v>
      </c>
      <c r="D96" s="1135">
        <v>1067133</v>
      </c>
      <c r="G96" s="694"/>
      <c r="H96" s="694"/>
    </row>
    <row r="97" spans="1:9" s="291" customFormat="1" ht="26.25" x14ac:dyDescent="0.4">
      <c r="A97" s="1136" t="s">
        <v>3622</v>
      </c>
      <c r="B97" s="1135">
        <v>7385548</v>
      </c>
      <c r="C97" s="1135">
        <v>12071334</v>
      </c>
      <c r="D97" s="1135">
        <v>4685786</v>
      </c>
      <c r="G97" s="694"/>
      <c r="H97" s="694"/>
    </row>
    <row r="98" spans="1:9" s="291" customFormat="1" ht="26.25" x14ac:dyDescent="0.4">
      <c r="A98" s="1136" t="s">
        <v>3733</v>
      </c>
      <c r="B98" s="1135">
        <v>5642256.6693548393</v>
      </c>
      <c r="C98" s="1135">
        <v>6215763</v>
      </c>
      <c r="D98" s="1135">
        <v>573506.33064516122</v>
      </c>
      <c r="F98" s="4"/>
      <c r="G98" s="245"/>
      <c r="H98" s="245"/>
      <c r="I98" s="4"/>
    </row>
    <row r="99" spans="1:9" s="291" customFormat="1" ht="26.25" x14ac:dyDescent="0.4">
      <c r="A99" s="1136" t="s">
        <v>8828</v>
      </c>
      <c r="B99" s="1135">
        <v>785021</v>
      </c>
      <c r="C99" s="1135">
        <v>690021</v>
      </c>
      <c r="D99" s="1135">
        <v>-95000</v>
      </c>
      <c r="F99" s="4"/>
      <c r="G99" s="245"/>
      <c r="H99" s="245"/>
      <c r="I99" s="4"/>
    </row>
    <row r="100" spans="1:9" s="291" customFormat="1" ht="26.25" x14ac:dyDescent="0.4">
      <c r="A100" s="1136" t="s">
        <v>8891</v>
      </c>
      <c r="B100" s="1135">
        <v>84014</v>
      </c>
      <c r="C100" s="1135">
        <v>88818</v>
      </c>
      <c r="D100" s="1135">
        <v>4804</v>
      </c>
      <c r="F100" s="4"/>
      <c r="G100" s="245"/>
      <c r="H100" s="245"/>
      <c r="I100" s="4"/>
    </row>
    <row r="101" spans="1:9" s="291" customFormat="1" ht="26.25" x14ac:dyDescent="0.4">
      <c r="A101" s="1136" t="s">
        <v>9515</v>
      </c>
      <c r="B101" s="1135">
        <v>332250</v>
      </c>
      <c r="C101" s="1135"/>
      <c r="D101" s="1135">
        <v>-332250</v>
      </c>
      <c r="F101" s="4"/>
      <c r="G101" s="245"/>
      <c r="H101" s="245"/>
      <c r="I101" s="4"/>
    </row>
    <row r="102" spans="1:9" ht="26.25" x14ac:dyDescent="0.4">
      <c r="A102" s="1136" t="s">
        <v>10373</v>
      </c>
      <c r="B102" s="1135">
        <v>25000</v>
      </c>
      <c r="C102" s="1135"/>
      <c r="D102" s="1135">
        <v>-25000</v>
      </c>
    </row>
    <row r="103" spans="1:9" ht="26.25" x14ac:dyDescent="0.4">
      <c r="A103" s="1133" t="s">
        <v>10363</v>
      </c>
      <c r="B103" s="1135">
        <v>81200</v>
      </c>
      <c r="C103" s="1135"/>
      <c r="D103" s="1135">
        <v>-81200</v>
      </c>
    </row>
    <row r="104" spans="1:9" ht="26.25" x14ac:dyDescent="0.4">
      <c r="A104" s="1136" t="s">
        <v>11625</v>
      </c>
      <c r="B104" s="1135">
        <v>92210</v>
      </c>
      <c r="C104" s="1135">
        <v>112665</v>
      </c>
      <c r="D104" s="1135">
        <v>20455</v>
      </c>
    </row>
    <row r="105" spans="1:9" ht="26.25" x14ac:dyDescent="0.4">
      <c r="A105" s="1133" t="s">
        <v>12346</v>
      </c>
      <c r="B105" s="1135">
        <v>449154</v>
      </c>
      <c r="C105" s="1135"/>
      <c r="D105" s="1135">
        <v>-449154</v>
      </c>
    </row>
    <row r="106" spans="1:9" ht="26.25" x14ac:dyDescent="0.4">
      <c r="A106" s="1134" t="s">
        <v>1230</v>
      </c>
      <c r="B106" s="1135">
        <v>243868</v>
      </c>
      <c r="C106" s="1135"/>
      <c r="D106" s="1135">
        <v>-243868</v>
      </c>
    </row>
    <row r="107" spans="1:9" ht="26.25" x14ac:dyDescent="0.4">
      <c r="A107" s="1134" t="s">
        <v>3104</v>
      </c>
      <c r="B107" s="1135">
        <v>35000</v>
      </c>
      <c r="C107" s="1135"/>
      <c r="D107" s="1135">
        <v>-35000</v>
      </c>
    </row>
    <row r="108" spans="1:9" ht="26.25" x14ac:dyDescent="0.4">
      <c r="A108" s="1134" t="s">
        <v>2577</v>
      </c>
      <c r="B108" s="1135">
        <v>145766</v>
      </c>
      <c r="C108" s="1135"/>
      <c r="D108" s="1135">
        <v>-145766</v>
      </c>
    </row>
    <row r="109" spans="1:9" ht="26.25" x14ac:dyDescent="0.4">
      <c r="A109" s="1134" t="s">
        <v>5410</v>
      </c>
      <c r="B109" s="1135">
        <v>5000</v>
      </c>
      <c r="C109" s="1135"/>
      <c r="D109" s="1135">
        <v>-5000</v>
      </c>
    </row>
    <row r="110" spans="1:9" ht="26.25" x14ac:dyDescent="0.4">
      <c r="A110" s="1134" t="s">
        <v>5741</v>
      </c>
      <c r="B110" s="1135">
        <v>4150</v>
      </c>
      <c r="C110" s="1135"/>
      <c r="D110" s="1135">
        <v>-4150</v>
      </c>
    </row>
    <row r="111" spans="1:9" ht="26.25" x14ac:dyDescent="0.4">
      <c r="A111" s="1134" t="s">
        <v>11418</v>
      </c>
      <c r="B111" s="1135">
        <v>3370</v>
      </c>
      <c r="C111" s="1135"/>
      <c r="D111" s="1135">
        <v>-3370</v>
      </c>
    </row>
    <row r="112" spans="1:9" ht="26.25" x14ac:dyDescent="0.4">
      <c r="A112" s="1134" t="s">
        <v>11633</v>
      </c>
      <c r="B112" s="1135">
        <v>12000</v>
      </c>
      <c r="C112" s="1135"/>
      <c r="D112" s="1135">
        <v>-12000</v>
      </c>
    </row>
    <row r="113" spans="1:4" ht="26.25" x14ac:dyDescent="0.4">
      <c r="A113" s="1133" t="s">
        <v>11716</v>
      </c>
      <c r="B113" s="1135">
        <v>56173</v>
      </c>
      <c r="C113" s="1135"/>
      <c r="D113" s="1135">
        <v>-56173</v>
      </c>
    </row>
    <row r="114" spans="1:4" ht="26.25" x14ac:dyDescent="0.4">
      <c r="A114" s="1134" t="s">
        <v>8394</v>
      </c>
      <c r="B114" s="1135">
        <v>56173</v>
      </c>
      <c r="C114" s="1135"/>
      <c r="D114" s="1135">
        <v>-56173</v>
      </c>
    </row>
    <row r="115" spans="1:4" ht="26.25" x14ac:dyDescent="0.4">
      <c r="A115" s="1133" t="s">
        <v>12328</v>
      </c>
      <c r="B115" s="1135">
        <v>16750</v>
      </c>
      <c r="C115" s="1135"/>
      <c r="D115" s="1135">
        <v>-16750</v>
      </c>
    </row>
    <row r="116" spans="1:4" ht="26.25" x14ac:dyDescent="0.4">
      <c r="A116" s="1134" t="s">
        <v>3145</v>
      </c>
      <c r="B116" s="1135">
        <v>10750</v>
      </c>
      <c r="C116" s="1135"/>
      <c r="D116" s="1135">
        <v>-10750</v>
      </c>
    </row>
    <row r="117" spans="1:4" ht="26.25" x14ac:dyDescent="0.4">
      <c r="A117" s="1134" t="s">
        <v>5741</v>
      </c>
      <c r="B117" s="1135">
        <v>1000</v>
      </c>
      <c r="C117" s="1135"/>
      <c r="D117" s="1135">
        <v>-1000</v>
      </c>
    </row>
    <row r="118" spans="1:4" ht="26.25" x14ac:dyDescent="0.4">
      <c r="A118" s="1134" t="s">
        <v>12310</v>
      </c>
      <c r="B118" s="1135">
        <v>5000</v>
      </c>
      <c r="C118" s="1135"/>
      <c r="D118" s="1135">
        <v>-5000</v>
      </c>
    </row>
    <row r="119" spans="1:4" ht="26.25" x14ac:dyDescent="0.4">
      <c r="A119" s="1133" t="s">
        <v>12329</v>
      </c>
      <c r="B119" s="1135">
        <v>7000</v>
      </c>
      <c r="C119" s="1135"/>
      <c r="D119" s="1135">
        <v>-7000</v>
      </c>
    </row>
    <row r="120" spans="1:4" ht="26.25" x14ac:dyDescent="0.4">
      <c r="A120" s="1134" t="s">
        <v>5410</v>
      </c>
      <c r="B120" s="1135">
        <v>5000</v>
      </c>
      <c r="C120" s="1135"/>
      <c r="D120" s="1135">
        <v>-5000</v>
      </c>
    </row>
    <row r="121" spans="1:4" ht="26.25" x14ac:dyDescent="0.4">
      <c r="A121" s="1134" t="s">
        <v>5741</v>
      </c>
      <c r="B121" s="1135">
        <v>2000</v>
      </c>
      <c r="C121" s="1135"/>
      <c r="D121" s="1135">
        <v>-2000</v>
      </c>
    </row>
    <row r="122" spans="1:4" ht="26.25" x14ac:dyDescent="0.4">
      <c r="A122" s="1133" t="s">
        <v>12378</v>
      </c>
      <c r="B122" s="1135">
        <v>2700</v>
      </c>
      <c r="C122" s="1135"/>
      <c r="D122" s="1135">
        <v>-2700</v>
      </c>
    </row>
    <row r="123" spans="1:4" ht="26.25" x14ac:dyDescent="0.4">
      <c r="A123" s="1134" t="s">
        <v>286</v>
      </c>
      <c r="B123" s="1135">
        <v>2700</v>
      </c>
      <c r="C123" s="1135"/>
      <c r="D123" s="1135">
        <v>-2700</v>
      </c>
    </row>
    <row r="124" spans="1:4" ht="26.25" x14ac:dyDescent="0.4">
      <c r="A124" s="1133" t="s">
        <v>12433</v>
      </c>
      <c r="B124" s="1135">
        <v>5000</v>
      </c>
      <c r="C124" s="1135"/>
      <c r="D124" s="1135">
        <v>-5000</v>
      </c>
    </row>
    <row r="125" spans="1:4" ht="26.25" x14ac:dyDescent="0.4">
      <c r="A125" s="1134" t="s">
        <v>5410</v>
      </c>
      <c r="B125" s="1135">
        <v>5000</v>
      </c>
      <c r="C125" s="1135"/>
      <c r="D125" s="1135">
        <v>-5000</v>
      </c>
    </row>
    <row r="126" spans="1:4" ht="26.25" x14ac:dyDescent="0.4">
      <c r="A126" s="1133" t="s">
        <v>12461</v>
      </c>
      <c r="B126" s="1135">
        <v>2100</v>
      </c>
      <c r="C126" s="1135"/>
      <c r="D126" s="1135">
        <v>-2100</v>
      </c>
    </row>
    <row r="127" spans="1:4" ht="26.25" x14ac:dyDescent="0.4">
      <c r="A127" s="1134" t="s">
        <v>1230</v>
      </c>
      <c r="B127" s="1135">
        <v>2100</v>
      </c>
      <c r="C127" s="1135"/>
      <c r="D127" s="1135">
        <v>-2100</v>
      </c>
    </row>
    <row r="128" spans="1:4" ht="26.25" x14ac:dyDescent="0.4">
      <c r="A128" s="1133" t="s">
        <v>12463</v>
      </c>
      <c r="B128" s="1135">
        <v>20900</v>
      </c>
      <c r="C128" s="1135"/>
      <c r="D128" s="1135">
        <v>-20900</v>
      </c>
    </row>
    <row r="129" spans="1:4" ht="26.25" x14ac:dyDescent="0.4">
      <c r="A129" s="1134" t="s">
        <v>11662</v>
      </c>
      <c r="B129" s="1135">
        <v>20900</v>
      </c>
      <c r="C129" s="1135"/>
      <c r="D129" s="1135">
        <v>-20900</v>
      </c>
    </row>
    <row r="130" spans="1:4" ht="26.25" x14ac:dyDescent="0.4">
      <c r="A130" s="1133" t="s">
        <v>12473</v>
      </c>
      <c r="B130" s="1135">
        <v>1000</v>
      </c>
      <c r="C130" s="1135"/>
      <c r="D130" s="1135">
        <v>-1000</v>
      </c>
    </row>
    <row r="131" spans="1:4" ht="26.25" x14ac:dyDescent="0.4">
      <c r="A131" s="1134" t="s">
        <v>8502</v>
      </c>
      <c r="B131" s="1135">
        <v>1000</v>
      </c>
      <c r="C131" s="1135"/>
      <c r="D131" s="1135">
        <v>-1000</v>
      </c>
    </row>
    <row r="132" spans="1:4" ht="26.25" x14ac:dyDescent="0.4">
      <c r="A132" s="1133" t="s">
        <v>12521</v>
      </c>
      <c r="B132" s="1135">
        <v>28200</v>
      </c>
      <c r="C132" s="1135"/>
      <c r="D132" s="1135">
        <v>-28200</v>
      </c>
    </row>
    <row r="133" spans="1:4" ht="26.25" x14ac:dyDescent="0.4">
      <c r="A133" s="1134" t="s">
        <v>764</v>
      </c>
      <c r="B133" s="1135">
        <v>27500</v>
      </c>
      <c r="C133" s="1135"/>
      <c r="D133" s="1135">
        <v>-27500</v>
      </c>
    </row>
    <row r="134" spans="1:4" ht="26.25" x14ac:dyDescent="0.4">
      <c r="A134" s="1134" t="s">
        <v>5741</v>
      </c>
      <c r="B134" s="1135">
        <v>700</v>
      </c>
      <c r="C134" s="1135"/>
      <c r="D134" s="1135">
        <v>-700</v>
      </c>
    </row>
    <row r="135" spans="1:4" ht="26.25" x14ac:dyDescent="0.4">
      <c r="A135" s="1136" t="s">
        <v>45</v>
      </c>
      <c r="B135" s="1135">
        <v>862951762.89874685</v>
      </c>
      <c r="C135" s="1135">
        <v>1073019279.9299999</v>
      </c>
      <c r="D135" s="1135">
        <v>210353543.75705966</v>
      </c>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47"/>
  <sheetViews>
    <sheetView workbookViewId="0">
      <pane ySplit="1" topLeftCell="A23" activePane="bottomLeft" state="frozen"/>
      <selection pane="bottomLeft" activeCell="I35" sqref="I35"/>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38" t="s">
        <v>10901</v>
      </c>
      <c r="C2" s="1028">
        <v>47002950</v>
      </c>
      <c r="D2" s="1028">
        <f>C2*5%</f>
        <v>2350147.5</v>
      </c>
      <c r="E2" s="1028">
        <f>C2-D2</f>
        <v>44652802.5</v>
      </c>
      <c r="F2" s="1044"/>
      <c r="G2" s="1064">
        <f ca="1">SUMIF(Posting!$B:$E,A2,Posting!$E:$E)</f>
        <v>19026743.333333336</v>
      </c>
      <c r="H2" s="1065">
        <f ca="1">SUMIF(Posting!$B:$F,A2,Posting!$F:$F)</f>
        <v>31092766</v>
      </c>
      <c r="I2" s="1064">
        <f ca="1">SUMIF(Supplier!$B:$F,A2,Supplier!$E:$E)-SUMIF(Supplier!$B:$F,A2,Supplier!$F:$F)</f>
        <v>442686</v>
      </c>
      <c r="J2" s="1064">
        <v>30787947.325000003</v>
      </c>
      <c r="K2" s="1064"/>
      <c r="L2" s="1064"/>
      <c r="M2" s="1065">
        <f ca="1">J2+K2-H2-L2</f>
        <v>-304818.67499999702</v>
      </c>
    </row>
    <row r="3" spans="1:16" x14ac:dyDescent="0.25">
      <c r="A3" s="940" t="s">
        <v>10144</v>
      </c>
      <c r="B3" s="1138"/>
      <c r="C3" s="1021">
        <v>9767572.5</v>
      </c>
      <c r="D3" s="1021">
        <v>0</v>
      </c>
      <c r="E3" s="1021">
        <f t="shared" ref="E3:E45" si="0">C3-D3</f>
        <v>9767572.5</v>
      </c>
      <c r="F3" s="1040"/>
      <c r="G3" s="1022">
        <f ca="1">SUMIF(Posting!$B:$E,A3,Posting!$E:$E)</f>
        <v>6708262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38"/>
      <c r="C4" s="1021">
        <v>8741941</v>
      </c>
      <c r="D4" s="1021"/>
      <c r="E4" s="1021">
        <f t="shared" si="0"/>
        <v>8741941</v>
      </c>
      <c r="F4" s="1041"/>
      <c r="G4" s="1022">
        <f ca="1">SUMIF(Posting!$B:$E,A4,Posting!$E:$E)</f>
        <v>8256073.5</v>
      </c>
      <c r="H4" s="1022">
        <f ca="1">SUMIF(Posting!$B:$F,A4,Posting!$F:$F)</f>
        <v>3520000</v>
      </c>
      <c r="I4" s="1022">
        <f ca="1">SUMIF(Supplier!$B:$F,A4,Supplier!$E:$E)-SUMIF(Supplier!$B:$F,A4,Supplier!$F:$F)</f>
        <v>105773</v>
      </c>
      <c r="J4" s="1022">
        <v>9700603.1750000007</v>
      </c>
      <c r="K4" s="1022">
        <v>5557700</v>
      </c>
      <c r="L4" s="1022"/>
      <c r="M4" s="1022">
        <f ca="1">J4+K4-H4</f>
        <v>11738303.175000001</v>
      </c>
    </row>
    <row r="5" spans="1:16" x14ac:dyDescent="0.25">
      <c r="A5" s="1023" t="s">
        <v>10953</v>
      </c>
      <c r="B5" s="1138"/>
      <c r="C5" s="1024">
        <v>6335567.4188222345</v>
      </c>
      <c r="D5" s="1024">
        <f>C5*9.15%</f>
        <v>579704.4188222345</v>
      </c>
      <c r="E5" s="1021">
        <f t="shared" si="0"/>
        <v>5755863</v>
      </c>
      <c r="F5" s="1042"/>
      <c r="G5" s="1022">
        <f ca="1">SUMIF(Posting!$B:$E,A5,Posting!$E:$E)</f>
        <v>3951168.4623655914</v>
      </c>
      <c r="H5" s="1022">
        <f ca="1">SUMIF(Posting!$B:$F,A5,Posting!$F:$F)</f>
        <v>2000000</v>
      </c>
      <c r="I5" s="1022">
        <f ca="1">SUMIF(Supplier!$B:$F,A5,Supplier!$E:$E)-SUMIF(Supplier!$B:$F,A5,Supplier!$F:$F)</f>
        <v>446348</v>
      </c>
      <c r="J5" s="1066"/>
      <c r="K5" s="1022">
        <v>1365810.9350000001</v>
      </c>
      <c r="L5" s="1022"/>
      <c r="M5" s="1022"/>
      <c r="N5" s="1"/>
    </row>
    <row r="6" spans="1:16" x14ac:dyDescent="0.25">
      <c r="A6" s="1023" t="s">
        <v>4721</v>
      </c>
      <c r="B6" s="1138"/>
      <c r="C6" s="1024"/>
      <c r="D6" s="1024"/>
      <c r="E6" s="1024"/>
      <c r="F6" s="1042"/>
      <c r="G6" s="1022">
        <f ca="1">SUMIF(Posting!$B:$E,A6,Posting!$E:$E)</f>
        <v>4198143.8588709673</v>
      </c>
      <c r="H6" s="1022">
        <f ca="1">SUMIF(Posting!$B:$F,A6,Posting!$F:$F)</f>
        <v>15155996.9</v>
      </c>
      <c r="I6" s="1022">
        <f ca="1">SUMIF(Supplier!$B:$F,A6,Supplier!$E:$E)-SUMIF(Supplier!$B:$F,A6,Supplier!$F:$F)</f>
        <v>162620</v>
      </c>
      <c r="J6" s="1022"/>
      <c r="K6" s="1022"/>
      <c r="L6" s="1022">
        <v>244000.57500000007</v>
      </c>
      <c r="M6" s="1022">
        <f>L6</f>
        <v>244000.57500000007</v>
      </c>
      <c r="N6" s="1"/>
    </row>
    <row r="7" spans="1:16" x14ac:dyDescent="0.25">
      <c r="A7" s="1023" t="s">
        <v>6505</v>
      </c>
      <c r="B7" s="1138"/>
      <c r="C7" s="1024"/>
      <c r="D7" s="1024"/>
      <c r="E7" s="1024"/>
      <c r="F7" s="1042"/>
      <c r="G7" s="1022">
        <f ca="1">SUMIF(Posting!$B:$E,A7,Posting!$E:$E)</f>
        <v>5291119.9715821808</v>
      </c>
      <c r="H7" s="1022">
        <f ca="1">SUMIF(Posting!$B:$F,A7,Posting!$F:$F)</f>
        <v>9568884</v>
      </c>
      <c r="I7" s="1022">
        <f ca="1">SUMIF(Supplier!$B:$F,A7,Supplier!$E:$E)-SUMIF(Supplier!$B:$F,A7,Supplier!$F:$F)</f>
        <v>0</v>
      </c>
      <c r="J7" s="1022"/>
      <c r="K7" s="1022"/>
      <c r="L7" s="1022">
        <v>1290769.4662500001</v>
      </c>
      <c r="M7" s="1022">
        <f>L7</f>
        <v>1290769.4662500001</v>
      </c>
      <c r="N7" s="1"/>
    </row>
    <row r="8" spans="1:16" s="4" customFormat="1" ht="19.5" thickBot="1" x14ac:dyDescent="0.35">
      <c r="A8" s="939" t="s">
        <v>9832</v>
      </c>
      <c r="B8" s="1139"/>
      <c r="C8" s="1025">
        <v>78840000</v>
      </c>
      <c r="D8" s="1025">
        <v>11384496</v>
      </c>
      <c r="E8" s="1025">
        <f t="shared" si="0"/>
        <v>67455504</v>
      </c>
      <c r="F8" s="1043"/>
      <c r="G8" s="1022">
        <f ca="1">SUMIF(Posting!$B:$E,A8,Posting!$E:$E)</f>
        <v>19525540</v>
      </c>
      <c r="H8" s="1026">
        <f ca="1">SUMIF(Posting!$B:$F,A8,Posting!$F:$F)</f>
        <v>19830000</v>
      </c>
      <c r="I8" s="1022">
        <f ca="1">SUMIF(Supplier!$B:$F,A8,Supplier!$E:$E)-SUMIF(Supplier!$B:$F,A8,Supplier!$F:$F)</f>
        <v>1759080</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9409</v>
      </c>
      <c r="B10" s="1140" t="s">
        <v>10902</v>
      </c>
      <c r="C10" s="1019">
        <v>13262828</v>
      </c>
      <c r="D10" s="1019"/>
      <c r="E10" s="1019">
        <f t="shared" si="0"/>
        <v>13262828</v>
      </c>
      <c r="F10" s="1039"/>
      <c r="G10" s="1022">
        <f ca="1">SUMIF(Posting!$B:$E,A10,Posting!$E:$E)</f>
        <v>6224387.7741935486</v>
      </c>
      <c r="H10" s="1020">
        <f ca="1">SUMIF(Posting!$B:$F,A10,Posting!$F:$F)</f>
        <v>12225909</v>
      </c>
      <c r="I10" s="1022">
        <f ca="1">SUMIF(Supplier!$B:$F,A10,Supplier!$E:$E)-SUMIF(Supplier!$B:$F,A10,Supplier!$F:$F)</f>
        <v>0</v>
      </c>
      <c r="J10" s="1022">
        <v>1128677.0199999996</v>
      </c>
      <c r="K10" s="1022"/>
      <c r="L10" s="1064"/>
      <c r="M10" s="1035">
        <f>J10</f>
        <v>1128677.0199999996</v>
      </c>
      <c r="N10" s="1097"/>
    </row>
    <row r="11" spans="1:16" s="4" customFormat="1" ht="19.5" thickBot="1" x14ac:dyDescent="0.35">
      <c r="A11" s="940" t="s">
        <v>9464</v>
      </c>
      <c r="B11" s="1138"/>
      <c r="C11" s="1021">
        <v>2954733</v>
      </c>
      <c r="D11" s="1021"/>
      <c r="E11" s="1021">
        <f t="shared" si="0"/>
        <v>2954733</v>
      </c>
      <c r="F11" s="1041"/>
      <c r="G11" s="1022">
        <f ca="1">SUMIF(Posting!$B:$E,A11,Posting!$E:$E)</f>
        <v>2244369</v>
      </c>
      <c r="H11" s="1022">
        <f ca="1">SUMIF(Posting!$B:$F,A11,Posting!$F:$F)</f>
        <v>2722000</v>
      </c>
      <c r="I11" s="1022">
        <f ca="1">SUMIF(Supplier!$B:$F,A11,Supplier!$E:$E)-SUMIF(Supplier!$B:$F,A11,Supplier!$F:$F)</f>
        <v>15350</v>
      </c>
      <c r="J11" s="1066"/>
      <c r="K11" s="1022"/>
      <c r="L11" s="1064"/>
      <c r="M11" s="1035"/>
      <c r="N11" s="1097"/>
      <c r="P11" s="1097"/>
    </row>
    <row r="12" spans="1:16" s="4" customFormat="1" x14ac:dyDescent="0.3">
      <c r="A12" s="940" t="s">
        <v>8559</v>
      </c>
      <c r="B12" s="1138"/>
      <c r="C12" s="1021"/>
      <c r="D12" s="1021"/>
      <c r="E12" s="1021"/>
      <c r="F12" s="1041"/>
      <c r="G12" s="1022">
        <f ca="1">SUMIF(Posting!$B:$E,A12,Posting!$E:$E)</f>
        <v>4912348</v>
      </c>
      <c r="H12" s="1022">
        <f ca="1">SUMIF(Posting!$B:$F,A12,Posting!$F:$F)</f>
        <v>5930062</v>
      </c>
      <c r="I12" s="1022">
        <f ca="1">SUMIF(Supplier!$B:$F,A12,Supplier!$E:$E)-SUMIF(Supplier!$B:$F,A12,Supplier!$F:$F)</f>
        <v>111994</v>
      </c>
      <c r="J12" s="1022">
        <v>5746832</v>
      </c>
      <c r="K12" s="1022"/>
      <c r="L12" s="1064"/>
      <c r="M12" s="1035">
        <f ca="1">J12-H12</f>
        <v>-183230</v>
      </c>
      <c r="N12" s="1045"/>
    </row>
    <row r="13" spans="1:16" s="4" customFormat="1" x14ac:dyDescent="0.3">
      <c r="A13" s="940" t="s">
        <v>12208</v>
      </c>
      <c r="B13" s="1138"/>
      <c r="C13" s="1021"/>
      <c r="D13" s="1021"/>
      <c r="E13" s="1021"/>
      <c r="F13" s="1041"/>
      <c r="G13" s="1022">
        <f ca="1">SUMIF(Posting!$B:$E,A13,Posting!$E:$E)</f>
        <v>1801885</v>
      </c>
      <c r="H13" s="1022">
        <f ca="1">SUMIF(Posting!$B:$F,A13,Posting!$F:$F)</f>
        <v>9316872</v>
      </c>
      <c r="I13" s="1022">
        <f ca="1">SUMIF(Supplier!$B:$F,A13,Supplier!$E:$E)-SUMIF(Supplier!$B:$F,A13,Supplier!$F:$F)</f>
        <v>1367852</v>
      </c>
      <c r="J13" s="1022"/>
      <c r="K13" s="1022"/>
      <c r="L13" s="1064"/>
      <c r="M13" s="1064"/>
      <c r="N13" s="1045"/>
    </row>
    <row r="14" spans="1:16" s="4" customFormat="1" x14ac:dyDescent="0.3">
      <c r="A14" s="940" t="s">
        <v>12248</v>
      </c>
      <c r="B14" s="1138"/>
      <c r="C14" s="1021"/>
      <c r="D14" s="1021"/>
      <c r="E14" s="1021"/>
      <c r="F14" s="1041"/>
      <c r="G14" s="1022">
        <f ca="1">SUMIF(Posting!$B:$E,A14,Posting!$E:$E)</f>
        <v>0</v>
      </c>
      <c r="H14" s="1022">
        <f ca="1">SUMIF(Posting!$B:$F,A14,Posting!$F:$F)</f>
        <v>0</v>
      </c>
      <c r="I14" s="1022">
        <f ca="1">SUMIF(Supplier!$B:$F,A14,Supplier!$E:$E)-SUMIF(Supplier!$B:$F,A14,Supplier!$F:$F)</f>
        <v>0</v>
      </c>
      <c r="J14" s="1022"/>
      <c r="K14" s="1022"/>
      <c r="L14" s="1064"/>
      <c r="M14" s="1064"/>
      <c r="N14" s="1045"/>
    </row>
    <row r="15" spans="1:16" s="4" customFormat="1" x14ac:dyDescent="0.3">
      <c r="A15" s="940" t="s">
        <v>10379</v>
      </c>
      <c r="B15" s="1138"/>
      <c r="C15" s="1021"/>
      <c r="D15" s="1021"/>
      <c r="E15" s="1021"/>
      <c r="F15" s="1041"/>
      <c r="G15" s="1022">
        <f ca="1">SUMIF(Posting!$B:$E,A15,Posting!$E:$E)</f>
        <v>4017120</v>
      </c>
      <c r="H15" s="1022">
        <f ca="1">SUMIF(Posting!$B:$F,A15,Posting!$F:$F)</f>
        <v>3000000</v>
      </c>
      <c r="I15" s="1022">
        <f ca="1">SUMIF(Supplier!$B:$F,A15,Supplier!$E:$E)-SUMIF(Supplier!$B:$F,A15,Supplier!$F:$F)</f>
        <v>13760</v>
      </c>
      <c r="J15" s="1022">
        <f>'[1]Table 2'!$J$182</f>
        <v>8104725</v>
      </c>
      <c r="K15" s="1022"/>
      <c r="L15" s="1064"/>
      <c r="M15" s="1065">
        <f ca="1">J15+K15-H15-L15</f>
        <v>5104725</v>
      </c>
    </row>
    <row r="16" spans="1:16" s="4" customFormat="1" ht="19.5" thickBot="1" x14ac:dyDescent="0.35">
      <c r="A16" s="940" t="s">
        <v>11617</v>
      </c>
      <c r="B16" s="1138"/>
      <c r="C16" s="1021"/>
      <c r="D16" s="1021"/>
      <c r="E16" s="1021"/>
      <c r="F16" s="1041"/>
      <c r="G16" s="1022">
        <f ca="1">SUMIF(Posting!$B:$E,A16,Posting!$E:$E)</f>
        <v>3716047</v>
      </c>
      <c r="H16" s="1022">
        <f ca="1">SUMIF(Posting!$B:$F,A16,Posting!$F:$F)</f>
        <v>2600000</v>
      </c>
      <c r="I16" s="1022">
        <f ca="1">SUMIF(Supplier!$B:$F,A16,Supplier!$E:$E)-SUMIF(Supplier!$B:$F,A16,Supplier!$F:$F)</f>
        <v>281269</v>
      </c>
      <c r="J16" s="1022"/>
      <c r="K16" s="1022"/>
      <c r="L16" s="1064"/>
      <c r="M16" s="1064"/>
    </row>
    <row r="17" spans="1:13" s="4" customFormat="1" ht="19.5" thickBot="1" x14ac:dyDescent="0.35">
      <c r="A17" s="940" t="s">
        <v>11075</v>
      </c>
      <c r="B17" s="1138"/>
      <c r="C17" s="1021"/>
      <c r="D17" s="1021"/>
      <c r="E17" s="1021"/>
      <c r="F17" s="1041"/>
      <c r="G17" s="1022">
        <f ca="1">SUMIF(Posting!$B:$E,A17,Posting!$E:$E)</f>
        <v>1155980</v>
      </c>
      <c r="H17" s="1022">
        <f ca="1">SUMIF(Posting!$B:$F,A17,Posting!$F:$F)</f>
        <v>1000000</v>
      </c>
      <c r="I17" s="1022">
        <f ca="1">SUMIF(Supplier!$B:$F,A17,Supplier!$E:$E)-SUMIF(Supplier!$B:$F,A17,Supplier!$F:$F)</f>
        <v>0</v>
      </c>
      <c r="J17" s="1066"/>
      <c r="K17" s="1022"/>
      <c r="L17" s="1064"/>
      <c r="M17" s="1035"/>
    </row>
    <row r="18" spans="1:13" s="4" customFormat="1" ht="19.5" thickBot="1" x14ac:dyDescent="0.35">
      <c r="A18" s="940" t="s">
        <v>2933</v>
      </c>
      <c r="B18" s="1138"/>
      <c r="C18" s="1021"/>
      <c r="D18" s="1021"/>
      <c r="E18" s="1021"/>
      <c r="F18" s="1041"/>
      <c r="G18" s="1022">
        <f ca="1">SUMIF(Posting!$B:$E,A18,Posting!$E:$E)</f>
        <v>97556794.74362056</v>
      </c>
      <c r="H18" s="1022">
        <f ca="1">SUMIF(Posting!$B:$F,A18,Posting!$F:$F)</f>
        <v>137552234</v>
      </c>
      <c r="I18" s="1022">
        <f ca="1">SUMIF(Supplier!$B:$F,A18,Supplier!$E:$E)-SUMIF(Supplier!$B:$F,A18,Supplier!$F:$F)</f>
        <v>0</v>
      </c>
      <c r="J18" s="1022"/>
      <c r="K18" s="1022"/>
      <c r="L18" s="1064">
        <v>7500000</v>
      </c>
      <c r="M18" s="1035">
        <f>L18</f>
        <v>7500000</v>
      </c>
    </row>
    <row r="19" spans="1:13" s="4" customFormat="1" ht="19.5" thickBot="1" x14ac:dyDescent="0.35">
      <c r="A19" s="940" t="s">
        <v>11503</v>
      </c>
      <c r="B19" s="1138"/>
      <c r="C19" s="1021"/>
      <c r="D19" s="1021"/>
      <c r="E19" s="1021"/>
      <c r="F19" s="1041"/>
      <c r="G19" s="1022">
        <f ca="1">SUMIF(Posting!$B:$E,A19,Posting!$E:$E)</f>
        <v>76862</v>
      </c>
      <c r="H19" s="1022">
        <f ca="1">SUMIF(Posting!$B:$F,A19,Posting!$F:$F)</f>
        <v>0</v>
      </c>
      <c r="I19" s="1022">
        <f ca="1">SUMIF(Supplier!$B:$F,A19,Supplier!$E:$E)-SUMIF(Supplier!$B:$F,A19,Supplier!$F:$F)</f>
        <v>0</v>
      </c>
      <c r="J19" s="1022">
        <f>[2]HVAC!$H$29</f>
        <v>604761.59999999998</v>
      </c>
      <c r="K19" s="1022"/>
      <c r="L19" s="1064"/>
      <c r="M19" s="1035">
        <f ca="1">IF(J19&gt;H19,J19+K19-H19,"Bill will be submitted")</f>
        <v>604761.59999999998</v>
      </c>
    </row>
    <row r="20" spans="1:13" s="4" customFormat="1" ht="19.5" thickBot="1" x14ac:dyDescent="0.35">
      <c r="A20" s="940" t="s">
        <v>11007</v>
      </c>
      <c r="B20" s="1138"/>
      <c r="C20" s="1021"/>
      <c r="D20" s="1021"/>
      <c r="E20" s="1021"/>
      <c r="F20" s="1041"/>
      <c r="G20" s="1022">
        <f ca="1">SUMIF(Posting!$B:$E,A20,Posting!$E:$E)</f>
        <v>319470</v>
      </c>
      <c r="H20" s="1022">
        <f ca="1">SUMIF(Posting!$B:$F,A20,Posting!$F:$F)</f>
        <v>900000</v>
      </c>
      <c r="I20" s="1022">
        <f ca="1">SUMIF(Supplier!$B:$F,A20,Supplier!$E:$E)-SUMIF(Supplier!$B:$F,A20,Supplier!$F:$F)</f>
        <v>0</v>
      </c>
      <c r="J20" s="1022">
        <f>[3]HVAC!$H$29</f>
        <v>366662.40000000002</v>
      </c>
      <c r="K20" s="1022"/>
      <c r="L20" s="1064"/>
      <c r="M20" s="1035" t="str">
        <f ca="1">IF(J20&gt;H20,J20+K20-H20,"Bill will be submitted")</f>
        <v>Bill will be submitted</v>
      </c>
    </row>
    <row r="21" spans="1:13" s="4" customFormat="1" ht="19.5" thickBot="1" x14ac:dyDescent="0.35">
      <c r="A21" s="940" t="s">
        <v>10911</v>
      </c>
      <c r="B21" s="1138"/>
      <c r="C21" s="1021"/>
      <c r="D21" s="1021"/>
      <c r="E21" s="1021"/>
      <c r="F21" s="1041"/>
      <c r="G21" s="1022">
        <f ca="1">SUMIF(Posting!$B:$E,A21,Posting!$E:$E)</f>
        <v>138515</v>
      </c>
      <c r="H21" s="1022">
        <f ca="1">SUMIF(Posting!$B:$F,A21,Posting!$F:$F)</f>
        <v>500000</v>
      </c>
      <c r="I21" s="1022">
        <f ca="1">SUMIF(Supplier!$B:$F,A21,Supplier!$E:$E)-SUMIF(Supplier!$B:$F,A21,Supplier!$F:$F)</f>
        <v>15000</v>
      </c>
      <c r="J21" s="1022"/>
      <c r="K21" s="1022"/>
      <c r="L21" s="1064"/>
      <c r="M21" s="1067" t="s">
        <v>11544</v>
      </c>
    </row>
    <row r="22" spans="1:13" s="4" customFormat="1" ht="19.5" thickBot="1" x14ac:dyDescent="0.35">
      <c r="A22" s="939" t="s">
        <v>9769</v>
      </c>
      <c r="B22" s="1139"/>
      <c r="C22" s="1025">
        <f>15000000+4435160</f>
        <v>19435160</v>
      </c>
      <c r="D22" s="1025"/>
      <c r="E22" s="1025">
        <f t="shared" si="0"/>
        <v>19435160</v>
      </c>
      <c r="F22" s="1043"/>
      <c r="G22" s="1022">
        <f ca="1">SUMIF(Posting!$B:$E,A22,Posting!$E:$E)</f>
        <v>16061004</v>
      </c>
      <c r="H22" s="1026">
        <f ca="1">SUMIF(Posting!$B:$F,A22,Posting!$F:$F)</f>
        <v>19855650</v>
      </c>
      <c r="I22" s="1022">
        <f ca="1">SUMIF(Supplier!$B:$F,A22,Supplier!$E:$E)-SUMIF(Supplier!$B:$F,A22,Supplier!$F:$F)</f>
        <v>167008</v>
      </c>
      <c r="J22" s="1022"/>
      <c r="K22" s="1022"/>
      <c r="L22" s="1064"/>
      <c r="M22" s="1067" t="s">
        <v>11544</v>
      </c>
    </row>
    <row r="23" spans="1:13" s="4" customFormat="1" ht="7.5" customHeight="1" thickBot="1" x14ac:dyDescent="0.35">
      <c r="A23" s="1036"/>
      <c r="B23" s="1037"/>
      <c r="C23" s="1037"/>
      <c r="D23" s="1037"/>
      <c r="E23" s="1037"/>
      <c r="F23" s="1037"/>
      <c r="G23" s="1038"/>
      <c r="H23" s="1038"/>
      <c r="I23" s="1037"/>
      <c r="J23" s="1037"/>
      <c r="K23" s="1037"/>
      <c r="L23" s="1037"/>
      <c r="M23" s="1037"/>
    </row>
    <row r="24" spans="1:13" s="4" customFormat="1" ht="19.5" thickBot="1" x14ac:dyDescent="0.35">
      <c r="A24" s="1027" t="s">
        <v>9356</v>
      </c>
      <c r="B24" s="1141" t="s">
        <v>10903</v>
      </c>
      <c r="C24" s="1019">
        <v>28340413.5</v>
      </c>
      <c r="D24" s="1019"/>
      <c r="E24" s="1019">
        <f t="shared" si="0"/>
        <v>28340413.5</v>
      </c>
      <c r="F24" s="1039"/>
      <c r="G24" s="1022">
        <f ca="1">SUMIF(Posting!$B:$E,A24,Posting!$E:$E)</f>
        <v>22948485.833333332</v>
      </c>
      <c r="H24" s="1020">
        <f ca="1">SUMIF(Posting!$B:$F,A24,Posting!$F:$F)</f>
        <v>19140130</v>
      </c>
      <c r="I24" s="1022">
        <f ca="1">SUMIF(Supplier!$B:$F,A24,Supplier!$E:$E)-SUMIF(Supplier!$B:$F,A24,Supplier!$F:$F)</f>
        <v>167559</v>
      </c>
      <c r="J24" s="1022">
        <v>25423994.165999997</v>
      </c>
      <c r="K24" s="1022">
        <v>5940507.6512000002</v>
      </c>
      <c r="L24" s="1064"/>
      <c r="M24" s="1022">
        <f ca="1">J24+K24-H24-L24</f>
        <v>12224371.817199998</v>
      </c>
    </row>
    <row r="25" spans="1:13" s="4" customFormat="1" ht="19.5" thickBot="1" x14ac:dyDescent="0.35">
      <c r="A25" s="1095" t="s">
        <v>11716</v>
      </c>
      <c r="B25" s="1138"/>
      <c r="C25" s="1094"/>
      <c r="D25" s="1094"/>
      <c r="E25" s="1094"/>
      <c r="F25" s="1096"/>
      <c r="G25" s="1022">
        <f ca="1">SUMIF(Posting!$B:$E,A25,Posting!$E:$E)</f>
        <v>56173</v>
      </c>
      <c r="H25" s="1020">
        <f ca="1">SUMIF(Posting!$B:$F,A25,Posting!$F:$F)</f>
        <v>0</v>
      </c>
      <c r="I25" s="1022">
        <f ca="1">SUMIF(Supplier!$B:$F,A25,Supplier!$E:$E)-SUMIF(Supplier!$B:$F,A25,Supplier!$F:$F)</f>
        <v>0</v>
      </c>
      <c r="J25" s="1022"/>
      <c r="K25" s="1022"/>
      <c r="L25" s="1064"/>
      <c r="M25" s="1064"/>
    </row>
    <row r="26" spans="1:13" s="4" customFormat="1" ht="19.5" thickBot="1" x14ac:dyDescent="0.35">
      <c r="A26" s="1030" t="s">
        <v>10908</v>
      </c>
      <c r="B26" s="1142"/>
      <c r="C26" s="1025">
        <v>33854640.027999997</v>
      </c>
      <c r="D26" s="1025"/>
      <c r="E26" s="1025">
        <f t="shared" si="0"/>
        <v>33854640.027999997</v>
      </c>
      <c r="F26" s="1043"/>
      <c r="G26" s="1022">
        <f ca="1">SUMIF(Posting!$B:$E,A26,Posting!$E:$E)</f>
        <v>18815801.397849467</v>
      </c>
      <c r="H26" s="1026">
        <f ca="1">SUMIF(Posting!$B:$F,A26,Posting!$F:$F)</f>
        <v>27083716</v>
      </c>
      <c r="I26" s="1022">
        <f ca="1">SUMIF(Supplier!$B:$F,A26,Supplier!$E:$E)-SUMIF(Supplier!$B:$F,A26,Supplier!$F:$F)</f>
        <v>1755162.5</v>
      </c>
      <c r="J26" s="1022"/>
      <c r="K26" s="1022"/>
      <c r="L26" s="1064"/>
      <c r="M26" s="1035" t="str">
        <f ca="1">IF(J26&gt;H26,J26+K26-H26,"Bill will be submitted")</f>
        <v>Bill will be submitted</v>
      </c>
    </row>
    <row r="27" spans="1:13" s="4" customFormat="1" ht="7.5" customHeight="1" thickBot="1" x14ac:dyDescent="0.35">
      <c r="A27" s="1036"/>
      <c r="B27" s="1037"/>
      <c r="C27" s="1037"/>
      <c r="D27" s="1037"/>
      <c r="E27" s="1037"/>
      <c r="F27" s="1037"/>
      <c r="G27" s="1038"/>
      <c r="H27" s="1038"/>
      <c r="I27" s="1037"/>
      <c r="J27" s="1037"/>
      <c r="K27" s="1037"/>
      <c r="L27" s="1037"/>
      <c r="M27" s="1037"/>
    </row>
    <row r="28" spans="1:13" s="4" customFormat="1" x14ac:dyDescent="0.3">
      <c r="A28" s="1027" t="s">
        <v>7807</v>
      </c>
      <c r="B28" s="1056" t="s">
        <v>890</v>
      </c>
      <c r="C28" s="1019"/>
      <c r="D28" s="1019"/>
      <c r="E28" s="1019">
        <f t="shared" ref="E28" si="1">C28-D28</f>
        <v>0</v>
      </c>
      <c r="F28" s="1039"/>
      <c r="G28" s="1022">
        <f ca="1">SUMIF(Posting!$B:$E,A28,Posting!$E:$E)</f>
        <v>2547510</v>
      </c>
      <c r="H28" s="1020">
        <f ca="1">SUMIF(Posting!$B:$F,A28,Posting!$F:$F)</f>
        <v>4334251</v>
      </c>
      <c r="I28" s="1022">
        <f ca="1">SUMIF(Supplier!$B:$F,A28,Supplier!$E:$E)-SUMIF(Supplier!$B:$F,A28,Supplier!$F:$F)</f>
        <v>0</v>
      </c>
      <c r="J28" s="1066"/>
      <c r="K28" s="1066"/>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18" t="s">
        <v>8657</v>
      </c>
      <c r="B30" s="1019" t="s">
        <v>10904</v>
      </c>
      <c r="C30" s="1019">
        <v>22659065.100000001</v>
      </c>
      <c r="D30" s="1019"/>
      <c r="E30" s="1019">
        <f t="shared" si="0"/>
        <v>22659065.100000001</v>
      </c>
      <c r="F30" s="1039"/>
      <c r="G30" s="1022">
        <f ca="1">SUMIF(Posting!$B:$E,A30,Posting!$E:$E)</f>
        <v>16339873</v>
      </c>
      <c r="H30" s="1020">
        <f ca="1">SUMIF(Posting!$B:$F,A30,Posting!$F:$F)</f>
        <v>24057411.419999998</v>
      </c>
      <c r="I30" s="1022">
        <f ca="1">SUMIF(Supplier!$B:$F,A30,Supplier!$E:$E)-SUMIF(Supplier!$B:$F,A30,Supplier!$F:$F)</f>
        <v>257548</v>
      </c>
      <c r="J30" s="1022">
        <v>1648706.1057600002</v>
      </c>
      <c r="K30" s="1022">
        <v>5217593.07</v>
      </c>
      <c r="L30" s="1022"/>
      <c r="M30" s="1022">
        <f>K30+J30</f>
        <v>6866299.1757600009</v>
      </c>
    </row>
    <row r="31" spans="1:13" s="4" customFormat="1" x14ac:dyDescent="0.3">
      <c r="A31" s="938" t="s">
        <v>10576</v>
      </c>
      <c r="B31" s="1021" t="s">
        <v>10905</v>
      </c>
      <c r="C31" s="1021">
        <v>55163506</v>
      </c>
      <c r="D31" s="1021"/>
      <c r="E31" s="1021">
        <f t="shared" si="0"/>
        <v>55163506</v>
      </c>
      <c r="F31" s="1041"/>
      <c r="G31" s="1022">
        <f ca="1">SUMIF(Posting!$B:$E,A31,Posting!$E:$E)</f>
        <v>33552718.333333336</v>
      </c>
      <c r="H31" s="1022">
        <f ca="1">SUMIF(Posting!$B:$F,A31,Posting!$F:$F)</f>
        <v>42957843</v>
      </c>
      <c r="I31" s="1022">
        <f ca="1">SUMIF(Supplier!$B:$F,A31,Supplier!$E:$E)-SUMIF(Supplier!$B:$F,A31,Supplier!$F:$F)</f>
        <v>340255</v>
      </c>
      <c r="J31" s="1022"/>
      <c r="K31" s="1022"/>
      <c r="L31" s="1022"/>
      <c r="M31" s="1022"/>
    </row>
    <row r="32" spans="1:13" s="4" customFormat="1" ht="19.5" thickBot="1" x14ac:dyDescent="0.35">
      <c r="A32" s="1030" t="s">
        <v>7953</v>
      </c>
      <c r="B32" s="1025" t="s">
        <v>10906</v>
      </c>
      <c r="C32" s="1025">
        <v>7400000</v>
      </c>
      <c r="D32" s="1025"/>
      <c r="E32" s="1025">
        <f t="shared" si="0"/>
        <v>7400000</v>
      </c>
      <c r="F32" s="1043"/>
      <c r="G32" s="1022">
        <f ca="1">SUMIF(Posting!$B:$E,A32,Posting!$E:$E)</f>
        <v>4397458</v>
      </c>
      <c r="H32" s="1026">
        <f ca="1">SUMIF(Posting!$B:$F,A32,Posting!$F:$F)</f>
        <v>6566988</v>
      </c>
      <c r="I32" s="1022">
        <f ca="1">SUMIF(Supplier!$B:$F,A32,Supplier!$E:$E)-SUMIF(Supplier!$B:$F,A32,Supplier!$F:$F)</f>
        <v>0</v>
      </c>
      <c r="J32" s="1022">
        <v>8215412</v>
      </c>
      <c r="K32" s="1022"/>
      <c r="L32" s="1022"/>
      <c r="M32" s="1065">
        <f ca="1">J32+K32-H32-L32</f>
        <v>1648424</v>
      </c>
    </row>
    <row r="33" spans="1:201" s="4" customFormat="1" ht="7.5" customHeight="1" x14ac:dyDescent="0.3">
      <c r="A33" s="1036"/>
      <c r="B33" s="1037"/>
      <c r="C33" s="1037"/>
      <c r="D33" s="1037"/>
      <c r="E33" s="1037"/>
      <c r="F33" s="1037"/>
      <c r="G33" s="1038"/>
      <c r="H33" s="1038"/>
      <c r="I33" s="1037"/>
      <c r="J33" s="1037"/>
      <c r="K33" s="1037"/>
      <c r="L33" s="1037"/>
      <c r="M33" s="1037"/>
    </row>
    <row r="34" spans="1:201" s="4" customFormat="1" ht="19.5" thickBot="1" x14ac:dyDescent="0.35">
      <c r="A34" s="1103" t="s">
        <v>11897</v>
      </c>
      <c r="B34" s="1143" t="s">
        <v>10907</v>
      </c>
      <c r="C34" s="1021"/>
      <c r="D34" s="1021"/>
      <c r="E34" s="1021"/>
      <c r="F34" s="1041"/>
      <c r="G34" s="1022">
        <f ca="1">SUMIF(Posting!$B:$E,A34,Posting!$E:$E)</f>
        <v>20884802</v>
      </c>
      <c r="H34" s="1026">
        <f ca="1">SUMIF(Posting!$B:$F,A34,Posting!$F:$F)</f>
        <v>10000000</v>
      </c>
      <c r="I34" s="1022">
        <f ca="1">SUMIF(Supplier!$B:$F,A34,Supplier!$E:$E)-SUMIF(Supplier!$B:$F,A34,Supplier!$F:$F)</f>
        <v>7340962</v>
      </c>
      <c r="J34" s="1022"/>
      <c r="K34" s="1022"/>
      <c r="L34" s="1022"/>
      <c r="M34" s="1022"/>
    </row>
    <row r="35" spans="1:201" s="4" customFormat="1" x14ac:dyDescent="0.3">
      <c r="A35" s="1103" t="s">
        <v>9661</v>
      </c>
      <c r="B35" s="1143"/>
      <c r="C35" s="1021">
        <v>19265070</v>
      </c>
      <c r="D35" s="1021"/>
      <c r="E35" s="1021">
        <f t="shared" si="0"/>
        <v>19265070</v>
      </c>
      <c r="F35" s="1041"/>
      <c r="G35" s="1022">
        <f ca="1">SUMIF(Posting!$B:$E,A35,Posting!$E:$E)</f>
        <v>4762390.9032258065</v>
      </c>
      <c r="H35" s="1022">
        <f ca="1">SUMIF(Posting!$B:$F,A35,Posting!$F:$F)</f>
        <v>10021233</v>
      </c>
      <c r="I35" s="1022">
        <f ca="1">SUMIF(Supplier!$B:$F,A35,Supplier!$E:$E)-SUMIF(Supplier!$B:$F,A35,Supplier!$F:$F)</f>
        <v>180880</v>
      </c>
      <c r="J35" s="1022">
        <v>12816794.375</v>
      </c>
      <c r="K35" s="1022">
        <v>594057.625</v>
      </c>
      <c r="L35" s="1022"/>
      <c r="M35" s="1022">
        <f t="shared" ref="M35:M42" ca="1" si="2">J35+K35-H35-L35</f>
        <v>3389619</v>
      </c>
    </row>
    <row r="36" spans="1:201" s="1029" customFormat="1" x14ac:dyDescent="0.3">
      <c r="A36" s="1103" t="s">
        <v>10338</v>
      </c>
      <c r="B36" s="1143"/>
      <c r="C36" s="1021"/>
      <c r="D36" s="1021"/>
      <c r="E36" s="1021">
        <f t="shared" si="0"/>
        <v>0</v>
      </c>
      <c r="F36" s="1041"/>
      <c r="G36" s="1022">
        <f ca="1">SUMIF(Posting!$B:$E,A36,Posting!$E:$E)</f>
        <v>5381655</v>
      </c>
      <c r="H36" s="1022">
        <f ca="1">SUMIF(Posting!$B:$F,A36,Posting!$F:$F)</f>
        <v>7705250</v>
      </c>
      <c r="I36" s="1022">
        <f ca="1">SUMIF(Supplier!$B:$F,A36,Supplier!$E:$E)-SUMIF(Supplier!$B:$F,A36,Supplier!$F:$F)</f>
        <v>4500</v>
      </c>
      <c r="J36" s="1022"/>
      <c r="K36" s="1022"/>
      <c r="L36" s="1022"/>
      <c r="M36" s="1022">
        <f t="shared" ca="1" si="2"/>
        <v>-7705250</v>
      </c>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row r="37" spans="1:201" s="1029" customFormat="1" x14ac:dyDescent="0.3">
      <c r="A37" s="1103" t="s">
        <v>11446</v>
      </c>
      <c r="B37" s="1143"/>
      <c r="C37" s="1021"/>
      <c r="D37" s="1021"/>
      <c r="E37" s="1021"/>
      <c r="F37" s="1041"/>
      <c r="G37" s="1022">
        <f ca="1">SUMIF(Posting!$B:$E,A37,Posting!$E:$E)</f>
        <v>7290237</v>
      </c>
      <c r="H37" s="1022">
        <f ca="1">SUMIF(Posting!$B:$F,A37,Posting!$F:$F)</f>
        <v>9154145</v>
      </c>
      <c r="I37" s="1022">
        <f ca="1">SUMIF(Supplier!$B:$F,A37,Supplier!$E:$E)-SUMIF(Supplier!$B:$F,A37,Supplier!$F:$F)</f>
        <v>188300</v>
      </c>
      <c r="J37" s="1022"/>
      <c r="K37" s="1022"/>
      <c r="L37" s="1022"/>
      <c r="M37" s="1022">
        <f t="shared" ca="1" si="2"/>
        <v>-9154145</v>
      </c>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row>
    <row r="38" spans="1:201" s="1029" customFormat="1" x14ac:dyDescent="0.3">
      <c r="A38" s="1103" t="s">
        <v>9402</v>
      </c>
      <c r="B38" s="1143"/>
      <c r="C38" s="1021">
        <v>9435400</v>
      </c>
      <c r="D38" s="1021"/>
      <c r="E38" s="1021">
        <f t="shared" si="0"/>
        <v>9435400</v>
      </c>
      <c r="F38" s="1041"/>
      <c r="G38" s="1022">
        <f ca="1">SUMIF(Posting!$B:$E,A38,Posting!$E:$E)</f>
        <v>4900515.5483870972</v>
      </c>
      <c r="H38" s="1022">
        <f ca="1">SUMIF(Posting!$B:$F,A38,Posting!$F:$F)</f>
        <v>2358850</v>
      </c>
      <c r="I38" s="1022">
        <f ca="1">SUMIF(Supplier!$B:$F,A38,Supplier!$E:$E)-SUMIF(Supplier!$B:$F,A38,Supplier!$F:$F)</f>
        <v>33900</v>
      </c>
      <c r="J38" s="1022">
        <v>7544179.9950000001</v>
      </c>
      <c r="K38" s="1022">
        <v>1774042.2881999998</v>
      </c>
      <c r="L38" s="1022"/>
      <c r="M38" s="1022">
        <f t="shared" ca="1" si="2"/>
        <v>6959372.2831999995</v>
      </c>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row>
    <row r="39" spans="1:201" s="1029" customFormat="1" x14ac:dyDescent="0.3">
      <c r="A39" s="1103" t="s">
        <v>8876</v>
      </c>
      <c r="B39" s="1143"/>
      <c r="C39" s="1021">
        <v>14110484</v>
      </c>
      <c r="D39" s="1021">
        <v>987733.88000000012</v>
      </c>
      <c r="E39" s="1021">
        <f t="shared" si="0"/>
        <v>13122750.119999999</v>
      </c>
      <c r="F39" s="1041"/>
      <c r="G39" s="1022">
        <f ca="1">SUMIF(Posting!$B:$E,A39,Posting!$E:$E)</f>
        <v>7900484.3548387093</v>
      </c>
      <c r="H39" s="1022">
        <f ca="1">SUMIF(Posting!$B:$F,A39,Posting!$F:$F)</f>
        <v>14475224</v>
      </c>
      <c r="I39" s="1022">
        <f ca="1">SUMIF(Supplier!$B:$F,A39,Supplier!$E:$E)-SUMIF(Supplier!$B:$F,A39,Supplier!$F:$F)</f>
        <v>91114</v>
      </c>
      <c r="J39" s="1022">
        <v>14003000</v>
      </c>
      <c r="K39" s="1022">
        <v>3154108</v>
      </c>
      <c r="L39" s="1022"/>
      <c r="M39" s="1022">
        <f t="shared" ca="1" si="2"/>
        <v>2681884</v>
      </c>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row>
    <row r="40" spans="1:201" s="1029" customFormat="1" x14ac:dyDescent="0.3">
      <c r="A40" s="1103" t="s">
        <v>9507</v>
      </c>
      <c r="B40" s="1143"/>
      <c r="C40" s="1021">
        <f>[4]Summary!$C$14</f>
        <v>7767350</v>
      </c>
      <c r="D40" s="1021"/>
      <c r="E40" s="1021">
        <f>C40-D40</f>
        <v>7767350</v>
      </c>
      <c r="F40" s="1041"/>
      <c r="G40" s="1022">
        <f ca="1">SUMIF(Posting!$B:$E,A40,Posting!$E:$E)</f>
        <v>2583814</v>
      </c>
      <c r="H40" s="1022">
        <f ca="1">SUMIF(Posting!$B:$F,A40,Posting!$F:$F)</f>
        <v>3185630</v>
      </c>
      <c r="I40" s="1022">
        <f ca="1">SUMIF(Supplier!$B:$F,A40,Supplier!$E:$E)-SUMIF(Supplier!$B:$F,A40,Supplier!$F:$F)</f>
        <v>0</v>
      </c>
      <c r="J40" s="1022">
        <v>4180000</v>
      </c>
      <c r="K40" s="1022">
        <v>657480</v>
      </c>
      <c r="L40" s="1022"/>
      <c r="M40" s="1022">
        <f t="shared" ca="1" si="2"/>
        <v>1651850</v>
      </c>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row>
    <row r="41" spans="1:201" s="1029" customFormat="1" x14ac:dyDescent="0.3">
      <c r="A41" s="1103" t="s">
        <v>7921</v>
      </c>
      <c r="B41" s="1143"/>
      <c r="C41" s="1021">
        <v>22948040</v>
      </c>
      <c r="D41" s="1021">
        <v>1445726.52</v>
      </c>
      <c r="E41" s="1021">
        <f t="shared" si="0"/>
        <v>21502313.48</v>
      </c>
      <c r="F41" s="1041"/>
      <c r="G41" s="1022">
        <f ca="1">SUMIF(Posting!$B:$E,A41,Posting!$E:$E)</f>
        <v>19551392</v>
      </c>
      <c r="H41" s="1022">
        <f ca="1">SUMIF(Posting!$B:$F,A41,Posting!$F:$F)</f>
        <v>26037593</v>
      </c>
      <c r="I41" s="1022">
        <f ca="1">SUMIF(Supplier!$B:$F,A41,Supplier!$E:$E)-SUMIF(Supplier!$B:$F,A41,Supplier!$F:$F)</f>
        <v>0</v>
      </c>
      <c r="J41" s="1022">
        <v>23740232.403525002</v>
      </c>
      <c r="K41" s="1022">
        <v>1010566</v>
      </c>
      <c r="L41" s="1022"/>
      <c r="M41" s="1022">
        <f t="shared" ca="1" si="2"/>
        <v>-1286794.5964749977</v>
      </c>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row>
    <row r="42" spans="1:201" s="1029" customFormat="1" x14ac:dyDescent="0.3">
      <c r="A42" s="1103" t="s">
        <v>8339</v>
      </c>
      <c r="B42" s="1143"/>
      <c r="C42" s="1021">
        <v>12161762</v>
      </c>
      <c r="D42" s="1021"/>
      <c r="E42" s="1021">
        <f t="shared" si="0"/>
        <v>12161762</v>
      </c>
      <c r="F42" s="1041"/>
      <c r="G42" s="1022">
        <f ca="1">SUMIF(Posting!$B:$E,A42,Posting!$E:$E)</f>
        <v>9756255</v>
      </c>
      <c r="H42" s="1022">
        <f ca="1">SUMIF(Posting!$B:$F,A42,Posting!$F:$F)</f>
        <v>14204081</v>
      </c>
      <c r="I42" s="1022">
        <f ca="1">SUMIF(Supplier!$B:$F,A42,Supplier!$E:$E)-SUMIF(Supplier!$B:$F,A42,Supplier!$F:$F)</f>
        <v>16040</v>
      </c>
      <c r="J42" s="1022">
        <v>13071783.779999999</v>
      </c>
      <c r="K42" s="1022">
        <v>1879882</v>
      </c>
      <c r="L42" s="1022"/>
      <c r="M42" s="1022">
        <f t="shared" ca="1" si="2"/>
        <v>747584.77999999933</v>
      </c>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row>
    <row r="43" spans="1:201" s="1029" customFormat="1" x14ac:dyDescent="0.3">
      <c r="A43" s="1103" t="s">
        <v>8043</v>
      </c>
      <c r="B43" s="1143"/>
      <c r="C43" s="1021">
        <v>24512695</v>
      </c>
      <c r="D43" s="1021"/>
      <c r="E43" s="1021">
        <f t="shared" si="0"/>
        <v>24512695</v>
      </c>
      <c r="F43" s="1041"/>
      <c r="G43" s="1022">
        <f ca="1">SUMIF(Posting!$B:$E,A43,Posting!$E:$E)</f>
        <v>20150378</v>
      </c>
      <c r="H43" s="1022">
        <f ca="1">SUMIF(Posting!$B:$F,A43,Posting!$F:$F)</f>
        <v>27909998</v>
      </c>
      <c r="I43" s="1022">
        <f ca="1">SUMIF(Supplier!$B:$F,A43,Supplier!$E:$E)-SUMIF(Supplier!$B:$F,A43,Supplier!$F:$F)</f>
        <v>0</v>
      </c>
      <c r="J43" s="1022">
        <v>27296624.739999998</v>
      </c>
      <c r="K43" s="1022">
        <v>3581218.75</v>
      </c>
      <c r="L43" s="1022"/>
      <c r="M43" s="1022" t="str">
        <f ca="1">IF(J43&gt;H43,J43+K43-H43,"Bill will be submitted")</f>
        <v>Bill will be submitted</v>
      </c>
      <c r="N43" s="1045"/>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11271</v>
      </c>
      <c r="B44" s="1143"/>
      <c r="C44" s="1021">
        <v>2273000</v>
      </c>
      <c r="D44" s="1021"/>
      <c r="E44" s="1021">
        <f t="shared" si="0"/>
        <v>2273000</v>
      </c>
      <c r="F44" s="1041"/>
      <c r="G44" s="1022">
        <f ca="1">SUMIF(Posting!$B:$E,A44,Posting!$E:$E)</f>
        <v>659316</v>
      </c>
      <c r="H44" s="1022">
        <f ca="1">SUMIF(Posting!$B:$F,A44,Posting!$F:$F)</f>
        <v>1300000</v>
      </c>
      <c r="I44" s="1022">
        <f ca="1">SUMIF(Supplier!$B:$F,A44,Supplier!$E:$E)-SUMIF(Supplier!$B:$F,A44,Supplier!$F:$F)</f>
        <v>0</v>
      </c>
      <c r="J44" s="1091">
        <v>2083000</v>
      </c>
      <c r="K44" s="1091"/>
      <c r="L44" s="1022"/>
      <c r="M44" s="1022">
        <f ca="1">IF(J44&gt;H44,J44+K44-H44,"Bill will be submitted")</f>
        <v>783000</v>
      </c>
      <c r="N44" s="1045"/>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8868</v>
      </c>
      <c r="B45" s="1143"/>
      <c r="C45" s="1021">
        <v>3838450</v>
      </c>
      <c r="D45" s="1021">
        <v>188450</v>
      </c>
      <c r="E45" s="1021">
        <f t="shared" si="0"/>
        <v>3650000</v>
      </c>
      <c r="F45" s="1041"/>
      <c r="G45" s="1022">
        <f ca="1">SUMIF(Posting!$B:$E,A45,Posting!$E:$E)</f>
        <v>3511728</v>
      </c>
      <c r="H45" s="1022">
        <f ca="1">SUMIF(Posting!$B:$F,A45,Posting!$F:$F)</f>
        <v>3500000</v>
      </c>
      <c r="I45" s="1022">
        <f ca="1">SUMIF(Supplier!$B:$F,A45,Supplier!$E:$E)-SUMIF(Supplier!$B:$F,A45,Supplier!$F:$F)</f>
        <v>229776</v>
      </c>
      <c r="J45" s="1022">
        <v>3729145.2</v>
      </c>
      <c r="K45" s="1022">
        <v>1030055</v>
      </c>
      <c r="L45" s="1022"/>
      <c r="M45" s="1022">
        <f t="shared" ref="M45" ca="1" si="3">J45+K45-H45-L45</f>
        <v>1259200.2000000002</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031"/>
      <c r="B46" s="1032"/>
      <c r="C46" s="1032"/>
      <c r="D46" s="1032"/>
      <c r="E46" s="1032"/>
      <c r="F46" s="1032"/>
      <c r="G46" s="1032"/>
      <c r="H46" s="1032"/>
      <c r="I46" s="314">
        <f ca="1">SUM(I2:I45)</f>
        <v>15494736.5</v>
      </c>
      <c r="J46" s="314">
        <f>SUM(J2:J45)</f>
        <v>209310654.28528497</v>
      </c>
      <c r="K46" s="314"/>
      <c r="L46" s="314"/>
      <c r="M46" s="314">
        <f ca="1">SUM(M2:M45)</f>
        <v>47644482.820935003</v>
      </c>
      <c r="N46" s="1045"/>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4"/>
      <c r="B47" s="245"/>
      <c r="C47" s="1033"/>
      <c r="D47" s="1033"/>
      <c r="E47" s="1033"/>
      <c r="F47" s="1033"/>
      <c r="G47" s="1033"/>
      <c r="H47" s="1033"/>
      <c r="I47" s="1033"/>
      <c r="J47" s="1033"/>
      <c r="K47" s="1033"/>
      <c r="L47" s="1033"/>
      <c r="M47" s="1033"/>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sheetData>
  <mergeCells count="4">
    <mergeCell ref="B2:B8"/>
    <mergeCell ref="B10:B22"/>
    <mergeCell ref="B24:B26"/>
    <mergeCell ref="B34:B45"/>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03"/>
  <sheetViews>
    <sheetView zoomScale="120" zoomScaleNormal="120" workbookViewId="0">
      <pane ySplit="1" topLeftCell="A3616" activePane="bottomLeft" state="frozen"/>
      <selection pane="bottomLeft" activeCell="D3629" sqref="D3629"/>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t="s">
        <v>40</v>
      </c>
      <c r="C17" s="13" t="s">
        <v>161</v>
      </c>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12" t="s">
        <v>519</v>
      </c>
    </row>
    <row r="53" spans="1:8" x14ac:dyDescent="0.25">
      <c r="A53" s="17">
        <v>42426</v>
      </c>
      <c r="B53" s="21" t="s">
        <v>129</v>
      </c>
      <c r="C53" s="13" t="s">
        <v>161</v>
      </c>
      <c r="D53" s="766"/>
      <c r="E53" s="22"/>
      <c r="F53" s="19">
        <v>60000</v>
      </c>
      <c r="G53" s="14">
        <f t="shared" si="4"/>
        <v>-60000</v>
      </c>
      <c r="H53" s="1212"/>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65" t="s">
        <v>518</v>
      </c>
    </row>
    <row r="65" spans="1:8" x14ac:dyDescent="0.25">
      <c r="A65" s="17">
        <v>42430</v>
      </c>
      <c r="B65" s="21" t="s">
        <v>40</v>
      </c>
      <c r="C65" s="13" t="s">
        <v>164</v>
      </c>
      <c r="D65" s="766">
        <v>8707</v>
      </c>
      <c r="E65" s="22">
        <v>9826</v>
      </c>
      <c r="F65" s="19"/>
      <c r="G65" s="14">
        <f t="shared" si="6"/>
        <v>9826</v>
      </c>
      <c r="H65" s="1216"/>
    </row>
    <row r="66" spans="1:8" x14ac:dyDescent="0.25">
      <c r="A66" s="17">
        <v>42432</v>
      </c>
      <c r="B66" s="21" t="s">
        <v>130</v>
      </c>
      <c r="C66" s="13" t="s">
        <v>164</v>
      </c>
      <c r="D66" s="766">
        <v>8822</v>
      </c>
      <c r="E66" s="22">
        <v>10294</v>
      </c>
      <c r="F66" s="19"/>
      <c r="G66" s="14">
        <f t="shared" si="6"/>
        <v>10294</v>
      </c>
      <c r="H66" s="1216"/>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13" t="s">
        <v>2193</v>
      </c>
    </row>
    <row r="442" spans="1:8" x14ac:dyDescent="0.25">
      <c r="A442" s="17">
        <v>42740</v>
      </c>
      <c r="B442" s="10" t="s">
        <v>1400</v>
      </c>
      <c r="C442" s="11" t="s">
        <v>1803</v>
      </c>
      <c r="F442" s="9">
        <v>433634</v>
      </c>
      <c r="G442" s="6">
        <f t="shared" si="11"/>
        <v>-433634</v>
      </c>
      <c r="H442" s="1214"/>
    </row>
    <row r="443" spans="1:8" x14ac:dyDescent="0.25">
      <c r="A443" s="17">
        <v>42740</v>
      </c>
      <c r="B443" s="10" t="s">
        <v>1676</v>
      </c>
      <c r="C443" s="11" t="s">
        <v>1803</v>
      </c>
      <c r="F443" s="9">
        <v>32908</v>
      </c>
      <c r="G443" s="6">
        <f t="shared" si="11"/>
        <v>-32908</v>
      </c>
      <c r="H443" s="1214"/>
    </row>
    <row r="444" spans="1:8" x14ac:dyDescent="0.25">
      <c r="A444" s="17">
        <v>42740</v>
      </c>
      <c r="B444" s="10" t="s">
        <v>32</v>
      </c>
      <c r="C444" s="11" t="s">
        <v>1803</v>
      </c>
      <c r="F444" s="9">
        <v>30468</v>
      </c>
      <c r="G444" s="6">
        <f t="shared" si="11"/>
        <v>-30468</v>
      </c>
      <c r="H444" s="1215"/>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13" t="s">
        <v>2194</v>
      </c>
    </row>
    <row r="460" spans="1:8" x14ac:dyDescent="0.25">
      <c r="A460" s="17">
        <v>42804</v>
      </c>
      <c r="B460" s="10" t="s">
        <v>1397</v>
      </c>
      <c r="C460" s="11" t="s">
        <v>1803</v>
      </c>
      <c r="F460" s="9">
        <v>100000</v>
      </c>
      <c r="G460" s="6">
        <f t="shared" si="11"/>
        <v>-100000</v>
      </c>
      <c r="H460" s="1214"/>
    </row>
    <row r="461" spans="1:8" x14ac:dyDescent="0.25">
      <c r="A461" s="17">
        <v>42804</v>
      </c>
      <c r="B461" s="10" t="s">
        <v>32</v>
      </c>
      <c r="C461" s="11" t="s">
        <v>1803</v>
      </c>
      <c r="F461" s="9">
        <v>100000</v>
      </c>
      <c r="G461" s="6">
        <f t="shared" si="11"/>
        <v>-100000</v>
      </c>
      <c r="H461" s="1215"/>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13" t="s">
        <v>2412</v>
      </c>
    </row>
    <row r="542" spans="1:8" x14ac:dyDescent="0.25">
      <c r="A542" s="17">
        <v>42875</v>
      </c>
      <c r="B542" s="10" t="s">
        <v>1397</v>
      </c>
      <c r="C542" s="11" t="s">
        <v>161</v>
      </c>
      <c r="F542" s="9">
        <v>99093</v>
      </c>
      <c r="G542" s="6">
        <f t="shared" si="16"/>
        <v>-99093</v>
      </c>
      <c r="H542" s="1215"/>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13" t="s">
        <v>2420</v>
      </c>
    </row>
    <row r="560" spans="1:8" x14ac:dyDescent="0.25">
      <c r="A560" s="17">
        <v>42880</v>
      </c>
      <c r="B560" s="149" t="s">
        <v>32</v>
      </c>
      <c r="C560" s="150" t="s">
        <v>1803</v>
      </c>
      <c r="D560" s="772"/>
      <c r="E560" s="151"/>
      <c r="F560" s="152">
        <v>100000</v>
      </c>
      <c r="G560" s="153">
        <f t="shared" si="16"/>
        <v>-100000</v>
      </c>
      <c r="H560" s="1215"/>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17" t="s">
        <v>2981</v>
      </c>
    </row>
    <row r="751" spans="1:8" x14ac:dyDescent="0.25">
      <c r="A751" s="17">
        <v>43081</v>
      </c>
      <c r="B751" s="10" t="s">
        <v>2787</v>
      </c>
      <c r="C751" s="11" t="s">
        <v>166</v>
      </c>
      <c r="F751" s="9">
        <v>183600</v>
      </c>
      <c r="G751" s="6">
        <f t="shared" si="20"/>
        <v>-183600</v>
      </c>
      <c r="H751" s="1218"/>
    </row>
    <row r="752" spans="1:8" x14ac:dyDescent="0.25">
      <c r="A752" s="17">
        <v>43081</v>
      </c>
      <c r="B752" s="10" t="s">
        <v>40</v>
      </c>
      <c r="C752" s="11" t="s">
        <v>166</v>
      </c>
      <c r="F752" s="9">
        <v>69900</v>
      </c>
      <c r="G752" s="6">
        <f t="shared" si="20"/>
        <v>-69900</v>
      </c>
      <c r="H752" s="1218"/>
    </row>
    <row r="753" spans="1:8" x14ac:dyDescent="0.25">
      <c r="A753" s="17">
        <v>43081</v>
      </c>
      <c r="B753" s="10" t="s">
        <v>1400</v>
      </c>
      <c r="C753" s="11" t="s">
        <v>166</v>
      </c>
      <c r="F753" s="9">
        <v>84000</v>
      </c>
      <c r="G753" s="6">
        <f t="shared" si="20"/>
        <v>-84000</v>
      </c>
      <c r="H753" s="1218"/>
    </row>
    <row r="754" spans="1:8" x14ac:dyDescent="0.25">
      <c r="A754" s="17">
        <v>43081</v>
      </c>
      <c r="B754" s="10" t="s">
        <v>2227</v>
      </c>
      <c r="C754" s="11" t="s">
        <v>166</v>
      </c>
      <c r="F754" s="9">
        <v>35709</v>
      </c>
      <c r="G754" s="6">
        <f t="shared" si="20"/>
        <v>-35709</v>
      </c>
      <c r="H754" s="1218"/>
    </row>
    <row r="755" spans="1:8" x14ac:dyDescent="0.25">
      <c r="A755" s="17">
        <v>43081</v>
      </c>
      <c r="B755" s="10" t="s">
        <v>1397</v>
      </c>
      <c r="C755" s="11" t="s">
        <v>166</v>
      </c>
      <c r="F755" s="9">
        <v>3823</v>
      </c>
      <c r="G755" s="6">
        <f t="shared" si="20"/>
        <v>-3823</v>
      </c>
      <c r="H755" s="1219"/>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20" t="s">
        <v>3052</v>
      </c>
    </row>
    <row r="768" spans="1:8" x14ac:dyDescent="0.25">
      <c r="A768" s="17">
        <v>43122</v>
      </c>
      <c r="B768" s="10" t="s">
        <v>2787</v>
      </c>
      <c r="C768" s="11" t="s">
        <v>166</v>
      </c>
      <c r="F768" s="9">
        <f>500000-F767</f>
        <v>443523</v>
      </c>
      <c r="G768" s="6">
        <f t="shared" si="20"/>
        <v>-443523</v>
      </c>
      <c r="H768" s="1221"/>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27" t="s">
        <v>6678</v>
      </c>
    </row>
    <row r="1801" spans="1:8" x14ac:dyDescent="0.25">
      <c r="A1801" s="113">
        <v>44261</v>
      </c>
      <c r="B1801" s="10" t="s">
        <v>1400</v>
      </c>
      <c r="C1801" s="11" t="s">
        <v>166</v>
      </c>
      <c r="F1801" s="9">
        <v>50000</v>
      </c>
      <c r="G1801" s="6">
        <f t="shared" ref="G1801" si="32">E1801-F1801</f>
        <v>-50000</v>
      </c>
      <c r="H1801" s="1227"/>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28" t="s">
        <v>6973</v>
      </c>
    </row>
    <row r="1878" spans="1:8" ht="24" customHeight="1" x14ac:dyDescent="0.25">
      <c r="A1878" s="113">
        <v>44288</v>
      </c>
      <c r="B1878" s="10" t="s">
        <v>6408</v>
      </c>
      <c r="C1878" s="11" t="s">
        <v>438</v>
      </c>
      <c r="F1878" s="9">
        <v>7970</v>
      </c>
      <c r="G1878" s="6">
        <f t="shared" si="34"/>
        <v>-7970</v>
      </c>
      <c r="H1878" s="1228"/>
    </row>
    <row r="1879" spans="1:8" ht="24" customHeight="1" x14ac:dyDescent="0.25">
      <c r="A1879" s="113">
        <v>44288</v>
      </c>
      <c r="B1879" s="10" t="s">
        <v>1400</v>
      </c>
      <c r="C1879" s="11" t="s">
        <v>438</v>
      </c>
      <c r="F1879" s="9">
        <v>21500</v>
      </c>
      <c r="G1879" s="6">
        <f t="shared" si="34"/>
        <v>-21500</v>
      </c>
      <c r="H1879" s="1228"/>
    </row>
    <row r="1880" spans="1:8" ht="24" customHeight="1" x14ac:dyDescent="0.25">
      <c r="A1880" s="113">
        <v>44288</v>
      </c>
      <c r="B1880" s="10" t="s">
        <v>6408</v>
      </c>
      <c r="C1880" s="11" t="s">
        <v>438</v>
      </c>
      <c r="F1880" s="9">
        <v>2900</v>
      </c>
      <c r="G1880" s="6">
        <f t="shared" si="34"/>
        <v>-2900</v>
      </c>
      <c r="H1880" s="1228"/>
    </row>
    <row r="1881" spans="1:8" ht="24" customHeight="1" x14ac:dyDescent="0.25">
      <c r="A1881" s="113">
        <v>44280</v>
      </c>
      <c r="B1881" s="10" t="s">
        <v>1400</v>
      </c>
      <c r="C1881" s="11" t="s">
        <v>438</v>
      </c>
      <c r="F1881" s="9">
        <v>24225</v>
      </c>
      <c r="G1881" s="6">
        <f t="shared" si="34"/>
        <v>-24225</v>
      </c>
      <c r="H1881" s="1228"/>
    </row>
    <row r="1882" spans="1:8" ht="24" customHeight="1" x14ac:dyDescent="0.25">
      <c r="A1882" s="113">
        <v>44331</v>
      </c>
      <c r="B1882" s="10" t="s">
        <v>6408</v>
      </c>
      <c r="C1882" s="11" t="s">
        <v>438</v>
      </c>
      <c r="F1882" s="9">
        <v>54720</v>
      </c>
      <c r="G1882" s="6">
        <f t="shared" si="34"/>
        <v>-54720</v>
      </c>
      <c r="H1882" s="1228"/>
    </row>
    <row r="1883" spans="1:8" ht="24" customHeight="1" x14ac:dyDescent="0.25">
      <c r="A1883" s="113">
        <v>44341</v>
      </c>
      <c r="B1883" s="10" t="s">
        <v>6511</v>
      </c>
      <c r="C1883" s="11" t="s">
        <v>438</v>
      </c>
      <c r="F1883" s="9">
        <v>22415</v>
      </c>
      <c r="G1883" s="6">
        <f t="shared" si="34"/>
        <v>-22415</v>
      </c>
      <c r="H1883" s="1228"/>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180" t="s">
        <v>6910</v>
      </c>
    </row>
    <row r="1887" spans="1:8" x14ac:dyDescent="0.25">
      <c r="A1887" s="113">
        <v>44291</v>
      </c>
      <c r="B1887" s="10" t="s">
        <v>6518</v>
      </c>
      <c r="C1887" s="11" t="s">
        <v>1803</v>
      </c>
      <c r="E1887" s="109"/>
      <c r="F1887" s="111">
        <v>82220</v>
      </c>
      <c r="G1887" s="6">
        <f t="shared" si="34"/>
        <v>-82220</v>
      </c>
      <c r="H1887" s="1147"/>
    </row>
    <row r="1888" spans="1:8" x14ac:dyDescent="0.25">
      <c r="A1888" s="113">
        <v>44291</v>
      </c>
      <c r="B1888" s="10" t="s">
        <v>6511</v>
      </c>
      <c r="C1888" s="11" t="s">
        <v>1803</v>
      </c>
      <c r="E1888" s="109"/>
      <c r="F1888" s="111">
        <f>16101+25620</f>
        <v>41721</v>
      </c>
      <c r="G1888" s="6">
        <f t="shared" si="34"/>
        <v>-41721</v>
      </c>
      <c r="H1888" s="1147"/>
    </row>
    <row r="1889" spans="1:8" x14ac:dyDescent="0.25">
      <c r="A1889" s="113">
        <v>44291</v>
      </c>
      <c r="B1889" s="10" t="s">
        <v>6720</v>
      </c>
      <c r="C1889" s="11" t="s">
        <v>1803</v>
      </c>
      <c r="E1889" s="109"/>
      <c r="F1889" s="112">
        <v>200000</v>
      </c>
      <c r="G1889" s="6">
        <f t="shared" si="34"/>
        <v>-200000</v>
      </c>
      <c r="H1889" s="1148"/>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24" t="s">
        <v>7139</v>
      </c>
    </row>
    <row r="1997" spans="1:8" x14ac:dyDescent="0.25">
      <c r="A1997" s="659">
        <v>44392</v>
      </c>
      <c r="B1997" s="660" t="s">
        <v>6955</v>
      </c>
      <c r="C1997" s="661" t="s">
        <v>166</v>
      </c>
      <c r="E1997" s="662"/>
      <c r="F1997" s="665">
        <v>34800</v>
      </c>
      <c r="G1997" s="664">
        <f t="shared" si="36"/>
        <v>-34800</v>
      </c>
      <c r="H1997" s="1225"/>
    </row>
    <row r="1998" spans="1:8" ht="16.5" thickBot="1" x14ac:dyDescent="0.3">
      <c r="A1998" s="659">
        <v>44392</v>
      </c>
      <c r="B1998" s="660" t="s">
        <v>1400</v>
      </c>
      <c r="C1998" s="661" t="s">
        <v>166</v>
      </c>
      <c r="E1998" s="662"/>
      <c r="F1998" s="666">
        <v>23022</v>
      </c>
      <c r="G1998" s="664">
        <f t="shared" si="36"/>
        <v>-23022</v>
      </c>
      <c r="H1998" s="1226"/>
    </row>
    <row r="1999" spans="1:8" x14ac:dyDescent="0.25">
      <c r="A1999" s="652">
        <v>44392</v>
      </c>
      <c r="B1999" s="653" t="s">
        <v>6511</v>
      </c>
      <c r="C1999" s="654" t="s">
        <v>438</v>
      </c>
      <c r="E1999" s="655"/>
      <c r="F1999" s="656">
        <f>480791-39410</f>
        <v>441381</v>
      </c>
      <c r="G1999" s="657">
        <f t="shared" si="36"/>
        <v>-441381</v>
      </c>
      <c r="H1999" s="1229" t="s">
        <v>7141</v>
      </c>
    </row>
    <row r="2000" spans="1:8" x14ac:dyDescent="0.25">
      <c r="A2000" s="652">
        <v>44392</v>
      </c>
      <c r="B2000" s="653" t="s">
        <v>6955</v>
      </c>
      <c r="C2000" s="654" t="s">
        <v>438</v>
      </c>
      <c r="E2000" s="655"/>
      <c r="F2000" s="673">
        <v>39410</v>
      </c>
      <c r="G2000" s="657">
        <f t="shared" si="36"/>
        <v>-39410</v>
      </c>
      <c r="H2000" s="1230"/>
    </row>
    <row r="2001" spans="1:8" ht="16.5" thickBot="1" x14ac:dyDescent="0.3">
      <c r="A2001" s="652">
        <v>44392</v>
      </c>
      <c r="B2001" s="653" t="s">
        <v>6408</v>
      </c>
      <c r="C2001" s="654" t="s">
        <v>438</v>
      </c>
      <c r="E2001" s="655"/>
      <c r="F2001" s="658">
        <v>40445</v>
      </c>
      <c r="G2001" s="657">
        <f t="shared" si="36"/>
        <v>-40445</v>
      </c>
      <c r="H2001" s="1231"/>
    </row>
    <row r="2002" spans="1:8" x14ac:dyDescent="0.25">
      <c r="A2002" s="659">
        <v>44392</v>
      </c>
      <c r="B2002" s="660" t="s">
        <v>6955</v>
      </c>
      <c r="C2002" s="661" t="s">
        <v>438</v>
      </c>
      <c r="E2002" s="662"/>
      <c r="F2002" s="663">
        <v>134360</v>
      </c>
      <c r="G2002" s="664">
        <f t="shared" si="36"/>
        <v>-134360</v>
      </c>
      <c r="H2002" s="1222" t="s">
        <v>7142</v>
      </c>
    </row>
    <row r="2003" spans="1:8" x14ac:dyDescent="0.25">
      <c r="A2003" s="659">
        <v>44392</v>
      </c>
      <c r="B2003" s="660" t="s">
        <v>1400</v>
      </c>
      <c r="C2003" s="661" t="s">
        <v>438</v>
      </c>
      <c r="E2003" s="662"/>
      <c r="F2003" s="665">
        <v>79000</v>
      </c>
      <c r="G2003" s="664">
        <f t="shared" si="36"/>
        <v>-79000</v>
      </c>
      <c r="H2003" s="1223"/>
    </row>
    <row r="2004" spans="1:8" x14ac:dyDescent="0.25">
      <c r="A2004" s="659">
        <v>44392</v>
      </c>
      <c r="B2004" s="660" t="s">
        <v>6408</v>
      </c>
      <c r="C2004" s="661" t="s">
        <v>438</v>
      </c>
      <c r="E2004" s="662"/>
      <c r="F2004" s="665">
        <v>35561</v>
      </c>
      <c r="G2004" s="664">
        <f t="shared" si="36"/>
        <v>-35561</v>
      </c>
      <c r="H2004" s="1223"/>
    </row>
    <row r="2005" spans="1:8" x14ac:dyDescent="0.25">
      <c r="A2005" s="659">
        <v>44392</v>
      </c>
      <c r="B2005" s="660" t="s">
        <v>3946</v>
      </c>
      <c r="C2005" s="661" t="s">
        <v>438</v>
      </c>
      <c r="E2005" s="662"/>
      <c r="F2005" s="665">
        <v>252800</v>
      </c>
      <c r="G2005" s="664">
        <f t="shared" si="36"/>
        <v>-252800</v>
      </c>
      <c r="H2005" s="1223"/>
    </row>
    <row r="2006" spans="1:8" ht="16.5" thickBot="1" x14ac:dyDescent="0.3">
      <c r="A2006" s="659">
        <v>44392</v>
      </c>
      <c r="B2006" s="660" t="s">
        <v>7067</v>
      </c>
      <c r="C2006" s="661" t="s">
        <v>438</v>
      </c>
      <c r="E2006" s="662"/>
      <c r="F2006" s="666">
        <v>209</v>
      </c>
      <c r="G2006" s="664">
        <f t="shared" si="36"/>
        <v>-209</v>
      </c>
      <c r="H2006" s="1223"/>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35" t="s">
        <v>7253</v>
      </c>
    </row>
    <row r="2036" spans="1:8" x14ac:dyDescent="0.25">
      <c r="A2036" s="113">
        <v>44431</v>
      </c>
      <c r="B2036" s="10" t="s">
        <v>7112</v>
      </c>
      <c r="C2036" s="11" t="s">
        <v>7242</v>
      </c>
      <c r="F2036" s="9">
        <v>50000</v>
      </c>
      <c r="G2036" s="6">
        <f t="shared" si="37"/>
        <v>-50000</v>
      </c>
      <c r="H2036" s="1235"/>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93" t="s">
        <v>7300</v>
      </c>
    </row>
    <row r="2061" spans="1:8" x14ac:dyDescent="0.25">
      <c r="A2061" s="113">
        <v>44456</v>
      </c>
      <c r="B2061" s="10" t="s">
        <v>6511</v>
      </c>
      <c r="C2061" s="11" t="s">
        <v>438</v>
      </c>
      <c r="F2061" s="9">
        <v>137800</v>
      </c>
      <c r="G2061" s="6">
        <f t="shared" si="38"/>
        <v>-137800</v>
      </c>
      <c r="H2061" s="1194"/>
    </row>
    <row r="2062" spans="1:8" x14ac:dyDescent="0.25">
      <c r="A2062" s="113">
        <v>44456</v>
      </c>
      <c r="B2062" s="10" t="s">
        <v>7067</v>
      </c>
      <c r="C2062" s="11" t="s">
        <v>438</v>
      </c>
      <c r="F2062" s="9">
        <v>29791</v>
      </c>
      <c r="G2062" s="6">
        <f t="shared" si="38"/>
        <v>-29791</v>
      </c>
      <c r="H2062" s="1194"/>
    </row>
    <row r="2063" spans="1:8" x14ac:dyDescent="0.25">
      <c r="A2063" s="113">
        <v>44456</v>
      </c>
      <c r="B2063" s="10" t="s">
        <v>6408</v>
      </c>
      <c r="C2063" s="11" t="s">
        <v>438</v>
      </c>
      <c r="F2063" s="9">
        <v>87105</v>
      </c>
      <c r="G2063" s="6">
        <f t="shared" si="38"/>
        <v>-87105</v>
      </c>
      <c r="H2063" s="1194"/>
    </row>
    <row r="2064" spans="1:8" x14ac:dyDescent="0.25">
      <c r="A2064" s="113">
        <v>44456</v>
      </c>
      <c r="B2064" s="10" t="s">
        <v>1400</v>
      </c>
      <c r="C2064" s="11" t="s">
        <v>438</v>
      </c>
      <c r="F2064" s="9">
        <v>3014</v>
      </c>
      <c r="G2064" s="6">
        <f t="shared" si="38"/>
        <v>-3014</v>
      </c>
      <c r="H2064" s="1195"/>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36" t="s">
        <v>7314</v>
      </c>
    </row>
    <row r="2078" spans="1:8" x14ac:dyDescent="0.25">
      <c r="A2078" s="113">
        <v>44460</v>
      </c>
      <c r="B2078" s="10" t="s">
        <v>6955</v>
      </c>
      <c r="C2078" s="11" t="s">
        <v>166</v>
      </c>
      <c r="F2078" s="9">
        <v>123680</v>
      </c>
      <c r="G2078" s="6">
        <f t="shared" si="38"/>
        <v>-123680</v>
      </c>
      <c r="H2078" s="1236"/>
    </row>
    <row r="2079" spans="1:8" x14ac:dyDescent="0.25">
      <c r="A2079" s="113">
        <v>44460</v>
      </c>
      <c r="B2079" s="10" t="s">
        <v>6408</v>
      </c>
      <c r="C2079" s="11" t="s">
        <v>166</v>
      </c>
      <c r="F2079" s="9">
        <v>13600</v>
      </c>
      <c r="G2079" s="6">
        <f t="shared" si="38"/>
        <v>-13600</v>
      </c>
      <c r="H2079" s="1236"/>
    </row>
    <row r="2080" spans="1:8" x14ac:dyDescent="0.25">
      <c r="A2080" s="113">
        <v>44460</v>
      </c>
      <c r="B2080" s="10" t="s">
        <v>6511</v>
      </c>
      <c r="C2080" s="11" t="s">
        <v>166</v>
      </c>
      <c r="F2080" s="9">
        <v>6755</v>
      </c>
      <c r="G2080" s="6">
        <f t="shared" si="38"/>
        <v>-6755</v>
      </c>
      <c r="H2080" s="1236"/>
    </row>
    <row r="2081" spans="1:8" x14ac:dyDescent="0.25">
      <c r="A2081" s="113">
        <v>44460</v>
      </c>
      <c r="B2081" s="10" t="s">
        <v>1400</v>
      </c>
      <c r="C2081" s="11" t="s">
        <v>166</v>
      </c>
      <c r="F2081" s="9">
        <v>9165</v>
      </c>
      <c r="G2081" s="6">
        <f t="shared" si="38"/>
        <v>-9165</v>
      </c>
      <c r="H2081" s="1236"/>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35" t="s">
        <v>7363</v>
      </c>
    </row>
    <row r="2086" spans="1:8" x14ac:dyDescent="0.25">
      <c r="A2086" s="113">
        <v>44476</v>
      </c>
      <c r="B2086" s="10" t="s">
        <v>6408</v>
      </c>
      <c r="C2086" s="661" t="s">
        <v>7242</v>
      </c>
      <c r="E2086" s="662"/>
      <c r="F2086" s="665">
        <v>2404</v>
      </c>
      <c r="G2086" s="664">
        <f t="shared" si="38"/>
        <v>-2404</v>
      </c>
      <c r="H2086" s="1235"/>
    </row>
    <row r="2087" spans="1:8" x14ac:dyDescent="0.25">
      <c r="A2087" s="113">
        <v>44476</v>
      </c>
      <c r="B2087" s="10" t="s">
        <v>6955</v>
      </c>
      <c r="C2087" s="661" t="s">
        <v>7242</v>
      </c>
      <c r="E2087" s="662"/>
      <c r="F2087" s="665">
        <v>14457</v>
      </c>
      <c r="G2087" s="664">
        <f t="shared" si="38"/>
        <v>-14457</v>
      </c>
      <c r="H2087" s="1235"/>
    </row>
    <row r="2088" spans="1:8" x14ac:dyDescent="0.25">
      <c r="A2088" s="113">
        <v>44476</v>
      </c>
      <c r="B2088" s="10" t="s">
        <v>7112</v>
      </c>
      <c r="C2088" s="661" t="s">
        <v>7242</v>
      </c>
      <c r="E2088" s="662"/>
      <c r="F2088" s="665">
        <v>3866</v>
      </c>
      <c r="G2088" s="664">
        <f t="shared" si="38"/>
        <v>-3866</v>
      </c>
      <c r="H2088" s="1235"/>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33" t="s">
        <v>7430</v>
      </c>
    </row>
    <row r="2106" spans="1:8" x14ac:dyDescent="0.25">
      <c r="A2106" s="113">
        <v>44495</v>
      </c>
      <c r="B2106" s="21" t="s">
        <v>5811</v>
      </c>
      <c r="C2106" s="746" t="s">
        <v>438</v>
      </c>
      <c r="D2106" s="766"/>
      <c r="E2106" s="747"/>
      <c r="F2106" s="748">
        <v>63000</v>
      </c>
      <c r="G2106" s="14">
        <f t="shared" si="39"/>
        <v>-63000</v>
      </c>
      <c r="H2106" s="1233"/>
    </row>
    <row r="2107" spans="1:8" x14ac:dyDescent="0.25">
      <c r="A2107" s="113">
        <v>44495</v>
      </c>
      <c r="B2107" s="21" t="s">
        <v>3946</v>
      </c>
      <c r="C2107" s="746" t="s">
        <v>438</v>
      </c>
      <c r="D2107" s="766"/>
      <c r="E2107" s="747"/>
      <c r="F2107" s="748">
        <v>161200</v>
      </c>
      <c r="G2107" s="14">
        <f t="shared" si="39"/>
        <v>-161200</v>
      </c>
      <c r="H2107" s="1233"/>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12" t="s">
        <v>7468</v>
      </c>
    </row>
    <row r="2125" spans="1:8" x14ac:dyDescent="0.25">
      <c r="A2125" s="113">
        <v>44510</v>
      </c>
      <c r="B2125" s="21" t="s">
        <v>7112</v>
      </c>
      <c r="C2125" s="13" t="s">
        <v>7467</v>
      </c>
      <c r="D2125" s="766"/>
      <c r="E2125" s="22"/>
      <c r="F2125" s="19">
        <v>30988</v>
      </c>
      <c r="G2125" s="14">
        <f t="shared" si="39"/>
        <v>-30988</v>
      </c>
      <c r="H2125" s="1212"/>
    </row>
    <row r="2126" spans="1:8" x14ac:dyDescent="0.25">
      <c r="A2126" s="113">
        <v>44510</v>
      </c>
      <c r="B2126" s="21" t="s">
        <v>6955</v>
      </c>
      <c r="C2126" s="13" t="s">
        <v>7467</v>
      </c>
      <c r="D2126" s="766"/>
      <c r="E2126" s="22"/>
      <c r="F2126" s="19">
        <v>21999</v>
      </c>
      <c r="G2126" s="14">
        <f t="shared" si="39"/>
        <v>-21999</v>
      </c>
      <c r="H2126" s="1212"/>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33" t="s">
        <v>7523</v>
      </c>
    </row>
    <row r="2141" spans="1:8" x14ac:dyDescent="0.25">
      <c r="A2141" s="113">
        <v>44529</v>
      </c>
      <c r="B2141" s="21" t="s">
        <v>6508</v>
      </c>
      <c r="C2141" s="13" t="s">
        <v>180</v>
      </c>
      <c r="D2141" s="766"/>
      <c r="E2141" s="22"/>
      <c r="F2141" s="19">
        <v>27915</v>
      </c>
      <c r="G2141" s="14">
        <f t="shared" si="39"/>
        <v>-27915</v>
      </c>
      <c r="H2141" s="1233"/>
    </row>
    <row r="2142" spans="1:8" x14ac:dyDescent="0.25">
      <c r="A2142" s="113">
        <v>44532</v>
      </c>
      <c r="B2142" s="21" t="s">
        <v>6408</v>
      </c>
      <c r="C2142" s="13" t="s">
        <v>1803</v>
      </c>
      <c r="D2142" s="766"/>
      <c r="E2142" s="22"/>
      <c r="F2142" s="19">
        <v>110233</v>
      </c>
      <c r="G2142" s="14">
        <f t="shared" si="39"/>
        <v>-110233</v>
      </c>
      <c r="H2142" s="1234" t="s">
        <v>7537</v>
      </c>
    </row>
    <row r="2143" spans="1:8" x14ac:dyDescent="0.25">
      <c r="A2143" s="113">
        <v>44532</v>
      </c>
      <c r="B2143" s="21" t="s">
        <v>6508</v>
      </c>
      <c r="C2143" s="13" t="s">
        <v>1803</v>
      </c>
      <c r="D2143" s="766"/>
      <c r="E2143" s="22"/>
      <c r="F2143" s="19">
        <v>230169</v>
      </c>
      <c r="G2143" s="14">
        <f t="shared" si="39"/>
        <v>-230169</v>
      </c>
      <c r="H2143" s="1234"/>
    </row>
    <row r="2144" spans="1:8" x14ac:dyDescent="0.25">
      <c r="A2144" s="113">
        <v>44532</v>
      </c>
      <c r="B2144" s="21" t="s">
        <v>6511</v>
      </c>
      <c r="C2144" s="13" t="s">
        <v>1803</v>
      </c>
      <c r="D2144" s="766"/>
      <c r="E2144" s="22"/>
      <c r="F2144" s="19">
        <v>136986</v>
      </c>
      <c r="G2144" s="14">
        <f t="shared" si="39"/>
        <v>-136986</v>
      </c>
      <c r="H2144" s="1234"/>
    </row>
    <row r="2145" spans="1:8" x14ac:dyDescent="0.25">
      <c r="A2145" s="113">
        <v>44532</v>
      </c>
      <c r="B2145" s="21" t="s">
        <v>6720</v>
      </c>
      <c r="C2145" s="13" t="s">
        <v>1803</v>
      </c>
      <c r="D2145" s="766"/>
      <c r="E2145" s="22"/>
      <c r="F2145" s="19">
        <v>10112</v>
      </c>
      <c r="G2145" s="14">
        <f t="shared" si="39"/>
        <v>-10112</v>
      </c>
      <c r="H2145" s="1234"/>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32" t="s">
        <v>7556</v>
      </c>
    </row>
    <row r="2149" spans="1:8" x14ac:dyDescent="0.25">
      <c r="A2149" s="113">
        <v>44538</v>
      </c>
      <c r="B2149" s="21" t="s">
        <v>2652</v>
      </c>
      <c r="C2149" s="13" t="s">
        <v>5681</v>
      </c>
      <c r="D2149" s="766"/>
      <c r="E2149" s="22"/>
      <c r="F2149" s="19">
        <v>72300</v>
      </c>
      <c r="G2149" s="14">
        <f t="shared" ref="G2149:G2191" si="40">E2149-F2149</f>
        <v>-72300</v>
      </c>
      <c r="H2149" s="1232"/>
    </row>
    <row r="2150" spans="1:8" x14ac:dyDescent="0.25">
      <c r="A2150" s="113">
        <v>44538</v>
      </c>
      <c r="B2150" s="21" t="s">
        <v>6408</v>
      </c>
      <c r="C2150" s="13" t="s">
        <v>5681</v>
      </c>
      <c r="D2150" s="766"/>
      <c r="E2150" s="22"/>
      <c r="F2150" s="19">
        <v>9500</v>
      </c>
      <c r="G2150" s="14">
        <f t="shared" si="40"/>
        <v>-9500</v>
      </c>
      <c r="H2150" s="1232"/>
    </row>
    <row r="2151" spans="1:8" x14ac:dyDescent="0.25">
      <c r="A2151" s="113">
        <v>44538</v>
      </c>
      <c r="B2151" s="21" t="s">
        <v>6511</v>
      </c>
      <c r="C2151" s="13" t="s">
        <v>5681</v>
      </c>
      <c r="D2151" s="766"/>
      <c r="E2151" s="22"/>
      <c r="F2151" s="19">
        <v>59100</v>
      </c>
      <c r="G2151" s="14">
        <f t="shared" si="40"/>
        <v>-59100</v>
      </c>
      <c r="H2151" s="1232"/>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37" t="s">
        <v>7676</v>
      </c>
    </row>
    <row r="2176" spans="1:8" x14ac:dyDescent="0.25">
      <c r="A2176" s="113">
        <v>44610</v>
      </c>
      <c r="B2176" s="21" t="s">
        <v>6955</v>
      </c>
      <c r="C2176" s="746" t="s">
        <v>7467</v>
      </c>
      <c r="D2176" s="766"/>
      <c r="E2176" s="747"/>
      <c r="F2176" s="748">
        <f>50900+252</f>
        <v>51152</v>
      </c>
      <c r="G2176" s="747">
        <f t="shared" si="40"/>
        <v>-51152</v>
      </c>
      <c r="H2176" s="1237"/>
    </row>
    <row r="2177" spans="1:8" x14ac:dyDescent="0.25">
      <c r="A2177" s="113">
        <v>44610</v>
      </c>
      <c r="B2177" s="21" t="s">
        <v>7067</v>
      </c>
      <c r="C2177" s="746" t="s">
        <v>7467</v>
      </c>
      <c r="D2177" s="766"/>
      <c r="E2177" s="747"/>
      <c r="F2177" s="748">
        <v>30105</v>
      </c>
      <c r="G2177" s="747">
        <f t="shared" si="40"/>
        <v>-30105</v>
      </c>
      <c r="H2177" s="1237"/>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12" t="s">
        <v>7896</v>
      </c>
    </row>
    <row r="2190" spans="1:8" x14ac:dyDescent="0.25">
      <c r="A2190" s="113">
        <v>44627</v>
      </c>
      <c r="B2190" s="21" t="s">
        <v>37</v>
      </c>
      <c r="C2190" s="13" t="s">
        <v>7242</v>
      </c>
      <c r="D2190" s="766"/>
      <c r="E2190" s="22"/>
      <c r="F2190" s="19">
        <v>66360</v>
      </c>
      <c r="G2190" s="14">
        <f t="shared" si="40"/>
        <v>-66360</v>
      </c>
      <c r="H2190" s="1212"/>
    </row>
    <row r="2191" spans="1:8" x14ac:dyDescent="0.25">
      <c r="A2191" s="113">
        <v>44627</v>
      </c>
      <c r="B2191" s="21" t="s">
        <v>1400</v>
      </c>
      <c r="C2191" s="746" t="s">
        <v>166</v>
      </c>
      <c r="D2191" s="766"/>
      <c r="E2191" s="747"/>
      <c r="F2191" s="747">
        <v>204468</v>
      </c>
      <c r="G2191" s="747">
        <f t="shared" si="40"/>
        <v>-204468</v>
      </c>
      <c r="H2191" s="1199" t="s">
        <v>7786</v>
      </c>
    </row>
    <row r="2192" spans="1:8" x14ac:dyDescent="0.25">
      <c r="A2192" s="113">
        <v>44627</v>
      </c>
      <c r="B2192" s="21" t="s">
        <v>7067</v>
      </c>
      <c r="C2192" s="746" t="s">
        <v>166</v>
      </c>
      <c r="D2192" s="766"/>
      <c r="E2192" s="747"/>
      <c r="F2192" s="747">
        <v>12627</v>
      </c>
      <c r="G2192" s="747">
        <f t="shared" ref="G2192:G2312" si="41">E2192-F2192</f>
        <v>-12627</v>
      </c>
      <c r="H2192" s="1199"/>
    </row>
    <row r="2193" spans="1:8" x14ac:dyDescent="0.25">
      <c r="A2193" s="113">
        <v>44627</v>
      </c>
      <c r="B2193" s="21" t="s">
        <v>7657</v>
      </c>
      <c r="C2193" s="746" t="s">
        <v>166</v>
      </c>
      <c r="D2193" s="766"/>
      <c r="E2193" s="747"/>
      <c r="F2193" s="747">
        <v>80000</v>
      </c>
      <c r="G2193" s="747">
        <f t="shared" si="41"/>
        <v>-80000</v>
      </c>
      <c r="H2193" s="1199"/>
    </row>
    <row r="2194" spans="1:8" x14ac:dyDescent="0.25">
      <c r="A2194" s="113">
        <v>44627</v>
      </c>
      <c r="B2194" s="21" t="s">
        <v>6955</v>
      </c>
      <c r="C2194" s="746" t="s">
        <v>166</v>
      </c>
      <c r="D2194" s="766"/>
      <c r="E2194" s="747"/>
      <c r="F2194" s="747">
        <v>2905</v>
      </c>
      <c r="G2194" s="747">
        <f t="shared" si="41"/>
        <v>-2905</v>
      </c>
      <c r="H2194" s="1199"/>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41" t="s">
        <v>7705</v>
      </c>
    </row>
    <row r="2202" spans="1:8" x14ac:dyDescent="0.25">
      <c r="A2202" s="113">
        <v>44627</v>
      </c>
      <c r="B2202" s="21" t="s">
        <v>7657</v>
      </c>
      <c r="C2202" s="13" t="s">
        <v>7242</v>
      </c>
      <c r="D2202" s="778" t="s">
        <v>7704</v>
      </c>
      <c r="E2202" s="22">
        <v>19800</v>
      </c>
      <c r="F2202" s="19"/>
      <c r="G2202" s="20">
        <f t="shared" si="41"/>
        <v>19800</v>
      </c>
      <c r="H2202" s="1241"/>
    </row>
    <row r="2203" spans="1:8" x14ac:dyDescent="0.25">
      <c r="A2203" s="113">
        <v>44637</v>
      </c>
      <c r="B2203" s="21" t="s">
        <v>7657</v>
      </c>
      <c r="C2203" s="13" t="s">
        <v>5681</v>
      </c>
      <c r="D2203" s="766">
        <v>35</v>
      </c>
      <c r="E2203" s="22">
        <f>11300+8400+7000+11700+2500</f>
        <v>40900</v>
      </c>
      <c r="F2203" s="19"/>
      <c r="G2203" s="20">
        <f t="shared" si="41"/>
        <v>40900</v>
      </c>
      <c r="H2203" s="1241" t="s">
        <v>7705</v>
      </c>
    </row>
    <row r="2204" spans="1:8" x14ac:dyDescent="0.25">
      <c r="A2204" s="113">
        <v>44637</v>
      </c>
      <c r="B2204" s="21" t="s">
        <v>7555</v>
      </c>
      <c r="C2204" s="13" t="s">
        <v>5681</v>
      </c>
      <c r="D2204" s="766">
        <v>35</v>
      </c>
      <c r="E2204" s="22">
        <f>7600+3500</f>
        <v>11100</v>
      </c>
      <c r="F2204" s="19"/>
      <c r="G2204" s="20">
        <f t="shared" si="41"/>
        <v>11100</v>
      </c>
      <c r="H2204" s="1241"/>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196" t="s">
        <v>7748</v>
      </c>
    </row>
    <row r="2220" spans="1:8" x14ac:dyDescent="0.25">
      <c r="A2220" s="113">
        <v>44645</v>
      </c>
      <c r="B2220" s="21" t="s">
        <v>6505</v>
      </c>
      <c r="C2220" s="13" t="s">
        <v>166</v>
      </c>
      <c r="D2220" s="766"/>
      <c r="E2220" s="22"/>
      <c r="F2220" s="19">
        <v>51585</v>
      </c>
      <c r="G2220" s="14">
        <f t="shared" si="41"/>
        <v>-51585</v>
      </c>
      <c r="H2220" s="1196"/>
    </row>
    <row r="2221" spans="1:8" x14ac:dyDescent="0.25">
      <c r="A2221" s="113">
        <v>44645</v>
      </c>
      <c r="B2221" s="21" t="s">
        <v>7657</v>
      </c>
      <c r="C2221" s="13" t="s">
        <v>166</v>
      </c>
      <c r="D2221" s="766"/>
      <c r="E2221" s="22"/>
      <c r="F2221" s="19">
        <v>122000</v>
      </c>
      <c r="G2221" s="14">
        <f t="shared" si="41"/>
        <v>-122000</v>
      </c>
      <c r="H2221" s="1196"/>
    </row>
    <row r="2222" spans="1:8" x14ac:dyDescent="0.25">
      <c r="A2222" s="113">
        <v>44645</v>
      </c>
      <c r="B2222" s="21" t="s">
        <v>37</v>
      </c>
      <c r="C2222" s="13" t="s">
        <v>166</v>
      </c>
      <c r="D2222" s="766"/>
      <c r="E2222" s="22"/>
      <c r="F2222" s="19">
        <v>8000</v>
      </c>
      <c r="G2222" s="14">
        <f t="shared" si="41"/>
        <v>-8000</v>
      </c>
      <c r="H2222" s="1196"/>
    </row>
    <row r="2223" spans="1:8" x14ac:dyDescent="0.25">
      <c r="A2223" s="113">
        <v>44645</v>
      </c>
      <c r="B2223" s="21" t="s">
        <v>7555</v>
      </c>
      <c r="C2223" s="13" t="s">
        <v>166</v>
      </c>
      <c r="D2223" s="766"/>
      <c r="E2223" s="22"/>
      <c r="F2223" s="19">
        <v>7857</v>
      </c>
      <c r="G2223" s="14">
        <f t="shared" si="41"/>
        <v>-7857</v>
      </c>
      <c r="H2223" s="1196"/>
    </row>
    <row r="2224" spans="1:8" x14ac:dyDescent="0.25">
      <c r="A2224" s="113">
        <v>44651</v>
      </c>
      <c r="B2224" s="21" t="s">
        <v>7067</v>
      </c>
      <c r="C2224" s="13" t="s">
        <v>164</v>
      </c>
      <c r="D2224" s="766"/>
      <c r="E2224" s="22"/>
      <c r="F2224" s="19">
        <v>100000</v>
      </c>
      <c r="G2224" s="14">
        <f t="shared" si="41"/>
        <v>-100000</v>
      </c>
      <c r="H2224" s="1199" t="s">
        <v>7750</v>
      </c>
    </row>
    <row r="2225" spans="1:8" x14ac:dyDescent="0.25">
      <c r="A2225" s="113">
        <v>44651</v>
      </c>
      <c r="B2225" s="21" t="s">
        <v>7112</v>
      </c>
      <c r="C2225" s="13" t="s">
        <v>164</v>
      </c>
      <c r="D2225" s="766"/>
      <c r="E2225" s="22"/>
      <c r="F2225" s="19">
        <v>100000</v>
      </c>
      <c r="G2225" s="14">
        <f t="shared" si="41"/>
        <v>-100000</v>
      </c>
      <c r="H2225" s="1199"/>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197" t="s">
        <v>7754</v>
      </c>
    </row>
    <row r="2232" spans="1:8" x14ac:dyDescent="0.25">
      <c r="A2232" s="113">
        <v>44651</v>
      </c>
      <c r="B2232" s="21" t="s">
        <v>7732</v>
      </c>
      <c r="C2232" s="13" t="s">
        <v>180</v>
      </c>
      <c r="D2232" s="766" t="s">
        <v>3918</v>
      </c>
      <c r="E2232" s="22"/>
      <c r="F2232" s="19">
        <v>710</v>
      </c>
      <c r="G2232" s="14">
        <f t="shared" si="41"/>
        <v>-710</v>
      </c>
      <c r="H2232" s="1197"/>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197" t="s">
        <v>7813</v>
      </c>
    </row>
    <row r="2243" spans="1:8" x14ac:dyDescent="0.25">
      <c r="A2243" s="113">
        <v>44669</v>
      </c>
      <c r="B2243" s="21" t="s">
        <v>7657</v>
      </c>
      <c r="C2243" s="13" t="s">
        <v>7242</v>
      </c>
      <c r="D2243" s="766"/>
      <c r="E2243" s="22"/>
      <c r="F2243" s="19">
        <v>14740</v>
      </c>
      <c r="G2243" s="14">
        <f t="shared" si="41"/>
        <v>-14740</v>
      </c>
      <c r="H2243" s="1197"/>
    </row>
    <row r="2244" spans="1:8" x14ac:dyDescent="0.25">
      <c r="A2244" s="113">
        <v>44669</v>
      </c>
      <c r="B2244" s="21" t="s">
        <v>7112</v>
      </c>
      <c r="C2244" s="13" t="s">
        <v>7242</v>
      </c>
      <c r="D2244" s="766"/>
      <c r="E2244" s="22"/>
      <c r="F2244" s="19">
        <v>12000</v>
      </c>
      <c r="G2244" s="14">
        <f t="shared" si="41"/>
        <v>-12000</v>
      </c>
      <c r="H2244" s="1197"/>
    </row>
    <row r="2245" spans="1:8" x14ac:dyDescent="0.25">
      <c r="A2245" s="113">
        <v>44669</v>
      </c>
      <c r="B2245" s="21" t="s">
        <v>7555</v>
      </c>
      <c r="C2245" s="13" t="s">
        <v>7242</v>
      </c>
      <c r="D2245" s="766"/>
      <c r="E2245" s="22"/>
      <c r="F2245" s="19">
        <v>14230</v>
      </c>
      <c r="G2245" s="14">
        <f t="shared" si="41"/>
        <v>-14230</v>
      </c>
      <c r="H2245" s="1197"/>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198" t="s">
        <v>7845</v>
      </c>
    </row>
    <row r="2251" spans="1:8" x14ac:dyDescent="0.25">
      <c r="A2251" s="716">
        <v>44676</v>
      </c>
      <c r="B2251" s="717" t="s">
        <v>3946</v>
      </c>
      <c r="C2251" s="718" t="s">
        <v>438</v>
      </c>
      <c r="D2251" s="766"/>
      <c r="E2251" s="719"/>
      <c r="F2251" s="720">
        <v>2600</v>
      </c>
      <c r="G2251" s="719">
        <f t="shared" si="41"/>
        <v>-2600</v>
      </c>
      <c r="H2251" s="1198"/>
    </row>
    <row r="2252" spans="1:8" x14ac:dyDescent="0.25">
      <c r="A2252" s="716">
        <v>44676</v>
      </c>
      <c r="B2252" s="717" t="s">
        <v>7112</v>
      </c>
      <c r="C2252" s="718" t="s">
        <v>438</v>
      </c>
      <c r="D2252" s="766"/>
      <c r="E2252" s="719"/>
      <c r="F2252" s="720">
        <v>24420</v>
      </c>
      <c r="G2252" s="719">
        <f t="shared" si="41"/>
        <v>-24420</v>
      </c>
      <c r="H2252" s="1198"/>
    </row>
    <row r="2253" spans="1:8" x14ac:dyDescent="0.25">
      <c r="A2253" s="716">
        <v>44676</v>
      </c>
      <c r="B2253" s="717" t="s">
        <v>1400</v>
      </c>
      <c r="C2253" s="718" t="s">
        <v>438</v>
      </c>
      <c r="D2253" s="766"/>
      <c r="E2253" s="719"/>
      <c r="F2253" s="720">
        <v>57690</v>
      </c>
      <c r="G2253" s="719">
        <f t="shared" si="41"/>
        <v>-57690</v>
      </c>
      <c r="H2253" s="1198"/>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200" t="s">
        <v>7992</v>
      </c>
    </row>
    <row r="2268" spans="1:8" x14ac:dyDescent="0.25">
      <c r="A2268" s="113">
        <v>44695</v>
      </c>
      <c r="B2268" s="21" t="s">
        <v>7112</v>
      </c>
      <c r="C2268" s="13" t="s">
        <v>166</v>
      </c>
      <c r="D2268" s="766"/>
      <c r="E2268" s="22"/>
      <c r="F2268" s="19">
        <v>3880</v>
      </c>
      <c r="G2268" s="14">
        <f t="shared" si="41"/>
        <v>-3880</v>
      </c>
      <c r="H2268" s="1200"/>
    </row>
    <row r="2269" spans="1:8" x14ac:dyDescent="0.25">
      <c r="A2269" s="113">
        <v>44695</v>
      </c>
      <c r="B2269" s="21" t="s">
        <v>7555</v>
      </c>
      <c r="C2269" s="13" t="s">
        <v>166</v>
      </c>
      <c r="D2269" s="766"/>
      <c r="E2269" s="22"/>
      <c r="F2269" s="19">
        <v>25143</v>
      </c>
      <c r="G2269" s="14">
        <f t="shared" si="41"/>
        <v>-25143</v>
      </c>
      <c r="H2269" s="1200"/>
    </row>
    <row r="2270" spans="1:8" x14ac:dyDescent="0.25">
      <c r="A2270" s="113">
        <v>44695</v>
      </c>
      <c r="B2270" s="21" t="s">
        <v>1400</v>
      </c>
      <c r="C2270" s="13" t="s">
        <v>166</v>
      </c>
      <c r="D2270" s="766"/>
      <c r="E2270" s="22"/>
      <c r="F2270" s="19">
        <v>116480</v>
      </c>
      <c r="G2270" s="14">
        <f t="shared" si="41"/>
        <v>-116480</v>
      </c>
      <c r="H2270" s="1200"/>
    </row>
    <row r="2271" spans="1:8" x14ac:dyDescent="0.25">
      <c r="A2271" s="113">
        <v>44695</v>
      </c>
      <c r="B2271" s="21" t="s">
        <v>7746</v>
      </c>
      <c r="C2271" s="13" t="s">
        <v>166</v>
      </c>
      <c r="D2271" s="766"/>
      <c r="E2271" s="22"/>
      <c r="F2271" s="19">
        <v>24000</v>
      </c>
      <c r="G2271" s="14">
        <f t="shared" si="41"/>
        <v>-24000</v>
      </c>
      <c r="H2271" s="1200"/>
    </row>
    <row r="2272" spans="1:8" x14ac:dyDescent="0.25">
      <c r="A2272" s="113">
        <v>44695</v>
      </c>
      <c r="B2272" s="21" t="s">
        <v>7817</v>
      </c>
      <c r="C2272" s="13" t="s">
        <v>166</v>
      </c>
      <c r="D2272" s="766"/>
      <c r="E2272" s="22"/>
      <c r="F2272" s="19">
        <v>15820</v>
      </c>
      <c r="G2272" s="14">
        <f t="shared" si="41"/>
        <v>-15820</v>
      </c>
      <c r="H2272" s="1200"/>
    </row>
    <row r="2273" spans="1:8" x14ac:dyDescent="0.25">
      <c r="A2273" s="113">
        <v>44695</v>
      </c>
      <c r="B2273" s="21" t="s">
        <v>3945</v>
      </c>
      <c r="C2273" s="13" t="s">
        <v>166</v>
      </c>
      <c r="D2273" s="766"/>
      <c r="E2273" s="22"/>
      <c r="F2273" s="19">
        <v>5200</v>
      </c>
      <c r="G2273" s="14">
        <f t="shared" si="41"/>
        <v>-5200</v>
      </c>
      <c r="H2273" s="1200"/>
    </row>
    <row r="2274" spans="1:8" x14ac:dyDescent="0.25">
      <c r="A2274" s="113">
        <v>44695</v>
      </c>
      <c r="B2274" s="21" t="s">
        <v>1400</v>
      </c>
      <c r="C2274" s="13" t="s">
        <v>166</v>
      </c>
      <c r="D2274" s="766"/>
      <c r="E2274" s="22"/>
      <c r="F2274" s="19">
        <v>84852</v>
      </c>
      <c r="G2274" s="14">
        <f t="shared" si="41"/>
        <v>-84852</v>
      </c>
      <c r="H2274" s="1200"/>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01" t="s">
        <v>7900</v>
      </c>
    </row>
    <row r="2279" spans="1:8" x14ac:dyDescent="0.25">
      <c r="A2279" s="113">
        <v>44709</v>
      </c>
      <c r="B2279" s="21" t="s">
        <v>7067</v>
      </c>
      <c r="C2279" s="13" t="s">
        <v>164</v>
      </c>
      <c r="D2279" s="766"/>
      <c r="E2279" s="22"/>
      <c r="F2279" s="19">
        <v>49174</v>
      </c>
      <c r="G2279" s="14">
        <f t="shared" si="41"/>
        <v>-49174</v>
      </c>
      <c r="H2279" s="1201"/>
    </row>
    <row r="2280" spans="1:8" x14ac:dyDescent="0.25">
      <c r="A2280" s="113">
        <v>44709</v>
      </c>
      <c r="B2280" s="21" t="s">
        <v>7112</v>
      </c>
      <c r="C2280" s="13" t="s">
        <v>164</v>
      </c>
      <c r="D2280" s="766"/>
      <c r="E2280" s="22"/>
      <c r="F2280" s="19">
        <v>36997</v>
      </c>
      <c r="G2280" s="14">
        <f t="shared" si="41"/>
        <v>-36997</v>
      </c>
      <c r="H2280" s="1201"/>
    </row>
    <row r="2281" spans="1:8" x14ac:dyDescent="0.25">
      <c r="A2281" s="113">
        <v>44709</v>
      </c>
      <c r="B2281" s="21" t="s">
        <v>7555</v>
      </c>
      <c r="C2281" s="13" t="s">
        <v>164</v>
      </c>
      <c r="D2281" s="766"/>
      <c r="E2281" s="22"/>
      <c r="F2281" s="19">
        <v>4174</v>
      </c>
      <c r="G2281" s="14">
        <f t="shared" si="41"/>
        <v>-4174</v>
      </c>
      <c r="H2281" s="1201"/>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01" t="s">
        <v>7901</v>
      </c>
    </row>
    <row r="2285" spans="1:8" x14ac:dyDescent="0.25">
      <c r="A2285" s="113">
        <v>44711</v>
      </c>
      <c r="B2285" s="21" t="s">
        <v>7555</v>
      </c>
      <c r="C2285" s="13" t="s">
        <v>5681</v>
      </c>
      <c r="D2285" s="766"/>
      <c r="E2285" s="22"/>
      <c r="F2285" s="19">
        <v>5700</v>
      </c>
      <c r="G2285" s="14">
        <f t="shared" si="41"/>
        <v>-5700</v>
      </c>
      <c r="H2285" s="1201"/>
    </row>
    <row r="2286" spans="1:8" x14ac:dyDescent="0.25">
      <c r="A2286" s="113">
        <v>44711</v>
      </c>
      <c r="B2286" s="21" t="s">
        <v>7746</v>
      </c>
      <c r="C2286" s="13" t="s">
        <v>5681</v>
      </c>
      <c r="D2286" s="766"/>
      <c r="E2286" s="22"/>
      <c r="F2286" s="19">
        <v>74800</v>
      </c>
      <c r="G2286" s="14">
        <f t="shared" si="41"/>
        <v>-74800</v>
      </c>
      <c r="H2286" s="1201"/>
    </row>
    <row r="2287" spans="1:8" x14ac:dyDescent="0.25">
      <c r="A2287" s="113">
        <v>44711</v>
      </c>
      <c r="B2287" s="21" t="s">
        <v>7555</v>
      </c>
      <c r="C2287" s="13" t="s">
        <v>7242</v>
      </c>
      <c r="D2287" s="766"/>
      <c r="E2287" s="22"/>
      <c r="F2287" s="19">
        <v>50320</v>
      </c>
      <c r="G2287" s="14">
        <f t="shared" si="41"/>
        <v>-50320</v>
      </c>
      <c r="H2287" s="1201" t="s">
        <v>7902</v>
      </c>
    </row>
    <row r="2288" spans="1:8" x14ac:dyDescent="0.25">
      <c r="A2288" s="113">
        <v>44711</v>
      </c>
      <c r="B2288" s="21" t="s">
        <v>7657</v>
      </c>
      <c r="C2288" s="13" t="s">
        <v>7242</v>
      </c>
      <c r="D2288" s="766"/>
      <c r="E2288" s="22"/>
      <c r="F2288" s="19">
        <v>8180</v>
      </c>
      <c r="G2288" s="14">
        <f t="shared" si="41"/>
        <v>-8180</v>
      </c>
      <c r="H2288" s="1201"/>
    </row>
    <row r="2289" spans="1:8" x14ac:dyDescent="0.25">
      <c r="A2289" s="113">
        <v>44711</v>
      </c>
      <c r="B2289" s="21" t="s">
        <v>7817</v>
      </c>
      <c r="C2289" s="13" t="s">
        <v>7242</v>
      </c>
      <c r="D2289" s="766"/>
      <c r="E2289" s="22"/>
      <c r="F2289" s="19">
        <v>17000</v>
      </c>
      <c r="G2289" s="14">
        <f t="shared" si="41"/>
        <v>-17000</v>
      </c>
      <c r="H2289" s="1201"/>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01" t="s">
        <v>1157</v>
      </c>
    </row>
    <row r="2293" spans="1:8" x14ac:dyDescent="0.25">
      <c r="A2293" s="113">
        <v>44712</v>
      </c>
      <c r="B2293" s="21" t="s">
        <v>6408</v>
      </c>
      <c r="C2293" s="13" t="s">
        <v>3011</v>
      </c>
      <c r="D2293" s="766"/>
      <c r="E2293" s="22"/>
      <c r="F2293" s="19">
        <v>28567</v>
      </c>
      <c r="G2293" s="14">
        <f t="shared" si="41"/>
        <v>-28567</v>
      </c>
      <c r="H2293" s="1201"/>
    </row>
    <row r="2294" spans="1:8" x14ac:dyDescent="0.25">
      <c r="A2294" s="113">
        <v>44712</v>
      </c>
      <c r="B2294" s="21" t="s">
        <v>6511</v>
      </c>
      <c r="C2294" s="13" t="s">
        <v>3011</v>
      </c>
      <c r="D2294" s="766"/>
      <c r="E2294" s="22"/>
      <c r="F2294" s="19">
        <v>3053</v>
      </c>
      <c r="G2294" s="14">
        <f t="shared" si="41"/>
        <v>-3053</v>
      </c>
      <c r="H2294" s="1201"/>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42" t="s">
        <v>7995</v>
      </c>
    </row>
    <row r="2305" spans="1:8" x14ac:dyDescent="0.25">
      <c r="A2305" s="113">
        <v>44726</v>
      </c>
      <c r="B2305" s="21" t="s">
        <v>7921</v>
      </c>
      <c r="C2305" s="13" t="s">
        <v>166</v>
      </c>
      <c r="D2305" s="766"/>
      <c r="E2305" s="22"/>
      <c r="F2305" s="19">
        <v>132000</v>
      </c>
      <c r="G2305" s="14">
        <f t="shared" si="41"/>
        <v>-132000</v>
      </c>
      <c r="H2305" s="1242"/>
    </row>
    <row r="2306" spans="1:8" x14ac:dyDescent="0.25">
      <c r="A2306" s="113">
        <v>44726</v>
      </c>
      <c r="B2306" s="21" t="s">
        <v>7921</v>
      </c>
      <c r="C2306" s="13" t="s">
        <v>166</v>
      </c>
      <c r="D2306" s="766"/>
      <c r="E2306" s="22"/>
      <c r="F2306" s="19">
        <v>151650</v>
      </c>
      <c r="G2306" s="14">
        <f t="shared" si="41"/>
        <v>-151650</v>
      </c>
      <c r="H2306" s="1242"/>
    </row>
    <row r="2307" spans="1:8" x14ac:dyDescent="0.25">
      <c r="A2307" s="113">
        <v>44726</v>
      </c>
      <c r="B2307" s="21" t="s">
        <v>7921</v>
      </c>
      <c r="C2307" s="13" t="s">
        <v>166</v>
      </c>
      <c r="D2307" s="766"/>
      <c r="E2307" s="22"/>
      <c r="F2307" s="19">
        <f>500000-F2306-F2305-F2304</f>
        <v>60560</v>
      </c>
      <c r="G2307" s="14">
        <f t="shared" si="41"/>
        <v>-60560</v>
      </c>
      <c r="H2307" s="1242"/>
    </row>
    <row r="2308" spans="1:8" ht="15.75" customHeight="1" x14ac:dyDescent="0.25">
      <c r="A2308" s="113">
        <v>44726</v>
      </c>
      <c r="B2308" s="21" t="s">
        <v>2933</v>
      </c>
      <c r="C2308" s="13" t="s">
        <v>161</v>
      </c>
      <c r="D2308" s="766"/>
      <c r="E2308" s="22"/>
      <c r="F2308" s="19">
        <v>21337</v>
      </c>
      <c r="G2308" s="14">
        <f t="shared" si="41"/>
        <v>-21337</v>
      </c>
      <c r="H2308" s="1243" t="s">
        <v>7964</v>
      </c>
    </row>
    <row r="2309" spans="1:8" ht="15.75" customHeight="1" x14ac:dyDescent="0.25">
      <c r="A2309" s="113">
        <v>44726</v>
      </c>
      <c r="B2309" s="21" t="s">
        <v>7732</v>
      </c>
      <c r="C2309" s="13" t="s">
        <v>161</v>
      </c>
      <c r="D2309" s="766"/>
      <c r="E2309" s="22"/>
      <c r="F2309" s="19">
        <v>44651</v>
      </c>
      <c r="G2309" s="14">
        <f t="shared" si="41"/>
        <v>-44651</v>
      </c>
      <c r="H2309" s="1243"/>
    </row>
    <row r="2310" spans="1:8" ht="15.75" customHeight="1" x14ac:dyDescent="0.25">
      <c r="A2310" s="113">
        <v>44726</v>
      </c>
      <c r="B2310" s="21" t="s">
        <v>7746</v>
      </c>
      <c r="C2310" s="13" t="s">
        <v>161</v>
      </c>
      <c r="D2310" s="766"/>
      <c r="E2310" s="22"/>
      <c r="F2310" s="19">
        <v>33179</v>
      </c>
      <c r="G2310" s="14">
        <f t="shared" si="41"/>
        <v>-33179</v>
      </c>
      <c r="H2310" s="1243"/>
    </row>
    <row r="2311" spans="1:8" ht="16.5" customHeight="1" x14ac:dyDescent="0.25">
      <c r="A2311" s="113">
        <v>44726</v>
      </c>
      <c r="B2311" s="21" t="s">
        <v>7817</v>
      </c>
      <c r="C2311" s="13" t="s">
        <v>161</v>
      </c>
      <c r="D2311" s="766"/>
      <c r="E2311" s="22"/>
      <c r="F2311" s="19">
        <v>58530</v>
      </c>
      <c r="G2311" s="14">
        <f t="shared" si="41"/>
        <v>-58530</v>
      </c>
      <c r="H2311" s="1243"/>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16" t="s">
        <v>8541</v>
      </c>
    </row>
    <row r="2439" spans="1:8" x14ac:dyDescent="0.25">
      <c r="A2439" s="113">
        <v>44859</v>
      </c>
      <c r="B2439" s="21" t="s">
        <v>8077</v>
      </c>
      <c r="C2439" s="13" t="s">
        <v>166</v>
      </c>
      <c r="D2439" s="766"/>
      <c r="E2439" s="22"/>
      <c r="F2439" s="19">
        <v>31200</v>
      </c>
      <c r="G2439" s="14">
        <f t="shared" si="47"/>
        <v>-31200</v>
      </c>
      <c r="H2439" s="1216"/>
    </row>
    <row r="2440" spans="1:8" x14ac:dyDescent="0.25">
      <c r="A2440" s="113">
        <v>44859</v>
      </c>
      <c r="B2440" s="21" t="s">
        <v>8559</v>
      </c>
      <c r="C2440" s="13" t="s">
        <v>166</v>
      </c>
      <c r="D2440" s="766"/>
      <c r="E2440" s="22"/>
      <c r="F2440" s="19">
        <v>109718</v>
      </c>
      <c r="G2440" s="14">
        <f t="shared" si="47"/>
        <v>-109718</v>
      </c>
      <c r="H2440" s="1216"/>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33" t="s">
        <v>8554</v>
      </c>
    </row>
    <row r="2445" spans="1:8" x14ac:dyDescent="0.25">
      <c r="A2445" s="113">
        <v>44860</v>
      </c>
      <c r="B2445" s="21" t="s">
        <v>6505</v>
      </c>
      <c r="C2445" s="13" t="s">
        <v>2196</v>
      </c>
      <c r="D2445" s="766"/>
      <c r="E2445" s="22"/>
      <c r="F2445" s="19">
        <v>23920</v>
      </c>
      <c r="G2445" s="14">
        <f t="shared" si="47"/>
        <v>-23920</v>
      </c>
      <c r="H2445" s="1233"/>
    </row>
    <row r="2446" spans="1:8" x14ac:dyDescent="0.25">
      <c r="A2446" s="113">
        <v>44860</v>
      </c>
      <c r="B2446" s="21" t="s">
        <v>8559</v>
      </c>
      <c r="C2446" s="13" t="s">
        <v>2196</v>
      </c>
      <c r="D2446" s="766"/>
      <c r="E2446" s="22"/>
      <c r="F2446" s="19">
        <v>11080</v>
      </c>
      <c r="G2446" s="14">
        <f t="shared" si="47"/>
        <v>-11080</v>
      </c>
      <c r="H2446" s="1233"/>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12" t="s">
        <v>8627</v>
      </c>
    </row>
    <row r="2469" spans="1:8" x14ac:dyDescent="0.25">
      <c r="A2469" s="113">
        <v>44872</v>
      </c>
      <c r="B2469" s="21" t="s">
        <v>7817</v>
      </c>
      <c r="C2469" s="13" t="s">
        <v>162</v>
      </c>
      <c r="D2469" s="766"/>
      <c r="E2469" s="22"/>
      <c r="F2469" s="19">
        <v>35000</v>
      </c>
      <c r="G2469" s="14">
        <f t="shared" si="47"/>
        <v>-35000</v>
      </c>
      <c r="H2469" s="1212"/>
    </row>
    <row r="2470" spans="1:8" x14ac:dyDescent="0.25">
      <c r="A2470" s="113">
        <v>44872</v>
      </c>
      <c r="B2470" s="21" t="s">
        <v>7921</v>
      </c>
      <c r="C2470" s="13" t="s">
        <v>162</v>
      </c>
      <c r="D2470" s="766"/>
      <c r="E2470" s="22"/>
      <c r="F2470" s="19">
        <v>26000</v>
      </c>
      <c r="G2470" s="14">
        <f t="shared" si="47"/>
        <v>-26000</v>
      </c>
      <c r="H2470" s="1212"/>
    </row>
    <row r="2471" spans="1:8" x14ac:dyDescent="0.25">
      <c r="A2471" s="113">
        <v>44872</v>
      </c>
      <c r="B2471" s="21" t="s">
        <v>8077</v>
      </c>
      <c r="C2471" s="13" t="s">
        <v>162</v>
      </c>
      <c r="D2471" s="766"/>
      <c r="E2471" s="22"/>
      <c r="F2471" s="19">
        <v>32000</v>
      </c>
      <c r="G2471" s="14">
        <f t="shared" si="47"/>
        <v>-32000</v>
      </c>
      <c r="H2471" s="1212"/>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12" t="s">
        <v>8676</v>
      </c>
    </row>
    <row r="2487" spans="1:8" x14ac:dyDescent="0.25">
      <c r="A2487" s="113">
        <v>44882</v>
      </c>
      <c r="B2487" s="21" t="s">
        <v>8043</v>
      </c>
      <c r="C2487" s="13" t="s">
        <v>161</v>
      </c>
      <c r="D2487" s="766"/>
      <c r="E2487" s="22"/>
      <c r="F2487" s="19">
        <v>60000</v>
      </c>
      <c r="G2487" s="14">
        <f t="shared" si="48"/>
        <v>-60000</v>
      </c>
      <c r="H2487" s="1212"/>
    </row>
    <row r="2488" spans="1:8" x14ac:dyDescent="0.25">
      <c r="A2488" s="113">
        <v>44882</v>
      </c>
      <c r="B2488" s="21" t="s">
        <v>7817</v>
      </c>
      <c r="C2488" s="13" t="s">
        <v>161</v>
      </c>
      <c r="D2488" s="766"/>
      <c r="E2488" s="22"/>
      <c r="F2488" s="19">
        <v>95</v>
      </c>
      <c r="G2488" s="14">
        <f t="shared" si="48"/>
        <v>-95</v>
      </c>
      <c r="H2488" s="1212" t="s">
        <v>4977</v>
      </c>
    </row>
    <row r="2489" spans="1:8" x14ac:dyDescent="0.25">
      <c r="A2489" s="113">
        <v>44882</v>
      </c>
      <c r="B2489" s="21" t="s">
        <v>8043</v>
      </c>
      <c r="C2489" s="13" t="s">
        <v>161</v>
      </c>
      <c r="D2489" s="766"/>
      <c r="E2489" s="22"/>
      <c r="F2489" s="19">
        <v>383</v>
      </c>
      <c r="G2489" s="14">
        <f t="shared" si="48"/>
        <v>-383</v>
      </c>
      <c r="H2489" s="1212"/>
    </row>
    <row r="2490" spans="1:8" x14ac:dyDescent="0.25">
      <c r="A2490" s="113">
        <v>44882</v>
      </c>
      <c r="B2490" s="21" t="s">
        <v>7921</v>
      </c>
      <c r="C2490" s="13" t="s">
        <v>8394</v>
      </c>
      <c r="D2490" s="766"/>
      <c r="E2490" s="22"/>
      <c r="F2490" s="19">
        <v>100000</v>
      </c>
      <c r="G2490" s="14">
        <f t="shared" si="48"/>
        <v>-100000</v>
      </c>
      <c r="H2490" s="1211" t="s">
        <v>8635</v>
      </c>
    </row>
    <row r="2491" spans="1:8" x14ac:dyDescent="0.25">
      <c r="A2491" s="113">
        <v>44882</v>
      </c>
      <c r="B2491" s="21" t="s">
        <v>8043</v>
      </c>
      <c r="C2491" s="13" t="s">
        <v>8394</v>
      </c>
      <c r="D2491" s="766"/>
      <c r="E2491" s="22"/>
      <c r="F2491" s="19">
        <v>100000</v>
      </c>
      <c r="G2491" s="14">
        <f t="shared" si="48"/>
        <v>-100000</v>
      </c>
      <c r="H2491" s="1211"/>
    </row>
    <row r="2492" spans="1:8" x14ac:dyDescent="0.25">
      <c r="A2492" s="113">
        <v>44882</v>
      </c>
      <c r="B2492" s="21" t="s">
        <v>8559</v>
      </c>
      <c r="C2492" s="13" t="s">
        <v>8394</v>
      </c>
      <c r="D2492" s="766"/>
      <c r="E2492" s="22"/>
      <c r="F2492" s="19">
        <v>200000</v>
      </c>
      <c r="G2492" s="14">
        <f t="shared" si="48"/>
        <v>-200000</v>
      </c>
      <c r="H2492" s="1211"/>
    </row>
    <row r="2493" spans="1:8" x14ac:dyDescent="0.25">
      <c r="A2493" s="113">
        <v>44882</v>
      </c>
      <c r="B2493" s="21" t="s">
        <v>8532</v>
      </c>
      <c r="C2493" s="13" t="s">
        <v>8394</v>
      </c>
      <c r="D2493" s="766"/>
      <c r="E2493" s="22"/>
      <c r="F2493" s="19">
        <v>100000</v>
      </c>
      <c r="G2493" s="14">
        <f t="shared" si="48"/>
        <v>-100000</v>
      </c>
      <c r="H2493" s="1211"/>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01" t="s">
        <v>8721</v>
      </c>
    </row>
    <row r="2509" spans="1:8" x14ac:dyDescent="0.25">
      <c r="A2509" s="113">
        <v>44888</v>
      </c>
      <c r="B2509" s="21" t="s">
        <v>7953</v>
      </c>
      <c r="C2509" s="13" t="s">
        <v>180</v>
      </c>
      <c r="D2509" s="766"/>
      <c r="E2509" s="22"/>
      <c r="F2509" s="19">
        <v>28000</v>
      </c>
      <c r="G2509" s="14">
        <f t="shared" si="48"/>
        <v>-28000</v>
      </c>
      <c r="H2509" s="1201"/>
    </row>
    <row r="2510" spans="1:8" x14ac:dyDescent="0.25">
      <c r="A2510" s="113">
        <v>44888</v>
      </c>
      <c r="B2510" s="21" t="s">
        <v>8043</v>
      </c>
      <c r="C2510" s="13" t="s">
        <v>180</v>
      </c>
      <c r="D2510" s="766"/>
      <c r="E2510" s="22"/>
      <c r="F2510" s="19">
        <v>100000</v>
      </c>
      <c r="G2510" s="14">
        <f t="shared" si="48"/>
        <v>-100000</v>
      </c>
      <c r="H2510" s="1201"/>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196" t="s">
        <v>8635</v>
      </c>
    </row>
    <row r="2524" spans="1:8" x14ac:dyDescent="0.25">
      <c r="A2524" s="113">
        <v>44889</v>
      </c>
      <c r="B2524" s="21" t="s">
        <v>8043</v>
      </c>
      <c r="C2524" s="13" t="s">
        <v>8394</v>
      </c>
      <c r="D2524" s="766"/>
      <c r="E2524" s="22"/>
      <c r="F2524" s="19">
        <v>50117</v>
      </c>
      <c r="G2524" s="14">
        <f t="shared" si="48"/>
        <v>-50117</v>
      </c>
      <c r="H2524" s="1196"/>
    </row>
    <row r="2525" spans="1:8" x14ac:dyDescent="0.25">
      <c r="A2525" s="113">
        <v>44889</v>
      </c>
      <c r="B2525" s="21" t="s">
        <v>8077</v>
      </c>
      <c r="C2525" s="13" t="s">
        <v>8394</v>
      </c>
      <c r="D2525" s="766"/>
      <c r="E2525" s="22"/>
      <c r="F2525" s="19">
        <v>13496</v>
      </c>
      <c r="G2525" s="14">
        <f t="shared" si="48"/>
        <v>-13496</v>
      </c>
      <c r="H2525" s="1196"/>
    </row>
    <row r="2526" spans="1:8" x14ac:dyDescent="0.25">
      <c r="A2526" s="113">
        <v>44889</v>
      </c>
      <c r="B2526" s="21" t="s">
        <v>8559</v>
      </c>
      <c r="C2526" s="13" t="s">
        <v>8394</v>
      </c>
      <c r="D2526" s="766"/>
      <c r="E2526" s="22"/>
      <c r="F2526" s="19">
        <v>115599</v>
      </c>
      <c r="G2526" s="14">
        <f t="shared" si="48"/>
        <v>-115599</v>
      </c>
      <c r="H2526" s="1196"/>
    </row>
    <row r="2527" spans="1:8" x14ac:dyDescent="0.25">
      <c r="A2527" s="113">
        <v>44889</v>
      </c>
      <c r="B2527" s="21" t="s">
        <v>8532</v>
      </c>
      <c r="C2527" s="13" t="s">
        <v>8394</v>
      </c>
      <c r="D2527" s="766"/>
      <c r="E2527" s="22"/>
      <c r="F2527" s="19">
        <v>72562</v>
      </c>
      <c r="G2527" s="14">
        <f t="shared" si="48"/>
        <v>-72562</v>
      </c>
      <c r="H2527" s="1196"/>
    </row>
    <row r="2528" spans="1:8" x14ac:dyDescent="0.25">
      <c r="A2528" s="113">
        <v>44889</v>
      </c>
      <c r="B2528" s="21" t="s">
        <v>8657</v>
      </c>
      <c r="C2528" s="13" t="s">
        <v>8394</v>
      </c>
      <c r="D2528" s="766"/>
      <c r="E2528" s="22"/>
      <c r="F2528" s="19">
        <f>500000-F2527-F2526-F2525-F2524-F2523</f>
        <v>197007</v>
      </c>
      <c r="G2528" s="14">
        <f t="shared" si="48"/>
        <v>-197007</v>
      </c>
      <c r="H2528" s="1196"/>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40" t="s">
        <v>8824</v>
      </c>
    </row>
    <row r="2555" spans="1:8" x14ac:dyDescent="0.25">
      <c r="A2555" s="113">
        <v>44902</v>
      </c>
      <c r="B2555" s="10" t="s">
        <v>8339</v>
      </c>
      <c r="C2555" s="11" t="s">
        <v>2196</v>
      </c>
      <c r="F2555" s="9">
        <v>39210</v>
      </c>
      <c r="G2555" s="6">
        <f t="shared" si="48"/>
        <v>-39210</v>
      </c>
      <c r="H2555" s="1240"/>
    </row>
    <row r="2556" spans="1:8" x14ac:dyDescent="0.25">
      <c r="A2556" s="113">
        <v>44902</v>
      </c>
      <c r="B2556" s="10" t="s">
        <v>8559</v>
      </c>
      <c r="C2556" s="11" t="s">
        <v>2196</v>
      </c>
      <c r="F2556" s="9">
        <v>18450</v>
      </c>
      <c r="G2556" s="6">
        <f t="shared" si="48"/>
        <v>-18450</v>
      </c>
      <c r="H2556" s="1240"/>
    </row>
    <row r="2557" spans="1:8" x14ac:dyDescent="0.25">
      <c r="A2557" s="113">
        <v>44902</v>
      </c>
      <c r="B2557" s="10" t="s">
        <v>8657</v>
      </c>
      <c r="C2557" s="11" t="s">
        <v>2196</v>
      </c>
      <c r="F2557" s="9">
        <v>80000</v>
      </c>
      <c r="G2557" s="6">
        <f t="shared" si="48"/>
        <v>-80000</v>
      </c>
      <c r="H2557" s="1240"/>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200" t="s">
        <v>8851</v>
      </c>
    </row>
    <row r="2565" spans="1:8" x14ac:dyDescent="0.25">
      <c r="A2565" s="113">
        <v>44907</v>
      </c>
      <c r="B2565" s="743" t="s">
        <v>3946</v>
      </c>
      <c r="C2565" s="750" t="s">
        <v>438</v>
      </c>
      <c r="D2565" s="779"/>
      <c r="E2565" s="751"/>
      <c r="F2565" s="752">
        <v>68000</v>
      </c>
      <c r="G2565" s="753">
        <f t="shared" si="48"/>
        <v>-68000</v>
      </c>
      <c r="H2565" s="1200"/>
    </row>
    <row r="2566" spans="1:8" x14ac:dyDescent="0.25">
      <c r="A2566" s="113">
        <v>44907</v>
      </c>
      <c r="B2566" s="743" t="s">
        <v>1400</v>
      </c>
      <c r="C2566" s="750" t="s">
        <v>438</v>
      </c>
      <c r="D2566" s="779"/>
      <c r="E2566" s="751"/>
      <c r="F2566" s="752">
        <v>7600</v>
      </c>
      <c r="G2566" s="753">
        <f t="shared" si="48"/>
        <v>-7600</v>
      </c>
      <c r="H2566" s="1200"/>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39" t="s">
        <v>8869</v>
      </c>
    </row>
    <row r="2575" spans="1:8" x14ac:dyDescent="0.25">
      <c r="A2575" s="113">
        <v>44910</v>
      </c>
      <c r="B2575" s="743" t="s">
        <v>6505</v>
      </c>
      <c r="C2575" s="750" t="s">
        <v>164</v>
      </c>
      <c r="D2575" s="779"/>
      <c r="E2575" s="751"/>
      <c r="F2575" s="752">
        <v>9328</v>
      </c>
      <c r="G2575" s="753">
        <f t="shared" si="48"/>
        <v>-9328</v>
      </c>
      <c r="H2575" s="1239"/>
    </row>
    <row r="2576" spans="1:8" x14ac:dyDescent="0.25">
      <c r="A2576" s="113">
        <v>44910</v>
      </c>
      <c r="B2576" s="743" t="s">
        <v>7067</v>
      </c>
      <c r="C2576" s="750" t="s">
        <v>164</v>
      </c>
      <c r="D2576" s="779"/>
      <c r="E2576" s="751"/>
      <c r="F2576" s="752">
        <v>247</v>
      </c>
      <c r="G2576" s="753">
        <f t="shared" si="48"/>
        <v>-247</v>
      </c>
      <c r="H2576" s="1239"/>
    </row>
    <row r="2577" spans="1:8" x14ac:dyDescent="0.25">
      <c r="A2577" s="113">
        <v>44910</v>
      </c>
      <c r="B2577" s="743" t="s">
        <v>1400</v>
      </c>
      <c r="C2577" s="750" t="s">
        <v>164</v>
      </c>
      <c r="D2577" s="779"/>
      <c r="E2577" s="751"/>
      <c r="F2577" s="752">
        <v>23076</v>
      </c>
      <c r="G2577" s="753">
        <f t="shared" si="48"/>
        <v>-23076</v>
      </c>
      <c r="H2577" s="1239"/>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38" t="s">
        <v>8896</v>
      </c>
    </row>
    <row r="2583" spans="1:8" x14ac:dyDescent="0.25">
      <c r="A2583" s="113">
        <v>44914</v>
      </c>
      <c r="B2583" s="743" t="s">
        <v>6511</v>
      </c>
      <c r="C2583" s="750" t="s">
        <v>3011</v>
      </c>
      <c r="D2583" s="779"/>
      <c r="E2583" s="751"/>
      <c r="F2583" s="752">
        <v>11000</v>
      </c>
      <c r="G2583" s="753">
        <f t="shared" si="48"/>
        <v>-11000</v>
      </c>
      <c r="H2583" s="1238"/>
    </row>
    <row r="2584" spans="1:8" x14ac:dyDescent="0.25">
      <c r="A2584" s="113">
        <v>44914</v>
      </c>
      <c r="B2584" s="743" t="s">
        <v>8043</v>
      </c>
      <c r="C2584" s="750" t="s">
        <v>3011</v>
      </c>
      <c r="D2584" s="779"/>
      <c r="E2584" s="751"/>
      <c r="F2584" s="752">
        <v>25000</v>
      </c>
      <c r="G2584" s="753">
        <f t="shared" si="48"/>
        <v>-25000</v>
      </c>
      <c r="H2584" s="1238"/>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64" t="s">
        <v>8989</v>
      </c>
    </row>
    <row r="2616" spans="1:8" x14ac:dyDescent="0.25">
      <c r="A2616" s="113">
        <v>44933</v>
      </c>
      <c r="B2616" s="21" t="s">
        <v>7921</v>
      </c>
      <c r="C2616" s="13" t="s">
        <v>8456</v>
      </c>
      <c r="D2616" s="766"/>
      <c r="E2616" s="22"/>
      <c r="F2616" s="19">
        <v>42000</v>
      </c>
      <c r="G2616" s="14">
        <f t="shared" si="48"/>
        <v>-42000</v>
      </c>
      <c r="H2616" s="1165"/>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180" t="s">
        <v>9034</v>
      </c>
    </row>
    <row r="2626" spans="1:8" x14ac:dyDescent="0.25">
      <c r="A2626" s="113">
        <v>44942</v>
      </c>
      <c r="B2626" s="21" t="s">
        <v>7921</v>
      </c>
      <c r="C2626" s="13" t="s">
        <v>166</v>
      </c>
      <c r="D2626" s="766"/>
      <c r="E2626" s="783"/>
      <c r="F2626" s="142">
        <v>25000</v>
      </c>
      <c r="G2626" s="784">
        <f t="shared" si="48"/>
        <v>-25000</v>
      </c>
      <c r="H2626" s="1147"/>
    </row>
    <row r="2627" spans="1:8" x14ac:dyDescent="0.25">
      <c r="A2627" s="113">
        <v>44942</v>
      </c>
      <c r="B2627" s="21" t="s">
        <v>8339</v>
      </c>
      <c r="C2627" s="13" t="s">
        <v>166</v>
      </c>
      <c r="D2627" s="766"/>
      <c r="E2627" s="783"/>
      <c r="F2627" s="142">
        <v>69000</v>
      </c>
      <c r="G2627" s="784">
        <f t="shared" si="48"/>
        <v>-69000</v>
      </c>
      <c r="H2627" s="1147"/>
    </row>
    <row r="2628" spans="1:8" x14ac:dyDescent="0.25">
      <c r="A2628" s="113">
        <v>44942</v>
      </c>
      <c r="B2628" s="21" t="s">
        <v>8559</v>
      </c>
      <c r="C2628" s="13" t="s">
        <v>166</v>
      </c>
      <c r="D2628" s="766"/>
      <c r="E2628" s="783"/>
      <c r="F2628" s="142">
        <v>15282</v>
      </c>
      <c r="G2628" s="784">
        <f t="shared" si="48"/>
        <v>-15282</v>
      </c>
      <c r="H2628" s="1147"/>
    </row>
    <row r="2629" spans="1:8" ht="16.5" thickBot="1" x14ac:dyDescent="0.3">
      <c r="A2629" s="113">
        <v>44942</v>
      </c>
      <c r="B2629" s="21" t="s">
        <v>8532</v>
      </c>
      <c r="C2629" s="13" t="s">
        <v>166</v>
      </c>
      <c r="D2629" s="766"/>
      <c r="E2629" s="783"/>
      <c r="F2629" s="786">
        <v>47891</v>
      </c>
      <c r="G2629" s="784">
        <f t="shared" si="48"/>
        <v>-47891</v>
      </c>
      <c r="H2629" s="1148"/>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64" t="s">
        <v>9075</v>
      </c>
    </row>
    <row r="2636" spans="1:8" x14ac:dyDescent="0.25">
      <c r="A2636" s="113">
        <v>44949</v>
      </c>
      <c r="B2636" s="21" t="s">
        <v>8339</v>
      </c>
      <c r="C2636" s="13" t="s">
        <v>169</v>
      </c>
      <c r="D2636" s="766"/>
      <c r="E2636" s="22"/>
      <c r="F2636" s="19">
        <v>65227</v>
      </c>
      <c r="G2636" s="784">
        <f t="shared" si="48"/>
        <v>-65227</v>
      </c>
      <c r="H2636" s="1165"/>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180" t="s">
        <v>10316</v>
      </c>
    </row>
    <row r="2651" spans="1:8" x14ac:dyDescent="0.25">
      <c r="A2651" s="113">
        <v>44957</v>
      </c>
      <c r="B2651" s="21" t="s">
        <v>8657</v>
      </c>
      <c r="C2651" s="13" t="s">
        <v>7242</v>
      </c>
      <c r="D2651" s="766"/>
      <c r="E2651" s="22"/>
      <c r="F2651" s="19">
        <v>443603</v>
      </c>
      <c r="G2651" s="14">
        <f t="shared" ref="G2651" si="49">E2651-F2651</f>
        <v>-443603</v>
      </c>
      <c r="H2651" s="1148"/>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183" t="s">
        <v>9307</v>
      </c>
      <c r="E2657" s="22">
        <v>56000</v>
      </c>
      <c r="F2657" s="19"/>
      <c r="G2657" s="14">
        <f t="shared" si="48"/>
        <v>56000</v>
      </c>
      <c r="H2657" s="922" t="s">
        <v>9308</v>
      </c>
    </row>
    <row r="2658" spans="1:8" x14ac:dyDescent="0.25">
      <c r="A2658" s="113">
        <v>44965</v>
      </c>
      <c r="B2658" s="21" t="s">
        <v>8043</v>
      </c>
      <c r="C2658" s="13" t="s">
        <v>169</v>
      </c>
      <c r="D2658" s="1184"/>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44" t="s">
        <v>9309</v>
      </c>
    </row>
    <row r="2660" spans="1:8" x14ac:dyDescent="0.25">
      <c r="A2660" s="113">
        <v>44965</v>
      </c>
      <c r="B2660" s="21" t="s">
        <v>8339</v>
      </c>
      <c r="C2660" s="13" t="s">
        <v>169</v>
      </c>
      <c r="D2660" s="766"/>
      <c r="E2660" s="22"/>
      <c r="F2660" s="19">
        <v>10173</v>
      </c>
      <c r="G2660" s="14">
        <f t="shared" si="48"/>
        <v>-10173</v>
      </c>
      <c r="H2660" s="1145"/>
    </row>
    <row r="2661" spans="1:8" x14ac:dyDescent="0.25">
      <c r="A2661" s="113">
        <v>44965</v>
      </c>
      <c r="B2661" s="21" t="s">
        <v>8876</v>
      </c>
      <c r="C2661" s="13" t="s">
        <v>169</v>
      </c>
      <c r="D2661" s="766"/>
      <c r="E2661" s="22"/>
      <c r="F2661" s="19">
        <v>23827</v>
      </c>
      <c r="G2661" s="14">
        <f t="shared" si="48"/>
        <v>-23827</v>
      </c>
      <c r="H2661" s="1146"/>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183" t="s">
        <v>9325</v>
      </c>
      <c r="E2663" s="22">
        <f>6336+15840+24960+43680</f>
        <v>90816</v>
      </c>
      <c r="F2663" s="19"/>
      <c r="G2663" s="14">
        <f t="shared" si="48"/>
        <v>90816</v>
      </c>
      <c r="H2663" s="1181" t="s">
        <v>9326</v>
      </c>
    </row>
    <row r="2664" spans="1:8" x14ac:dyDescent="0.25">
      <c r="A2664" s="113">
        <v>44967</v>
      </c>
      <c r="B2664" s="21" t="s">
        <v>8043</v>
      </c>
      <c r="C2664" s="13" t="s">
        <v>5187</v>
      </c>
      <c r="D2664" s="1184"/>
      <c r="E2664" s="22">
        <f>5032+5596</f>
        <v>10628</v>
      </c>
      <c r="F2664" s="19"/>
      <c r="G2664" s="14">
        <f t="shared" si="48"/>
        <v>10628</v>
      </c>
      <c r="H2664" s="1182"/>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183" t="s">
        <v>9350</v>
      </c>
      <c r="E2666" s="22">
        <f>15552+18000</f>
        <v>33552</v>
      </c>
      <c r="F2666" s="19"/>
      <c r="G2666" s="14">
        <f t="shared" si="48"/>
        <v>33552</v>
      </c>
      <c r="H2666" s="1181" t="s">
        <v>9326</v>
      </c>
    </row>
    <row r="2667" spans="1:8" x14ac:dyDescent="0.25">
      <c r="A2667" s="113">
        <v>44967</v>
      </c>
      <c r="B2667" s="21" t="s">
        <v>8339</v>
      </c>
      <c r="C2667" s="13" t="s">
        <v>5187</v>
      </c>
      <c r="D2667" s="1184"/>
      <c r="E2667" s="22">
        <v>28080</v>
      </c>
      <c r="F2667" s="19"/>
      <c r="G2667" s="14">
        <f t="shared" si="48"/>
        <v>28080</v>
      </c>
      <c r="H2667" s="1182"/>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93" t="s">
        <v>9351</v>
      </c>
    </row>
    <row r="2685" spans="1:8" x14ac:dyDescent="0.25">
      <c r="A2685" s="113">
        <v>44973</v>
      </c>
      <c r="B2685" s="21" t="s">
        <v>8077</v>
      </c>
      <c r="C2685" s="13" t="s">
        <v>5187</v>
      </c>
      <c r="D2685" s="766"/>
      <c r="E2685" s="22"/>
      <c r="F2685" s="19">
        <v>63132</v>
      </c>
      <c r="G2685" s="14">
        <f t="shared" si="48"/>
        <v>-63132</v>
      </c>
      <c r="H2685" s="1194"/>
    </row>
    <row r="2686" spans="1:8" x14ac:dyDescent="0.25">
      <c r="A2686" s="113">
        <v>44973</v>
      </c>
      <c r="B2686" s="21" t="s">
        <v>8339</v>
      </c>
      <c r="C2686" s="13" t="s">
        <v>5187</v>
      </c>
      <c r="D2686" s="766"/>
      <c r="E2686" s="22"/>
      <c r="F2686" s="19">
        <v>98924</v>
      </c>
      <c r="G2686" s="14">
        <f t="shared" si="48"/>
        <v>-98924</v>
      </c>
      <c r="H2686" s="1195"/>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52" t="s">
        <v>9458</v>
      </c>
    </row>
    <row r="2702" spans="1:8" x14ac:dyDescent="0.25">
      <c r="A2702" s="113">
        <v>45001</v>
      </c>
      <c r="B2702" s="21" t="s">
        <v>8532</v>
      </c>
      <c r="C2702" s="13" t="s">
        <v>166</v>
      </c>
      <c r="D2702" s="766"/>
      <c r="E2702" s="22"/>
      <c r="F2702" s="19">
        <v>15069</v>
      </c>
      <c r="G2702" s="14">
        <f t="shared" si="48"/>
        <v>-15069</v>
      </c>
      <c r="H2702" s="1153"/>
    </row>
    <row r="2703" spans="1:8" x14ac:dyDescent="0.25">
      <c r="A2703" s="113">
        <v>45001</v>
      </c>
      <c r="B2703" s="21" t="s">
        <v>8657</v>
      </c>
      <c r="C2703" s="13" t="s">
        <v>166</v>
      </c>
      <c r="D2703" s="766"/>
      <c r="E2703" s="22"/>
      <c r="F2703" s="19">
        <v>848690</v>
      </c>
      <c r="G2703" s="14">
        <f t="shared" si="48"/>
        <v>-848690</v>
      </c>
      <c r="H2703" s="1153"/>
    </row>
    <row r="2704" spans="1:8" x14ac:dyDescent="0.25">
      <c r="A2704" s="113">
        <v>45001</v>
      </c>
      <c r="B2704" s="21" t="s">
        <v>8868</v>
      </c>
      <c r="C2704" s="13" t="s">
        <v>166</v>
      </c>
      <c r="D2704" s="766"/>
      <c r="E2704" s="22"/>
      <c r="F2704" s="19">
        <v>78000</v>
      </c>
      <c r="G2704" s="14">
        <f t="shared" si="48"/>
        <v>-78000</v>
      </c>
      <c r="H2704" s="1153"/>
    </row>
    <row r="2705" spans="1:8" x14ac:dyDescent="0.25">
      <c r="A2705" s="113">
        <v>45001</v>
      </c>
      <c r="B2705" s="21" t="s">
        <v>8876</v>
      </c>
      <c r="C2705" s="13" t="s">
        <v>166</v>
      </c>
      <c r="D2705" s="766"/>
      <c r="E2705" s="22"/>
      <c r="F2705" s="19">
        <v>115000</v>
      </c>
      <c r="G2705" s="14">
        <f t="shared" si="48"/>
        <v>-115000</v>
      </c>
      <c r="H2705" s="1154"/>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07" t="s">
        <v>9479</v>
      </c>
    </row>
    <row r="2709" spans="1:8" x14ac:dyDescent="0.25">
      <c r="A2709" s="113">
        <v>45002</v>
      </c>
      <c r="B2709" s="21" t="s">
        <v>8868</v>
      </c>
      <c r="C2709" s="13" t="s">
        <v>180</v>
      </c>
      <c r="D2709" s="766"/>
      <c r="E2709" s="22"/>
      <c r="F2709" s="19">
        <v>164160</v>
      </c>
      <c r="G2709" s="14">
        <f t="shared" si="48"/>
        <v>-164160</v>
      </c>
      <c r="H2709" s="1208"/>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07" t="s">
        <v>9007</v>
      </c>
    </row>
    <row r="2714" spans="1:8" x14ac:dyDescent="0.25">
      <c r="A2714" s="113">
        <v>45005</v>
      </c>
      <c r="B2714" s="21" t="s">
        <v>8657</v>
      </c>
      <c r="C2714" s="13" t="s">
        <v>8394</v>
      </c>
      <c r="D2714" s="766"/>
      <c r="E2714" s="22"/>
      <c r="F2714" s="19">
        <v>371446</v>
      </c>
      <c r="G2714" s="14">
        <f t="shared" si="53"/>
        <v>-371446</v>
      </c>
      <c r="H2714" s="1208"/>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09" t="s">
        <v>9283</v>
      </c>
      <c r="E2726" s="22">
        <v>28496</v>
      </c>
      <c r="F2726" s="19"/>
      <c r="G2726" s="14">
        <f t="shared" si="53"/>
        <v>28496</v>
      </c>
      <c r="H2726" s="1181" t="s">
        <v>9326</v>
      </c>
    </row>
    <row r="2727" spans="1:8" x14ac:dyDescent="0.25">
      <c r="A2727" s="113">
        <v>45019</v>
      </c>
      <c r="B2727" s="21" t="s">
        <v>3946</v>
      </c>
      <c r="C2727" s="13" t="s">
        <v>8394</v>
      </c>
      <c r="D2727" s="1210"/>
      <c r="E2727" s="22">
        <v>8745</v>
      </c>
      <c r="F2727" s="19"/>
      <c r="G2727" s="14">
        <f t="shared" si="53"/>
        <v>8745</v>
      </c>
      <c r="H2727" s="1182"/>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183" t="s">
        <v>9602</v>
      </c>
      <c r="E2731" s="22">
        <v>20000</v>
      </c>
      <c r="F2731" s="19"/>
      <c r="G2731" s="14">
        <f t="shared" si="53"/>
        <v>20000</v>
      </c>
      <c r="H2731" s="1181" t="s">
        <v>9326</v>
      </c>
    </row>
    <row r="2732" spans="1:8" x14ac:dyDescent="0.25">
      <c r="A2732" s="113">
        <v>45024</v>
      </c>
      <c r="B2732" s="21" t="s">
        <v>8043</v>
      </c>
      <c r="C2732" s="13" t="s">
        <v>5187</v>
      </c>
      <c r="D2732" s="1184"/>
      <c r="E2732" s="22">
        <v>15000</v>
      </c>
      <c r="F2732" s="19"/>
      <c r="G2732" s="14">
        <f t="shared" si="53"/>
        <v>15000</v>
      </c>
      <c r="H2732" s="1182"/>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61" t="s">
        <v>12280</v>
      </c>
    </row>
    <row r="2736" spans="1:8" x14ac:dyDescent="0.25">
      <c r="A2736" s="113">
        <v>45026</v>
      </c>
      <c r="B2736" s="21" t="s">
        <v>8339</v>
      </c>
      <c r="C2736" s="13" t="s">
        <v>5187</v>
      </c>
      <c r="D2736" s="766"/>
      <c r="E2736" s="22"/>
      <c r="F2736" s="19">
        <v>20624</v>
      </c>
      <c r="G2736" s="14">
        <f t="shared" si="53"/>
        <v>-20624</v>
      </c>
      <c r="H2736" s="1162"/>
    </row>
    <row r="2737" spans="1:8" x14ac:dyDescent="0.25">
      <c r="A2737" s="113">
        <v>45026</v>
      </c>
      <c r="B2737" s="21" t="s">
        <v>8876</v>
      </c>
      <c r="C2737" s="13" t="s">
        <v>5187</v>
      </c>
      <c r="D2737" s="766"/>
      <c r="E2737" s="22"/>
      <c r="F2737" s="19">
        <v>34826</v>
      </c>
      <c r="G2737" s="14">
        <f t="shared" si="53"/>
        <v>-34826</v>
      </c>
      <c r="H2737" s="1163"/>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66" t="s">
        <v>9656</v>
      </c>
    </row>
    <row r="2742" spans="1:8" ht="15.75" customHeight="1" x14ac:dyDescent="0.25">
      <c r="A2742" s="113">
        <v>45029</v>
      </c>
      <c r="B2742" s="21" t="s">
        <v>7657</v>
      </c>
      <c r="C2742" s="13" t="s">
        <v>5681</v>
      </c>
      <c r="D2742" s="766"/>
      <c r="E2742" s="783"/>
      <c r="F2742" s="142">
        <v>40900</v>
      </c>
      <c r="G2742" s="784">
        <f t="shared" si="53"/>
        <v>-40900</v>
      </c>
      <c r="H2742" s="1167"/>
    </row>
    <row r="2743" spans="1:8" ht="15.75" customHeight="1" x14ac:dyDescent="0.25">
      <c r="A2743" s="113">
        <v>45029</v>
      </c>
      <c r="B2743" s="21" t="s">
        <v>7555</v>
      </c>
      <c r="C2743" s="13" t="s">
        <v>5681</v>
      </c>
      <c r="D2743" s="766"/>
      <c r="E2743" s="783"/>
      <c r="F2743" s="142">
        <v>5400</v>
      </c>
      <c r="G2743" s="784">
        <f t="shared" si="53"/>
        <v>-5400</v>
      </c>
      <c r="H2743" s="1167"/>
    </row>
    <row r="2744" spans="1:8" ht="16.5" thickBot="1" x14ac:dyDescent="0.3">
      <c r="A2744" s="113">
        <v>45029</v>
      </c>
      <c r="B2744" s="21" t="s">
        <v>8657</v>
      </c>
      <c r="C2744" s="13" t="s">
        <v>5681</v>
      </c>
      <c r="D2744" s="766"/>
      <c r="E2744" s="783"/>
      <c r="F2744" s="786">
        <v>40520</v>
      </c>
      <c r="G2744" s="784">
        <f t="shared" si="53"/>
        <v>-40520</v>
      </c>
      <c r="H2744" s="1168"/>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66" t="s">
        <v>9656</v>
      </c>
    </row>
    <row r="2747" spans="1:8" x14ac:dyDescent="0.25">
      <c r="A2747" s="113">
        <v>45031</v>
      </c>
      <c r="B2747" s="21" t="s">
        <v>8876</v>
      </c>
      <c r="C2747" s="13" t="s">
        <v>169</v>
      </c>
      <c r="D2747" s="766"/>
      <c r="E2747" s="783"/>
      <c r="F2747" s="142">
        <v>18365</v>
      </c>
      <c r="G2747" s="784">
        <f t="shared" si="53"/>
        <v>-18365</v>
      </c>
      <c r="H2747" s="1167"/>
    </row>
    <row r="2748" spans="1:8" x14ac:dyDescent="0.25">
      <c r="A2748" s="113">
        <v>45031</v>
      </c>
      <c r="B2748" s="21" t="s">
        <v>9409</v>
      </c>
      <c r="C2748" s="13" t="s">
        <v>169</v>
      </c>
      <c r="D2748" s="766"/>
      <c r="E2748" s="783"/>
      <c r="F2748" s="142">
        <v>20500</v>
      </c>
      <c r="G2748" s="784">
        <f t="shared" si="53"/>
        <v>-20500</v>
      </c>
      <c r="H2748" s="1167"/>
    </row>
    <row r="2749" spans="1:8" ht="16.5" thickBot="1" x14ac:dyDescent="0.3">
      <c r="A2749" s="113">
        <v>45031</v>
      </c>
      <c r="B2749" s="21" t="s">
        <v>9409</v>
      </c>
      <c r="C2749" s="13" t="s">
        <v>169</v>
      </c>
      <c r="D2749" s="766"/>
      <c r="E2749" s="783"/>
      <c r="F2749" s="786">
        <v>4135</v>
      </c>
      <c r="G2749" s="784">
        <f t="shared" si="53"/>
        <v>-4135</v>
      </c>
      <c r="H2749" s="1168"/>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177" t="s">
        <v>9726</v>
      </c>
    </row>
    <row r="2754" spans="1:8" x14ac:dyDescent="0.25">
      <c r="A2754" s="113">
        <v>45035</v>
      </c>
      <c r="B2754" s="21" t="s">
        <v>8657</v>
      </c>
      <c r="C2754" s="13" t="s">
        <v>8394</v>
      </c>
      <c r="D2754" s="766"/>
      <c r="E2754" s="783"/>
      <c r="F2754" s="142">
        <v>51861</v>
      </c>
      <c r="G2754" s="14">
        <f t="shared" si="54"/>
        <v>-51861</v>
      </c>
      <c r="H2754" s="1178"/>
    </row>
    <row r="2755" spans="1:8" x14ac:dyDescent="0.25">
      <c r="A2755" s="113">
        <v>45035</v>
      </c>
      <c r="B2755" s="21" t="s">
        <v>8876</v>
      </c>
      <c r="C2755" s="13" t="s">
        <v>8394</v>
      </c>
      <c r="D2755" s="766"/>
      <c r="E2755" s="783"/>
      <c r="F2755" s="142">
        <v>17015</v>
      </c>
      <c r="G2755" s="14">
        <f t="shared" si="54"/>
        <v>-17015</v>
      </c>
      <c r="H2755" s="1178"/>
    </row>
    <row r="2756" spans="1:8" x14ac:dyDescent="0.25">
      <c r="A2756" s="113">
        <v>45035</v>
      </c>
      <c r="B2756" s="21" t="s">
        <v>9507</v>
      </c>
      <c r="C2756" s="13" t="s">
        <v>8394</v>
      </c>
      <c r="D2756" s="766"/>
      <c r="E2756" s="783"/>
      <c r="F2756" s="142">
        <v>28496</v>
      </c>
      <c r="G2756" s="14">
        <f t="shared" si="54"/>
        <v>-28496</v>
      </c>
      <c r="H2756" s="1178"/>
    </row>
    <row r="2757" spans="1:8" x14ac:dyDescent="0.25">
      <c r="A2757" s="113">
        <v>45035</v>
      </c>
      <c r="B2757" s="21" t="s">
        <v>9356</v>
      </c>
      <c r="C2757" s="13" t="s">
        <v>8394</v>
      </c>
      <c r="D2757" s="766"/>
      <c r="E2757" s="955"/>
      <c r="F2757" s="147">
        <v>93883</v>
      </c>
      <c r="G2757" s="14">
        <f t="shared" si="54"/>
        <v>-93883</v>
      </c>
      <c r="H2757" s="1179"/>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175" t="s">
        <v>9738</v>
      </c>
    </row>
    <row r="2762" spans="1:8" x14ac:dyDescent="0.25">
      <c r="A2762" s="113">
        <v>45043</v>
      </c>
      <c r="B2762" s="21" t="s">
        <v>8657</v>
      </c>
      <c r="C2762" s="13" t="s">
        <v>8394</v>
      </c>
      <c r="D2762" s="766"/>
      <c r="E2762" s="22"/>
      <c r="F2762" s="19">
        <v>447612</v>
      </c>
      <c r="G2762" s="14">
        <f t="shared" si="54"/>
        <v>-447612</v>
      </c>
      <c r="H2762" s="1176"/>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64" t="s">
        <v>9800</v>
      </c>
    </row>
    <row r="2769" spans="1:8" x14ac:dyDescent="0.25">
      <c r="A2769" s="113">
        <v>45049</v>
      </c>
      <c r="B2769" s="21" t="s">
        <v>9661</v>
      </c>
      <c r="C2769" s="13" t="s">
        <v>8394</v>
      </c>
      <c r="D2769" s="766"/>
      <c r="E2769" s="22"/>
      <c r="F2769" s="19">
        <f>730000-F2768</f>
        <v>235093</v>
      </c>
      <c r="G2769" s="14">
        <f t="shared" si="54"/>
        <v>-235093</v>
      </c>
      <c r="H2769" s="1169"/>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64" t="s">
        <v>9848</v>
      </c>
    </row>
    <row r="2779" spans="1:8" ht="16.5" thickBot="1" x14ac:dyDescent="0.3">
      <c r="A2779" s="113">
        <v>45056</v>
      </c>
      <c r="B2779" s="21" t="s">
        <v>9356</v>
      </c>
      <c r="C2779" s="13" t="s">
        <v>169</v>
      </c>
      <c r="D2779" s="766"/>
      <c r="E2779" s="783"/>
      <c r="F2779" s="786">
        <v>124699</v>
      </c>
      <c r="G2779" s="784">
        <f t="shared" si="54"/>
        <v>-124699</v>
      </c>
      <c r="H2779" s="1165"/>
    </row>
    <row r="2780" spans="1:8" x14ac:dyDescent="0.25">
      <c r="A2780" s="113">
        <v>45056</v>
      </c>
      <c r="B2780" s="21" t="s">
        <v>8876</v>
      </c>
      <c r="C2780" s="13" t="s">
        <v>180</v>
      </c>
      <c r="D2780" s="766"/>
      <c r="E2780" s="783"/>
      <c r="F2780" s="785">
        <v>380920</v>
      </c>
      <c r="G2780" s="784">
        <f t="shared" si="54"/>
        <v>-380920</v>
      </c>
      <c r="H2780" s="1164" t="s">
        <v>9849</v>
      </c>
    </row>
    <row r="2781" spans="1:8" ht="16.5" thickBot="1" x14ac:dyDescent="0.3">
      <c r="A2781" s="113">
        <v>45056</v>
      </c>
      <c r="B2781" s="21" t="s">
        <v>9409</v>
      </c>
      <c r="C2781" s="13" t="s">
        <v>180</v>
      </c>
      <c r="D2781" s="766"/>
      <c r="E2781" s="783"/>
      <c r="F2781" s="786">
        <v>192080</v>
      </c>
      <c r="G2781" s="784">
        <f t="shared" si="54"/>
        <v>-192080</v>
      </c>
      <c r="H2781" s="1165"/>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64" t="s">
        <v>12279</v>
      </c>
    </row>
    <row r="2784" spans="1:8" x14ac:dyDescent="0.25">
      <c r="A2784" s="113">
        <v>45056</v>
      </c>
      <c r="B2784" s="21" t="s">
        <v>8876</v>
      </c>
      <c r="C2784" s="13" t="s">
        <v>5187</v>
      </c>
      <c r="D2784" s="766"/>
      <c r="E2784" s="22"/>
      <c r="F2784" s="112">
        <v>150000</v>
      </c>
      <c r="G2784" s="14">
        <f t="shared" si="54"/>
        <v>-150000</v>
      </c>
      <c r="H2784" s="1169"/>
    </row>
    <row r="2785" spans="1:8" x14ac:dyDescent="0.25">
      <c r="A2785" s="113">
        <v>45056</v>
      </c>
      <c r="B2785" s="21" t="s">
        <v>8876</v>
      </c>
      <c r="C2785" s="13" t="s">
        <v>5187</v>
      </c>
      <c r="D2785" s="766"/>
      <c r="E2785" s="22"/>
      <c r="F2785" s="112">
        <v>35000</v>
      </c>
      <c r="G2785" s="14">
        <f t="shared" si="54"/>
        <v>-35000</v>
      </c>
      <c r="H2785" s="1169"/>
    </row>
    <row r="2786" spans="1:8" x14ac:dyDescent="0.25">
      <c r="A2786" s="113">
        <v>45056</v>
      </c>
      <c r="B2786" s="21" t="s">
        <v>8876</v>
      </c>
      <c r="C2786" s="13" t="s">
        <v>5187</v>
      </c>
      <c r="D2786" s="766"/>
      <c r="E2786" s="22"/>
      <c r="F2786" s="112">
        <v>5000</v>
      </c>
      <c r="G2786" s="14">
        <f t="shared" si="54"/>
        <v>-5000</v>
      </c>
      <c r="H2786" s="1165"/>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12289</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12290</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12248</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52" t="s">
        <v>10317</v>
      </c>
    </row>
    <row r="2826" spans="1:8" x14ac:dyDescent="0.25">
      <c r="A2826" s="113">
        <v>45076</v>
      </c>
      <c r="B2826" s="21" t="s">
        <v>8043</v>
      </c>
      <c r="C2826" s="13" t="s">
        <v>7242</v>
      </c>
      <c r="D2826" s="766"/>
      <c r="E2826" s="22"/>
      <c r="F2826" s="19">
        <v>141655</v>
      </c>
      <c r="G2826" s="14">
        <f t="shared" si="54"/>
        <v>-141655</v>
      </c>
      <c r="H2826" s="1153"/>
    </row>
    <row r="2827" spans="1:8" x14ac:dyDescent="0.25">
      <c r="A2827" s="113">
        <v>45076</v>
      </c>
      <c r="B2827" s="21" t="s">
        <v>8339</v>
      </c>
      <c r="C2827" s="13" t="s">
        <v>7242</v>
      </c>
      <c r="D2827" s="766"/>
      <c r="E2827" s="22"/>
      <c r="F2827" s="19">
        <v>27798</v>
      </c>
      <c r="G2827" s="14">
        <f t="shared" si="54"/>
        <v>-27798</v>
      </c>
      <c r="H2827" s="1153"/>
    </row>
    <row r="2828" spans="1:8" x14ac:dyDescent="0.25">
      <c r="A2828" s="113">
        <v>45076</v>
      </c>
      <c r="B2828" s="21" t="s">
        <v>8559</v>
      </c>
      <c r="C2828" s="13" t="s">
        <v>7242</v>
      </c>
      <c r="D2828" s="766"/>
      <c r="E2828" s="22"/>
      <c r="F2828" s="19">
        <v>65342</v>
      </c>
      <c r="G2828" s="14">
        <f t="shared" si="54"/>
        <v>-65342</v>
      </c>
      <c r="H2828" s="1153"/>
    </row>
    <row r="2829" spans="1:8" x14ac:dyDescent="0.25">
      <c r="A2829" s="113">
        <v>45076</v>
      </c>
      <c r="B2829" s="21" t="s">
        <v>8657</v>
      </c>
      <c r="C2829" s="13" t="s">
        <v>7242</v>
      </c>
      <c r="D2829" s="766"/>
      <c r="E2829" s="22"/>
      <c r="F2829" s="19">
        <v>188071</v>
      </c>
      <c r="G2829" s="14">
        <f t="shared" si="54"/>
        <v>-188071</v>
      </c>
      <c r="H2829" s="1153"/>
    </row>
    <row r="2830" spans="1:8" x14ac:dyDescent="0.25">
      <c r="A2830" s="113">
        <v>45076</v>
      </c>
      <c r="B2830" s="21" t="s">
        <v>8868</v>
      </c>
      <c r="C2830" s="13" t="s">
        <v>7242</v>
      </c>
      <c r="D2830" s="766"/>
      <c r="E2830" s="22"/>
      <c r="F2830" s="19">
        <v>3983</v>
      </c>
      <c r="G2830" s="14">
        <f t="shared" si="54"/>
        <v>-3983</v>
      </c>
      <c r="H2830" s="1153"/>
    </row>
    <row r="2831" spans="1:8" x14ac:dyDescent="0.25">
      <c r="A2831" s="113">
        <v>45076</v>
      </c>
      <c r="B2831" s="21" t="s">
        <v>8876</v>
      </c>
      <c r="C2831" s="13" t="s">
        <v>7242</v>
      </c>
      <c r="D2831" s="766"/>
      <c r="E2831" s="22"/>
      <c r="F2831" s="19">
        <v>48076</v>
      </c>
      <c r="G2831" s="14">
        <f t="shared" si="54"/>
        <v>-48076</v>
      </c>
      <c r="H2831" s="1153"/>
    </row>
    <row r="2832" spans="1:8" x14ac:dyDescent="0.25">
      <c r="A2832" s="113">
        <v>45076</v>
      </c>
      <c r="B2832" s="21" t="s">
        <v>9409</v>
      </c>
      <c r="C2832" s="13" t="s">
        <v>7242</v>
      </c>
      <c r="D2832" s="766"/>
      <c r="E2832" s="22"/>
      <c r="F2832" s="19">
        <v>48076</v>
      </c>
      <c r="G2832" s="14">
        <f t="shared" si="54"/>
        <v>-48076</v>
      </c>
      <c r="H2832" s="1154"/>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70" t="s">
        <v>10127</v>
      </c>
    </row>
    <row r="2876" spans="1:8" x14ac:dyDescent="0.25">
      <c r="A2876" s="113">
        <v>45086</v>
      </c>
      <c r="B2876" s="21" t="s">
        <v>8043</v>
      </c>
      <c r="C2876" s="13" t="s">
        <v>7467</v>
      </c>
      <c r="D2876" s="766"/>
      <c r="E2876" s="783"/>
      <c r="F2876" s="142">
        <v>176124</v>
      </c>
      <c r="G2876" s="784">
        <f t="shared" ref="G2876:G2943" si="57">E2876-F2876</f>
        <v>-176124</v>
      </c>
      <c r="H2876" s="1172"/>
    </row>
    <row r="2877" spans="1:8" x14ac:dyDescent="0.25">
      <c r="A2877" s="113">
        <v>45086</v>
      </c>
      <c r="B2877" s="21" t="s">
        <v>8339</v>
      </c>
      <c r="C2877" s="13" t="s">
        <v>7467</v>
      </c>
      <c r="D2877" s="766"/>
      <c r="E2877" s="783"/>
      <c r="F2877" s="142">
        <v>265939</v>
      </c>
      <c r="G2877" s="784">
        <f t="shared" si="57"/>
        <v>-265939</v>
      </c>
      <c r="H2877" s="1172"/>
    </row>
    <row r="2878" spans="1:8" x14ac:dyDescent="0.25">
      <c r="A2878" s="113">
        <v>45086</v>
      </c>
      <c r="B2878" s="21" t="s">
        <v>8559</v>
      </c>
      <c r="C2878" s="13" t="s">
        <v>7467</v>
      </c>
      <c r="D2878" s="766"/>
      <c r="E2878" s="783"/>
      <c r="F2878" s="142">
        <v>245863</v>
      </c>
      <c r="G2878" s="784">
        <f t="shared" si="57"/>
        <v>-245863</v>
      </c>
      <c r="H2878" s="1172"/>
    </row>
    <row r="2879" spans="1:8" ht="16.5" thickBot="1" x14ac:dyDescent="0.3">
      <c r="A2879" s="113">
        <v>45086</v>
      </c>
      <c r="B2879" s="21" t="s">
        <v>8876</v>
      </c>
      <c r="C2879" s="13" t="s">
        <v>7467</v>
      </c>
      <c r="D2879" s="766"/>
      <c r="E2879" s="783"/>
      <c r="F2879" s="786">
        <v>201031</v>
      </c>
      <c r="G2879" s="784">
        <f t="shared" si="57"/>
        <v>-201031</v>
      </c>
      <c r="H2879" s="1171"/>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192" t="s">
        <v>10127</v>
      </c>
    </row>
    <row r="2883" spans="1:8" x14ac:dyDescent="0.25">
      <c r="A2883" s="113">
        <v>45089</v>
      </c>
      <c r="B2883" s="21" t="s">
        <v>9661</v>
      </c>
      <c r="C2883" s="13" t="s">
        <v>8394</v>
      </c>
      <c r="D2883" s="766"/>
      <c r="E2883" s="22"/>
      <c r="F2883" s="19">
        <v>100000</v>
      </c>
      <c r="G2883" s="14">
        <f t="shared" si="57"/>
        <v>-100000</v>
      </c>
      <c r="H2883" s="1173"/>
    </row>
    <row r="2884" spans="1:8" x14ac:dyDescent="0.25">
      <c r="A2884" s="113">
        <v>45089</v>
      </c>
      <c r="B2884" s="21" t="s">
        <v>8657</v>
      </c>
      <c r="C2884" s="13" t="s">
        <v>8394</v>
      </c>
      <c r="D2884" s="766"/>
      <c r="E2884" s="22"/>
      <c r="F2884" s="19">
        <v>350000</v>
      </c>
      <c r="G2884" s="14">
        <f t="shared" si="57"/>
        <v>-350000</v>
      </c>
      <c r="H2884" s="1174"/>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44" t="s">
        <v>10233</v>
      </c>
    </row>
    <row r="2895" spans="1:8" x14ac:dyDescent="0.25">
      <c r="A2895" s="113">
        <v>45094</v>
      </c>
      <c r="B2895" s="21" t="s">
        <v>9769</v>
      </c>
      <c r="C2895" s="13" t="s">
        <v>180</v>
      </c>
      <c r="D2895" s="766"/>
      <c r="E2895" s="783"/>
      <c r="F2895" s="142">
        <v>49080</v>
      </c>
      <c r="G2895" s="784">
        <f t="shared" si="57"/>
        <v>-49080</v>
      </c>
      <c r="H2895" s="1145"/>
    </row>
    <row r="2896" spans="1:8" x14ac:dyDescent="0.25">
      <c r="A2896" s="113">
        <v>45094</v>
      </c>
      <c r="B2896" s="21" t="s">
        <v>10296</v>
      </c>
      <c r="C2896" s="13" t="s">
        <v>180</v>
      </c>
      <c r="D2896" s="766"/>
      <c r="E2896" s="783"/>
      <c r="F2896" s="147">
        <v>151960</v>
      </c>
      <c r="G2896" s="784">
        <f t="shared" si="57"/>
        <v>-151960</v>
      </c>
      <c r="H2896" s="1145"/>
    </row>
    <row r="2897" spans="1:8" ht="16.5" thickBot="1" x14ac:dyDescent="0.3">
      <c r="A2897" s="113">
        <v>45094</v>
      </c>
      <c r="B2897" s="21" t="s">
        <v>10232</v>
      </c>
      <c r="C2897" s="13" t="s">
        <v>180</v>
      </c>
      <c r="D2897" s="766"/>
      <c r="E2897" s="783"/>
      <c r="F2897" s="786">
        <f>875000-F2896-F2895-F2894</f>
        <v>3960</v>
      </c>
      <c r="G2897" s="784">
        <f t="shared" si="57"/>
        <v>-3960</v>
      </c>
      <c r="H2897" s="1146"/>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44" t="s">
        <v>10256</v>
      </c>
    </row>
    <row r="2910" spans="1:8" x14ac:dyDescent="0.25">
      <c r="A2910" s="113">
        <v>45096</v>
      </c>
      <c r="B2910" s="21" t="s">
        <v>9967</v>
      </c>
      <c r="C2910" s="13" t="s">
        <v>169</v>
      </c>
      <c r="D2910" s="766"/>
      <c r="E2910" s="783"/>
      <c r="F2910" s="152">
        <v>23382</v>
      </c>
      <c r="G2910" s="784">
        <f t="shared" si="57"/>
        <v>-23382</v>
      </c>
      <c r="H2910" s="1145"/>
    </row>
    <row r="2911" spans="1:8" ht="16.5" thickBot="1" x14ac:dyDescent="0.3">
      <c r="A2911" s="113">
        <v>45096</v>
      </c>
      <c r="B2911" s="21" t="s">
        <v>9986</v>
      </c>
      <c r="C2911" s="13" t="s">
        <v>169</v>
      </c>
      <c r="D2911" s="766"/>
      <c r="E2911" s="783"/>
      <c r="F2911" s="296">
        <v>102854</v>
      </c>
      <c r="G2911" s="784">
        <f t="shared" si="57"/>
        <v>-102854</v>
      </c>
      <c r="H2911" s="1146"/>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64" t="s">
        <v>10235</v>
      </c>
    </row>
    <row r="2915" spans="1:8" x14ac:dyDescent="0.25">
      <c r="A2915" s="113">
        <v>45096</v>
      </c>
      <c r="B2915" s="21" t="s">
        <v>6505</v>
      </c>
      <c r="C2915" s="13" t="s">
        <v>164</v>
      </c>
      <c r="D2915" s="766"/>
      <c r="E2915" s="22"/>
      <c r="F2915" s="19">
        <v>1320</v>
      </c>
      <c r="G2915" s="14">
        <f t="shared" si="57"/>
        <v>-1320</v>
      </c>
      <c r="H2915" s="1169"/>
    </row>
    <row r="2916" spans="1:8" x14ac:dyDescent="0.25">
      <c r="A2916" s="113">
        <v>45096</v>
      </c>
      <c r="B2916" s="21" t="s">
        <v>8868</v>
      </c>
      <c r="C2916" s="13" t="s">
        <v>164</v>
      </c>
      <c r="D2916" s="766"/>
      <c r="E2916" s="22"/>
      <c r="F2916" s="19">
        <v>2773</v>
      </c>
      <c r="G2916" s="14">
        <f t="shared" si="57"/>
        <v>-2773</v>
      </c>
      <c r="H2916" s="1169"/>
    </row>
    <row r="2917" spans="1:8" x14ac:dyDescent="0.25">
      <c r="A2917" s="113">
        <v>45096</v>
      </c>
      <c r="B2917" s="21" t="s">
        <v>9356</v>
      </c>
      <c r="C2917" s="13" t="s">
        <v>164</v>
      </c>
      <c r="D2917" s="766"/>
      <c r="E2917" s="22"/>
      <c r="F2917" s="19">
        <v>12911</v>
      </c>
      <c r="G2917" s="14">
        <f t="shared" si="57"/>
        <v>-12911</v>
      </c>
      <c r="H2917" s="1169"/>
    </row>
    <row r="2918" spans="1:8" x14ac:dyDescent="0.25">
      <c r="A2918" s="113">
        <v>45096</v>
      </c>
      <c r="B2918" s="21" t="s">
        <v>9507</v>
      </c>
      <c r="C2918" s="13" t="s">
        <v>164</v>
      </c>
      <c r="D2918" s="766"/>
      <c r="E2918" s="22"/>
      <c r="F2918" s="19">
        <v>3303</v>
      </c>
      <c r="G2918" s="14">
        <f t="shared" si="57"/>
        <v>-3303</v>
      </c>
      <c r="H2918" s="1169"/>
    </row>
    <row r="2919" spans="1:8" x14ac:dyDescent="0.25">
      <c r="A2919" s="113">
        <v>45096</v>
      </c>
      <c r="B2919" s="21" t="s">
        <v>10911</v>
      </c>
      <c r="C2919" s="13" t="s">
        <v>164</v>
      </c>
      <c r="D2919" s="766"/>
      <c r="E2919" s="22"/>
      <c r="F2919" s="19">
        <v>64935</v>
      </c>
      <c r="G2919" s="14">
        <f t="shared" si="57"/>
        <v>-64935</v>
      </c>
      <c r="H2919" s="1169"/>
    </row>
    <row r="2920" spans="1:8" x14ac:dyDescent="0.25">
      <c r="A2920" s="113">
        <v>45096</v>
      </c>
      <c r="B2920" s="21" t="s">
        <v>9967</v>
      </c>
      <c r="C2920" s="13" t="s">
        <v>164</v>
      </c>
      <c r="D2920" s="766"/>
      <c r="E2920" s="22"/>
      <c r="F2920" s="19">
        <v>5073</v>
      </c>
      <c r="G2920" s="14">
        <f t="shared" si="57"/>
        <v>-5073</v>
      </c>
      <c r="H2920" s="1169"/>
    </row>
    <row r="2921" spans="1:8" x14ac:dyDescent="0.25">
      <c r="A2921" s="113">
        <v>45096</v>
      </c>
      <c r="B2921" s="21" t="s">
        <v>9986</v>
      </c>
      <c r="C2921" s="13" t="s">
        <v>164</v>
      </c>
      <c r="D2921" s="766"/>
      <c r="E2921" s="22"/>
      <c r="F2921" s="110">
        <f>100000-F2920-F2919-3485-F2917-F2916-F2915-F2914</f>
        <v>2239</v>
      </c>
      <c r="G2921" s="14">
        <f t="shared" si="57"/>
        <v>-2239</v>
      </c>
      <c r="H2921" s="1165"/>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187" t="s">
        <v>10127</v>
      </c>
    </row>
    <row r="2926" spans="1:8" x14ac:dyDescent="0.25">
      <c r="A2926" s="113">
        <v>45099</v>
      </c>
      <c r="B2926" s="21" t="s">
        <v>9769</v>
      </c>
      <c r="C2926" s="13" t="s">
        <v>8394</v>
      </c>
      <c r="D2926" s="766"/>
      <c r="E2926" s="783"/>
      <c r="F2926" s="214">
        <v>500000</v>
      </c>
      <c r="G2926" s="784">
        <f t="shared" si="57"/>
        <v>-500000</v>
      </c>
      <c r="H2926" s="1188"/>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52" t="s">
        <v>10398</v>
      </c>
    </row>
    <row r="2932" spans="1:8" ht="15.75" customHeight="1" x14ac:dyDescent="0.25">
      <c r="A2932" s="113">
        <v>45104</v>
      </c>
      <c r="B2932" s="21" t="s">
        <v>9409</v>
      </c>
      <c r="C2932" s="13" t="s">
        <v>7242</v>
      </c>
      <c r="D2932" s="766"/>
      <c r="E2932" s="22"/>
      <c r="F2932" s="19">
        <v>116894</v>
      </c>
      <c r="G2932" s="14">
        <f t="shared" si="57"/>
        <v>-116894</v>
      </c>
      <c r="H2932" s="1153"/>
    </row>
    <row r="2933" spans="1:8" x14ac:dyDescent="0.25">
      <c r="A2933" s="113">
        <v>45104</v>
      </c>
      <c r="B2933" s="21"/>
      <c r="C2933" s="13" t="s">
        <v>7242</v>
      </c>
      <c r="D2933" s="766"/>
      <c r="E2933" s="22"/>
      <c r="F2933" s="19">
        <v>13918</v>
      </c>
      <c r="G2933" s="14">
        <f t="shared" si="57"/>
        <v>-13918</v>
      </c>
      <c r="H2933" s="1154"/>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49" t="s">
        <v>10325</v>
      </c>
    </row>
    <row r="2940" spans="1:8" x14ac:dyDescent="0.25">
      <c r="A2940" s="113">
        <v>45112</v>
      </c>
      <c r="B2940" s="21" t="s">
        <v>8868</v>
      </c>
      <c r="C2940" s="13" t="s">
        <v>8394</v>
      </c>
      <c r="D2940" s="766"/>
      <c r="E2940" s="22"/>
      <c r="F2940" s="19">
        <v>200000</v>
      </c>
      <c r="G2940" s="14">
        <f t="shared" si="57"/>
        <v>-200000</v>
      </c>
      <c r="H2940" s="1150"/>
    </row>
    <row r="2941" spans="1:8" x14ac:dyDescent="0.25">
      <c r="A2941" s="113">
        <v>45112</v>
      </c>
      <c r="B2941" s="21" t="s">
        <v>9356</v>
      </c>
      <c r="C2941" s="13" t="s">
        <v>8394</v>
      </c>
      <c r="D2941" s="766"/>
      <c r="E2941" s="22"/>
      <c r="F2941" s="19">
        <v>270000</v>
      </c>
      <c r="G2941" s="14">
        <f t="shared" si="57"/>
        <v>-270000</v>
      </c>
      <c r="H2941" s="1150"/>
    </row>
    <row r="2942" spans="1:8" x14ac:dyDescent="0.25">
      <c r="A2942" s="113">
        <v>45112</v>
      </c>
      <c r="B2942" s="21" t="s">
        <v>9661</v>
      </c>
      <c r="C2942" s="13" t="s">
        <v>8394</v>
      </c>
      <c r="D2942" s="766"/>
      <c r="E2942" s="22"/>
      <c r="F2942" s="19">
        <v>430000</v>
      </c>
      <c r="G2942" s="14">
        <f t="shared" si="57"/>
        <v>-430000</v>
      </c>
      <c r="H2942" s="1150"/>
    </row>
    <row r="2943" spans="1:8" x14ac:dyDescent="0.25">
      <c r="A2943" s="113">
        <v>45112</v>
      </c>
      <c r="B2943" s="21" t="s">
        <v>10151</v>
      </c>
      <c r="C2943" s="13" t="s">
        <v>8394</v>
      </c>
      <c r="D2943" s="766"/>
      <c r="E2943" s="22"/>
      <c r="F2943" s="19">
        <v>50000</v>
      </c>
      <c r="G2943" s="14">
        <f t="shared" si="57"/>
        <v>-50000</v>
      </c>
      <c r="H2943" s="1151"/>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02" t="s">
        <v>10473</v>
      </c>
      <c r="E2950" s="783">
        <v>130000</v>
      </c>
      <c r="F2950" s="19"/>
      <c r="G2950" s="14">
        <f t="shared" si="60"/>
        <v>130000</v>
      </c>
      <c r="H2950" s="343" t="s">
        <v>9279</v>
      </c>
    </row>
    <row r="2951" spans="1:8" x14ac:dyDescent="0.25">
      <c r="A2951" s="113">
        <v>45118</v>
      </c>
      <c r="B2951" s="21" t="s">
        <v>8868</v>
      </c>
      <c r="C2951" s="13" t="s">
        <v>166</v>
      </c>
      <c r="D2951" s="1203"/>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73" t="s">
        <v>10480</v>
      </c>
      <c r="J2961" s="128"/>
    </row>
    <row r="2962" spans="1:10" x14ac:dyDescent="0.25">
      <c r="A2962" s="113">
        <v>45124</v>
      </c>
      <c r="B2962" s="21" t="s">
        <v>9769</v>
      </c>
      <c r="C2962" s="13" t="s">
        <v>166</v>
      </c>
      <c r="D2962" s="766"/>
      <c r="E2962" s="22"/>
      <c r="F2962" s="19">
        <v>66000</v>
      </c>
      <c r="G2962" s="14">
        <f t="shared" si="60"/>
        <v>-66000</v>
      </c>
      <c r="H2962" s="1173"/>
    </row>
    <row r="2963" spans="1:10" x14ac:dyDescent="0.25">
      <c r="A2963" s="113">
        <v>45124</v>
      </c>
      <c r="B2963" s="21" t="s">
        <v>9967</v>
      </c>
      <c r="C2963" s="13" t="s">
        <v>166</v>
      </c>
      <c r="D2963" s="766"/>
      <c r="E2963" s="22"/>
      <c r="F2963" s="19">
        <v>15800</v>
      </c>
      <c r="G2963" s="14">
        <f t="shared" si="60"/>
        <v>-15800</v>
      </c>
      <c r="H2963" s="1173"/>
    </row>
    <row r="2964" spans="1:10" x14ac:dyDescent="0.25">
      <c r="A2964" s="113">
        <v>45124</v>
      </c>
      <c r="B2964" s="21" t="s">
        <v>10471</v>
      </c>
      <c r="C2964" s="13" t="s">
        <v>166</v>
      </c>
      <c r="D2964" s="766"/>
      <c r="E2964" s="22"/>
      <c r="F2964" s="19">
        <v>13260</v>
      </c>
      <c r="G2964" s="14">
        <f t="shared" si="60"/>
        <v>-13260</v>
      </c>
      <c r="H2964" s="1173"/>
    </row>
    <row r="2965" spans="1:10" x14ac:dyDescent="0.25">
      <c r="A2965" s="113">
        <v>45124</v>
      </c>
      <c r="B2965" s="21" t="s">
        <v>8657</v>
      </c>
      <c r="C2965" s="13" t="s">
        <v>166</v>
      </c>
      <c r="D2965" s="766"/>
      <c r="E2965" s="22"/>
      <c r="F2965" s="19">
        <v>290840</v>
      </c>
      <c r="G2965" s="14">
        <f t="shared" si="60"/>
        <v>-290840</v>
      </c>
      <c r="H2965" s="1174"/>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64" t="s">
        <v>10510</v>
      </c>
    </row>
    <row r="2975" spans="1:10" ht="16.5" thickBot="1" x14ac:dyDescent="0.3">
      <c r="A2975" s="113">
        <v>45125</v>
      </c>
      <c r="B2975" s="21" t="s">
        <v>10471</v>
      </c>
      <c r="C2975" s="13" t="s">
        <v>166</v>
      </c>
      <c r="D2975" s="766"/>
      <c r="E2975" s="783"/>
      <c r="F2975" s="786">
        <v>130000</v>
      </c>
      <c r="G2975" s="784">
        <f t="shared" si="60"/>
        <v>-130000</v>
      </c>
      <c r="H2975" s="1165"/>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04" t="s">
        <v>10551</v>
      </c>
    </row>
    <row r="2982" spans="1:8" x14ac:dyDescent="0.25">
      <c r="A2982" s="113">
        <v>45127</v>
      </c>
      <c r="B2982" s="21" t="s">
        <v>8868</v>
      </c>
      <c r="C2982" s="13" t="s">
        <v>8394</v>
      </c>
      <c r="D2982" s="766"/>
      <c r="E2982" s="783"/>
      <c r="F2982" s="142">
        <v>182717</v>
      </c>
      <c r="G2982" s="784">
        <f t="shared" si="60"/>
        <v>-182717</v>
      </c>
      <c r="H2982" s="1205"/>
    </row>
    <row r="2983" spans="1:8" x14ac:dyDescent="0.25">
      <c r="A2983" s="113">
        <v>45127</v>
      </c>
      <c r="B2983" s="21" t="s">
        <v>9356</v>
      </c>
      <c r="C2983" s="13" t="s">
        <v>8394</v>
      </c>
      <c r="D2983" s="766"/>
      <c r="E2983" s="783"/>
      <c r="F2983" s="142">
        <v>190000</v>
      </c>
      <c r="G2983" s="784">
        <f t="shared" si="60"/>
        <v>-190000</v>
      </c>
      <c r="H2983" s="1205"/>
    </row>
    <row r="2984" spans="1:8" x14ac:dyDescent="0.25">
      <c r="A2984" s="113">
        <v>45127</v>
      </c>
      <c r="B2984" s="21" t="s">
        <v>9661</v>
      </c>
      <c r="C2984" s="13" t="s">
        <v>8394</v>
      </c>
      <c r="D2984" s="766"/>
      <c r="E2984" s="783"/>
      <c r="F2984" s="142">
        <v>45196</v>
      </c>
      <c r="G2984" s="784">
        <f t="shared" si="60"/>
        <v>-45196</v>
      </c>
      <c r="H2984" s="1205"/>
    </row>
    <row r="2985" spans="1:8" x14ac:dyDescent="0.25">
      <c r="A2985" s="113">
        <v>45127</v>
      </c>
      <c r="B2985" s="21" t="s">
        <v>9769</v>
      </c>
      <c r="C2985" s="13" t="s">
        <v>8394</v>
      </c>
      <c r="D2985" s="766"/>
      <c r="E2985" s="783"/>
      <c r="F2985" s="142">
        <v>190000</v>
      </c>
      <c r="G2985" s="784">
        <f t="shared" si="60"/>
        <v>-190000</v>
      </c>
      <c r="H2985" s="1205"/>
    </row>
    <row r="2986" spans="1:8" x14ac:dyDescent="0.25">
      <c r="A2986" s="113">
        <v>45127</v>
      </c>
      <c r="B2986" s="21" t="s">
        <v>10151</v>
      </c>
      <c r="C2986" s="13" t="s">
        <v>8394</v>
      </c>
      <c r="D2986" s="766"/>
      <c r="E2986" s="783"/>
      <c r="F2986" s="142">
        <v>190000</v>
      </c>
      <c r="G2986" s="784">
        <f t="shared" si="60"/>
        <v>-190000</v>
      </c>
      <c r="H2986" s="1205"/>
    </row>
    <row r="2987" spans="1:8" ht="16.5" thickBot="1" x14ac:dyDescent="0.3">
      <c r="A2987" s="113">
        <v>45127</v>
      </c>
      <c r="B2987" s="21" t="s">
        <v>10296</v>
      </c>
      <c r="C2987" s="13" t="s">
        <v>8394</v>
      </c>
      <c r="D2987" s="766"/>
      <c r="E2987" s="783"/>
      <c r="F2987" s="786">
        <v>190000</v>
      </c>
      <c r="G2987" s="784">
        <f t="shared" si="60"/>
        <v>-190000</v>
      </c>
      <c r="H2987" s="1206"/>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70" t="s">
        <v>10752</v>
      </c>
    </row>
    <row r="3030" spans="1:8" x14ac:dyDescent="0.25">
      <c r="A3030" s="113">
        <v>45153</v>
      </c>
      <c r="B3030" s="21" t="s">
        <v>8876</v>
      </c>
      <c r="C3030" s="13" t="s">
        <v>7467</v>
      </c>
      <c r="D3030" s="766"/>
      <c r="E3030" s="22"/>
      <c r="F3030" s="19">
        <v>201658</v>
      </c>
      <c r="G3030" s="14">
        <f t="shared" si="60"/>
        <v>-201658</v>
      </c>
      <c r="H3030" s="1172"/>
    </row>
    <row r="3031" spans="1:8" x14ac:dyDescent="0.25">
      <c r="A3031" s="113">
        <v>45153</v>
      </c>
      <c r="B3031" s="21" t="s">
        <v>9661</v>
      </c>
      <c r="C3031" s="13" t="s">
        <v>7467</v>
      </c>
      <c r="D3031" s="766"/>
      <c r="E3031" s="22"/>
      <c r="F3031" s="19">
        <v>482460</v>
      </c>
      <c r="G3031" s="14">
        <f t="shared" si="60"/>
        <v>-482460</v>
      </c>
      <c r="H3031" s="1171"/>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58" t="s">
        <v>10848</v>
      </c>
    </row>
    <row r="3034" spans="1:8" x14ac:dyDescent="0.25">
      <c r="A3034" s="113">
        <v>45154</v>
      </c>
      <c r="B3034" s="21" t="s">
        <v>9356</v>
      </c>
      <c r="C3034" s="13" t="s">
        <v>8394</v>
      </c>
      <c r="D3034" s="766"/>
      <c r="E3034" s="783"/>
      <c r="F3034" s="142">
        <v>150000</v>
      </c>
      <c r="G3034" s="784">
        <f t="shared" ref="G3034:G3171" si="62">E3034-F3034</f>
        <v>-150000</v>
      </c>
      <c r="H3034" s="1159"/>
    </row>
    <row r="3035" spans="1:8" x14ac:dyDescent="0.25">
      <c r="A3035" s="113">
        <v>45154</v>
      </c>
      <c r="B3035" s="21" t="s">
        <v>9769</v>
      </c>
      <c r="C3035" s="13" t="s">
        <v>8394</v>
      </c>
      <c r="D3035" s="766"/>
      <c r="E3035" s="783"/>
      <c r="F3035" s="142">
        <v>372320</v>
      </c>
      <c r="G3035" s="784">
        <f t="shared" si="62"/>
        <v>-372320</v>
      </c>
      <c r="H3035" s="1159"/>
    </row>
    <row r="3036" spans="1:8" x14ac:dyDescent="0.25">
      <c r="A3036" s="113">
        <v>45154</v>
      </c>
      <c r="B3036" s="21" t="s">
        <v>10151</v>
      </c>
      <c r="C3036" s="13" t="s">
        <v>8394</v>
      </c>
      <c r="D3036" s="766"/>
      <c r="E3036" s="783"/>
      <c r="F3036" s="142">
        <v>300000</v>
      </c>
      <c r="G3036" s="784">
        <f t="shared" si="62"/>
        <v>-300000</v>
      </c>
      <c r="H3036" s="1159"/>
    </row>
    <row r="3037" spans="1:8" x14ac:dyDescent="0.25">
      <c r="A3037" s="113">
        <v>45154</v>
      </c>
      <c r="B3037" s="983" t="s">
        <v>10379</v>
      </c>
      <c r="C3037" s="13" t="s">
        <v>8394</v>
      </c>
      <c r="D3037" s="766"/>
      <c r="E3037" s="783"/>
      <c r="F3037" s="142">
        <v>100000</v>
      </c>
      <c r="G3037" s="784">
        <f t="shared" si="62"/>
        <v>-100000</v>
      </c>
      <c r="H3037" s="1159"/>
    </row>
    <row r="3038" spans="1:8" x14ac:dyDescent="0.25">
      <c r="A3038" s="266">
        <v>45154</v>
      </c>
      <c r="B3038" s="978" t="s">
        <v>10232</v>
      </c>
      <c r="C3038" s="54" t="s">
        <v>8394</v>
      </c>
      <c r="D3038" s="777"/>
      <c r="E3038" s="955"/>
      <c r="F3038" s="147">
        <v>5602</v>
      </c>
      <c r="G3038" s="979">
        <f t="shared" si="62"/>
        <v>-5602</v>
      </c>
      <c r="H3038" s="1160"/>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186" t="s">
        <v>10806</v>
      </c>
      <c r="E3044" s="22">
        <v>20300</v>
      </c>
      <c r="F3044" s="19"/>
      <c r="G3044" s="14">
        <f t="shared" si="62"/>
        <v>20300</v>
      </c>
      <c r="H3044" s="1187" t="s">
        <v>9326</v>
      </c>
    </row>
    <row r="3045" spans="1:8" ht="15.75" customHeight="1" x14ac:dyDescent="0.25">
      <c r="A3045" s="113">
        <v>45156</v>
      </c>
      <c r="B3045" s="983" t="s">
        <v>10379</v>
      </c>
      <c r="C3045" s="13" t="s">
        <v>166</v>
      </c>
      <c r="D3045" s="1186"/>
      <c r="E3045" s="22">
        <v>45000</v>
      </c>
      <c r="F3045" s="19"/>
      <c r="G3045" s="14">
        <f t="shared" si="62"/>
        <v>45000</v>
      </c>
      <c r="H3045" s="1188"/>
    </row>
    <row r="3046" spans="1:8" x14ac:dyDescent="0.25">
      <c r="A3046" s="113">
        <v>45156</v>
      </c>
      <c r="B3046" s="21" t="s">
        <v>8657</v>
      </c>
      <c r="C3046" s="13" t="s">
        <v>166</v>
      </c>
      <c r="D3046" s="766"/>
      <c r="E3046" s="22"/>
      <c r="F3046" s="19">
        <v>64845</v>
      </c>
      <c r="G3046" s="14">
        <f t="shared" si="62"/>
        <v>-64845</v>
      </c>
      <c r="H3046" s="1192" t="s">
        <v>10843</v>
      </c>
    </row>
    <row r="3047" spans="1:8" x14ac:dyDescent="0.25">
      <c r="A3047" s="113">
        <v>45156</v>
      </c>
      <c r="B3047" s="21" t="s">
        <v>8868</v>
      </c>
      <c r="C3047" s="13" t="s">
        <v>166</v>
      </c>
      <c r="D3047" s="766"/>
      <c r="E3047" s="22"/>
      <c r="F3047" s="19">
        <v>22500</v>
      </c>
      <c r="G3047" s="14">
        <f t="shared" si="62"/>
        <v>-22500</v>
      </c>
      <c r="H3047" s="1173"/>
    </row>
    <row r="3048" spans="1:8" x14ac:dyDescent="0.25">
      <c r="A3048" s="113">
        <v>45156</v>
      </c>
      <c r="B3048" s="21" t="s">
        <v>10151</v>
      </c>
      <c r="C3048" s="13" t="s">
        <v>166</v>
      </c>
      <c r="D3048" s="766"/>
      <c r="E3048" s="22"/>
      <c r="F3048" s="19">
        <v>19260</v>
      </c>
      <c r="G3048" s="14">
        <f t="shared" si="62"/>
        <v>-19260</v>
      </c>
      <c r="H3048" s="1173"/>
    </row>
    <row r="3049" spans="1:8" x14ac:dyDescent="0.25">
      <c r="A3049" s="113">
        <v>45156</v>
      </c>
      <c r="B3049" s="21" t="s">
        <v>10471</v>
      </c>
      <c r="C3049" s="13" t="s">
        <v>166</v>
      </c>
      <c r="D3049" s="766"/>
      <c r="E3049" s="22"/>
      <c r="F3049" s="19">
        <v>34640</v>
      </c>
      <c r="G3049" s="14">
        <f t="shared" si="62"/>
        <v>-34640</v>
      </c>
      <c r="H3049" s="1173"/>
    </row>
    <row r="3050" spans="1:8" x14ac:dyDescent="0.25">
      <c r="A3050" s="113">
        <v>45156</v>
      </c>
      <c r="B3050" s="983" t="s">
        <v>10379</v>
      </c>
      <c r="C3050" s="13" t="s">
        <v>166</v>
      </c>
      <c r="D3050" s="766"/>
      <c r="E3050" s="22"/>
      <c r="F3050" s="19">
        <v>58755</v>
      </c>
      <c r="G3050" s="14">
        <f t="shared" si="62"/>
        <v>-58755</v>
      </c>
      <c r="H3050" s="1174"/>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58" t="s">
        <v>10848</v>
      </c>
    </row>
    <row r="3066" spans="1:8" x14ac:dyDescent="0.25">
      <c r="A3066" s="113">
        <v>45161</v>
      </c>
      <c r="B3066" s="983" t="s">
        <v>10296</v>
      </c>
      <c r="C3066" s="140" t="s">
        <v>8394</v>
      </c>
      <c r="D3066" s="984"/>
      <c r="E3066" s="783"/>
      <c r="F3066" s="142">
        <v>112135</v>
      </c>
      <c r="G3066" s="784">
        <f t="shared" si="62"/>
        <v>-112135</v>
      </c>
      <c r="H3066" s="1159"/>
    </row>
    <row r="3067" spans="1:8" x14ac:dyDescent="0.25">
      <c r="A3067" s="113">
        <v>45161</v>
      </c>
      <c r="B3067" s="21" t="s">
        <v>9356</v>
      </c>
      <c r="C3067" s="140" t="s">
        <v>8394</v>
      </c>
      <c r="D3067" s="984"/>
      <c r="E3067" s="783"/>
      <c r="F3067" s="142">
        <v>22065</v>
      </c>
      <c r="G3067" s="784">
        <f t="shared" si="62"/>
        <v>-22065</v>
      </c>
      <c r="H3067" s="1159"/>
    </row>
    <row r="3068" spans="1:8" x14ac:dyDescent="0.25">
      <c r="A3068" s="113">
        <v>45161</v>
      </c>
      <c r="B3068" s="983" t="s">
        <v>10151</v>
      </c>
      <c r="C3068" s="140" t="s">
        <v>8394</v>
      </c>
      <c r="D3068" s="984"/>
      <c r="E3068" s="783"/>
      <c r="F3068" s="142">
        <v>300000</v>
      </c>
      <c r="G3068" s="784">
        <f t="shared" si="62"/>
        <v>-300000</v>
      </c>
      <c r="H3068" s="1159"/>
    </row>
    <row r="3069" spans="1:8" x14ac:dyDescent="0.25">
      <c r="A3069" s="113">
        <v>45161</v>
      </c>
      <c r="B3069" s="983" t="s">
        <v>10379</v>
      </c>
      <c r="C3069" s="140" t="s">
        <v>8394</v>
      </c>
      <c r="D3069" s="984"/>
      <c r="E3069" s="783"/>
      <c r="F3069" s="142">
        <v>200000</v>
      </c>
      <c r="G3069" s="784">
        <f t="shared" si="62"/>
        <v>-200000</v>
      </c>
      <c r="H3069" s="1159"/>
    </row>
    <row r="3070" spans="1:8" ht="16.5" thickBot="1" x14ac:dyDescent="0.3">
      <c r="A3070" s="113">
        <v>45161</v>
      </c>
      <c r="B3070" s="983" t="s">
        <v>10232</v>
      </c>
      <c r="C3070" s="986" t="s">
        <v>8394</v>
      </c>
      <c r="D3070" s="984"/>
      <c r="E3070" s="783"/>
      <c r="F3070" s="786">
        <v>337781</v>
      </c>
      <c r="G3070" s="784">
        <f t="shared" si="62"/>
        <v>-337781</v>
      </c>
      <c r="H3070" s="1160"/>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189" t="s">
        <v>10856</v>
      </c>
    </row>
    <row r="3080" spans="1:8" x14ac:dyDescent="0.25">
      <c r="A3080" s="113">
        <v>45164</v>
      </c>
      <c r="B3080" s="21" t="s">
        <v>9967</v>
      </c>
      <c r="C3080" s="13" t="s">
        <v>169</v>
      </c>
      <c r="D3080" s="766"/>
      <c r="E3080" s="783"/>
      <c r="F3080" s="142">
        <v>23382</v>
      </c>
      <c r="G3080" s="784">
        <f t="shared" si="62"/>
        <v>-23382</v>
      </c>
      <c r="H3080" s="1190"/>
    </row>
    <row r="3081" spans="1:8" x14ac:dyDescent="0.25">
      <c r="A3081" s="113">
        <v>45164</v>
      </c>
      <c r="B3081" s="21" t="s">
        <v>9986</v>
      </c>
      <c r="C3081" s="13" t="s">
        <v>169</v>
      </c>
      <c r="D3081" s="766"/>
      <c r="E3081" s="783"/>
      <c r="F3081" s="142">
        <v>37222</v>
      </c>
      <c r="G3081" s="784">
        <f t="shared" si="62"/>
        <v>-37222</v>
      </c>
      <c r="H3081" s="1190"/>
    </row>
    <row r="3082" spans="1:8" x14ac:dyDescent="0.25">
      <c r="A3082" s="113">
        <v>45164</v>
      </c>
      <c r="B3082" s="21" t="s">
        <v>10296</v>
      </c>
      <c r="C3082" s="13" t="s">
        <v>169</v>
      </c>
      <c r="D3082" s="766"/>
      <c r="E3082" s="783"/>
      <c r="F3082" s="142">
        <v>129892</v>
      </c>
      <c r="G3082" s="784">
        <f t="shared" si="62"/>
        <v>-129892</v>
      </c>
      <c r="H3082" s="1190"/>
    </row>
    <row r="3083" spans="1:8" ht="16.5" thickBot="1" x14ac:dyDescent="0.3">
      <c r="A3083" s="113">
        <v>45164</v>
      </c>
      <c r="B3083" s="21" t="s">
        <v>10571</v>
      </c>
      <c r="C3083" s="13" t="s">
        <v>169</v>
      </c>
      <c r="D3083" s="766"/>
      <c r="E3083" s="783"/>
      <c r="F3083" s="786">
        <v>7300</v>
      </c>
      <c r="G3083" s="784">
        <f t="shared" si="62"/>
        <v>-7300</v>
      </c>
      <c r="H3083" s="1191"/>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66" t="s">
        <v>10876</v>
      </c>
    </row>
    <row r="3086" spans="1:8" x14ac:dyDescent="0.25">
      <c r="A3086" s="113">
        <v>45164</v>
      </c>
      <c r="B3086" s="21" t="s">
        <v>10296</v>
      </c>
      <c r="C3086" s="13" t="s">
        <v>1803</v>
      </c>
      <c r="D3086" s="766"/>
      <c r="E3086" s="783"/>
      <c r="F3086" s="142">
        <v>4870</v>
      </c>
      <c r="G3086" s="784">
        <f t="shared" si="62"/>
        <v>-4870</v>
      </c>
      <c r="H3086" s="1167"/>
    </row>
    <row r="3087" spans="1:8" ht="16.5" thickBot="1" x14ac:dyDescent="0.3">
      <c r="A3087" s="113">
        <v>45164</v>
      </c>
      <c r="B3087" s="21" t="s">
        <v>10909</v>
      </c>
      <c r="C3087" s="13" t="s">
        <v>1803</v>
      </c>
      <c r="D3087" s="766"/>
      <c r="E3087" s="955"/>
      <c r="F3087" s="786">
        <v>75050</v>
      </c>
      <c r="G3087" s="979">
        <f t="shared" si="62"/>
        <v>-75050</v>
      </c>
      <c r="H3087" s="1168"/>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12506</v>
      </c>
      <c r="D3103" s="766"/>
      <c r="E3103" s="22"/>
      <c r="F3103" s="19">
        <v>2500000</v>
      </c>
      <c r="G3103" s="14">
        <f t="shared" si="62"/>
        <v>-2500000</v>
      </c>
      <c r="H3103" s="13" t="s">
        <v>12508</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64" t="s">
        <v>11006</v>
      </c>
    </row>
    <row r="3112" spans="1:8" x14ac:dyDescent="0.25">
      <c r="A3112" s="113">
        <v>45174</v>
      </c>
      <c r="B3112" s="21" t="s">
        <v>10571</v>
      </c>
      <c r="C3112" s="13" t="s">
        <v>180</v>
      </c>
      <c r="D3112" s="766"/>
      <c r="E3112" s="22"/>
      <c r="F3112" s="19">
        <v>120960</v>
      </c>
      <c r="G3112" s="14">
        <f t="shared" si="62"/>
        <v>-120960</v>
      </c>
      <c r="H3112" s="1169"/>
    </row>
    <row r="3113" spans="1:8" x14ac:dyDescent="0.25">
      <c r="A3113" s="113">
        <v>45174</v>
      </c>
      <c r="B3113" s="21" t="s">
        <v>10379</v>
      </c>
      <c r="C3113" s="13" t="s">
        <v>180</v>
      </c>
      <c r="D3113" s="766"/>
      <c r="E3113" s="22"/>
      <c r="F3113" s="19">
        <v>4960</v>
      </c>
      <c r="G3113" s="14">
        <f t="shared" si="62"/>
        <v>-4960</v>
      </c>
      <c r="H3113" s="1165"/>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12267</v>
      </c>
      <c r="E3116" s="22">
        <v>667008</v>
      </c>
      <c r="F3116" s="19"/>
      <c r="G3116" s="14">
        <f t="shared" si="62"/>
        <v>667008</v>
      </c>
      <c r="H3116" s="956"/>
    </row>
    <row r="3117" spans="1:8" x14ac:dyDescent="0.25">
      <c r="A3117" s="113">
        <v>45173</v>
      </c>
      <c r="B3117" s="21" t="s">
        <v>8876</v>
      </c>
      <c r="C3117" s="13" t="s">
        <v>5187</v>
      </c>
      <c r="D3117" s="766" t="s">
        <v>12264</v>
      </c>
      <c r="E3117" s="22">
        <v>19540</v>
      </c>
      <c r="F3117" s="19"/>
      <c r="G3117" s="14">
        <f t="shared" si="62"/>
        <v>19540</v>
      </c>
      <c r="H3117" s="956"/>
    </row>
    <row r="3118" spans="1:8" x14ac:dyDescent="0.25">
      <c r="A3118" s="113">
        <v>45173</v>
      </c>
      <c r="B3118" s="21" t="s">
        <v>10296</v>
      </c>
      <c r="C3118" s="13" t="s">
        <v>5187</v>
      </c>
      <c r="D3118" s="766" t="s">
        <v>12266</v>
      </c>
      <c r="E3118" s="22">
        <v>127320</v>
      </c>
      <c r="F3118" s="19"/>
      <c r="G3118" s="14">
        <f t="shared" si="62"/>
        <v>127320</v>
      </c>
      <c r="H3118" s="956"/>
    </row>
    <row r="3119" spans="1:8" x14ac:dyDescent="0.25">
      <c r="A3119" s="113">
        <v>45173</v>
      </c>
      <c r="B3119" s="21" t="s">
        <v>10296</v>
      </c>
      <c r="C3119" s="13" t="s">
        <v>5187</v>
      </c>
      <c r="D3119" s="766" t="s">
        <v>12265</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12263</v>
      </c>
      <c r="E3121" s="22">
        <v>48600</v>
      </c>
      <c r="F3121" s="19"/>
      <c r="G3121" s="14">
        <f t="shared" si="62"/>
        <v>48600</v>
      </c>
      <c r="H3121" s="956"/>
    </row>
    <row r="3122" spans="1:10" x14ac:dyDescent="0.25">
      <c r="A3122" s="113">
        <v>45173</v>
      </c>
      <c r="B3122" s="21" t="s">
        <v>8876</v>
      </c>
      <c r="C3122" s="13" t="s">
        <v>5187</v>
      </c>
      <c r="D3122" s="766" t="s">
        <v>12262</v>
      </c>
      <c r="E3122" s="22">
        <v>30240</v>
      </c>
      <c r="F3122" s="19"/>
      <c r="G3122" s="14">
        <f t="shared" si="62"/>
        <v>30240</v>
      </c>
      <c r="H3122" s="956"/>
    </row>
    <row r="3123" spans="1:10" x14ac:dyDescent="0.25">
      <c r="A3123" s="113">
        <v>45173</v>
      </c>
      <c r="B3123" s="21" t="s">
        <v>8876</v>
      </c>
      <c r="C3123" s="13" t="s">
        <v>5187</v>
      </c>
      <c r="D3123" s="766" t="s">
        <v>12261</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12285</v>
      </c>
      <c r="D3131" s="766"/>
      <c r="E3131" s="22"/>
      <c r="F3131" s="19">
        <v>938219</v>
      </c>
      <c r="G3131" s="14">
        <f t="shared" si="62"/>
        <v>-938219</v>
      </c>
      <c r="H3131" s="13" t="s">
        <v>11229</v>
      </c>
    </row>
    <row r="3132" spans="1:10" x14ac:dyDescent="0.25">
      <c r="A3132" s="113">
        <v>45175</v>
      </c>
      <c r="B3132" s="21" t="s">
        <v>10909</v>
      </c>
      <c r="C3132" s="13" t="s">
        <v>12285</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183" t="s">
        <v>11163</v>
      </c>
      <c r="E3153" s="22">
        <v>35941</v>
      </c>
      <c r="F3153" s="19"/>
      <c r="G3153" s="14">
        <f t="shared" si="62"/>
        <v>35941</v>
      </c>
      <c r="H3153" s="13"/>
    </row>
    <row r="3154" spans="1:8" x14ac:dyDescent="0.25">
      <c r="A3154" s="113">
        <v>45190</v>
      </c>
      <c r="B3154" s="21" t="s">
        <v>11075</v>
      </c>
      <c r="C3154" s="13" t="s">
        <v>8394</v>
      </c>
      <c r="D3154" s="1184"/>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183" t="s">
        <v>11165</v>
      </c>
      <c r="E3156" s="22">
        <v>3870</v>
      </c>
      <c r="F3156" s="19"/>
      <c r="G3156" s="14">
        <f t="shared" si="62"/>
        <v>3870</v>
      </c>
      <c r="H3156" s="13"/>
    </row>
    <row r="3157" spans="1:8" x14ac:dyDescent="0.25">
      <c r="A3157" s="113">
        <v>45190</v>
      </c>
      <c r="B3157" s="21" t="s">
        <v>11075</v>
      </c>
      <c r="C3157" s="13" t="s">
        <v>8394</v>
      </c>
      <c r="D3157" s="1184"/>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55" t="s">
        <v>11173</v>
      </c>
    </row>
    <row r="3172" spans="1:8" x14ac:dyDescent="0.25">
      <c r="A3172" s="113">
        <v>45188</v>
      </c>
      <c r="B3172" s="21" t="s">
        <v>9967</v>
      </c>
      <c r="C3172" s="13" t="s">
        <v>164</v>
      </c>
      <c r="D3172" s="766"/>
      <c r="E3172" s="783"/>
      <c r="F3172" s="142">
        <v>1260</v>
      </c>
      <c r="G3172" s="784">
        <f t="shared" ref="G3172:G3273" si="64">E3172-F3172</f>
        <v>-1260</v>
      </c>
      <c r="H3172" s="1156"/>
    </row>
    <row r="3173" spans="1:8" x14ac:dyDescent="0.25">
      <c r="A3173" s="113">
        <v>45188</v>
      </c>
      <c r="B3173" s="21" t="s">
        <v>9986</v>
      </c>
      <c r="C3173" s="13" t="s">
        <v>164</v>
      </c>
      <c r="D3173" s="766"/>
      <c r="E3173" s="783"/>
      <c r="F3173" s="142">
        <v>9626</v>
      </c>
      <c r="G3173" s="784">
        <f t="shared" si="64"/>
        <v>-9626</v>
      </c>
      <c r="H3173" s="1156"/>
    </row>
    <row r="3174" spans="1:8" x14ac:dyDescent="0.25">
      <c r="A3174" s="113">
        <v>45188</v>
      </c>
      <c r="B3174" s="21" t="s">
        <v>10151</v>
      </c>
      <c r="C3174" s="13" t="s">
        <v>164</v>
      </c>
      <c r="D3174" s="766"/>
      <c r="E3174" s="783"/>
      <c r="F3174" s="142">
        <v>6023</v>
      </c>
      <c r="G3174" s="784">
        <f t="shared" si="64"/>
        <v>-6023</v>
      </c>
      <c r="H3174" s="1156"/>
    </row>
    <row r="3175" spans="1:8" x14ac:dyDescent="0.25">
      <c r="A3175" s="113">
        <v>45188</v>
      </c>
      <c r="B3175" s="21" t="s">
        <v>10296</v>
      </c>
      <c r="C3175" s="13" t="s">
        <v>164</v>
      </c>
      <c r="D3175" s="766"/>
      <c r="E3175" s="783"/>
      <c r="F3175" s="142">
        <v>6055</v>
      </c>
      <c r="G3175" s="784">
        <f t="shared" si="64"/>
        <v>-6055</v>
      </c>
      <c r="H3175" s="1156"/>
    </row>
    <row r="3176" spans="1:8" x14ac:dyDescent="0.25">
      <c r="A3176" s="113">
        <v>45188</v>
      </c>
      <c r="B3176" s="21" t="s">
        <v>10471</v>
      </c>
      <c r="C3176" s="13" t="s">
        <v>164</v>
      </c>
      <c r="D3176" s="766"/>
      <c r="E3176" s="783"/>
      <c r="F3176" s="142">
        <v>60002</v>
      </c>
      <c r="G3176" s="784">
        <f t="shared" si="64"/>
        <v>-60002</v>
      </c>
      <c r="H3176" s="1156"/>
    </row>
    <row r="3177" spans="1:8" x14ac:dyDescent="0.25">
      <c r="A3177" s="113">
        <v>45188</v>
      </c>
      <c r="B3177" s="21" t="s">
        <v>10232</v>
      </c>
      <c r="C3177" s="13" t="s">
        <v>164</v>
      </c>
      <c r="D3177" s="766"/>
      <c r="E3177" s="783"/>
      <c r="F3177" s="142">
        <v>9551</v>
      </c>
      <c r="G3177" s="784">
        <f t="shared" si="64"/>
        <v>-9551</v>
      </c>
      <c r="H3177" s="1156"/>
    </row>
    <row r="3178" spans="1:8" x14ac:dyDescent="0.25">
      <c r="A3178" s="113">
        <v>45188</v>
      </c>
      <c r="B3178" s="21" t="s">
        <v>9356</v>
      </c>
      <c r="C3178" s="13" t="s">
        <v>164</v>
      </c>
      <c r="D3178" s="766"/>
      <c r="E3178" s="783"/>
      <c r="F3178" s="142">
        <v>20807</v>
      </c>
      <c r="G3178" s="784">
        <f t="shared" si="64"/>
        <v>-20807</v>
      </c>
      <c r="H3178" s="1156"/>
    </row>
    <row r="3179" spans="1:8" ht="16.5" thickBot="1" x14ac:dyDescent="0.3">
      <c r="A3179" s="113">
        <v>45188</v>
      </c>
      <c r="B3179" s="21" t="s">
        <v>10379</v>
      </c>
      <c r="C3179" s="13" t="s">
        <v>164</v>
      </c>
      <c r="D3179" s="766"/>
      <c r="E3179" s="783"/>
      <c r="F3179" s="786">
        <v>14924</v>
      </c>
      <c r="G3179" s="784">
        <f t="shared" si="64"/>
        <v>-14924</v>
      </c>
      <c r="H3179" s="1157"/>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64" t="s">
        <v>11172</v>
      </c>
    </row>
    <row r="3183" spans="1:8" x14ac:dyDescent="0.25">
      <c r="A3183" s="113">
        <v>45190</v>
      </c>
      <c r="B3183" s="21" t="s">
        <v>10571</v>
      </c>
      <c r="C3183" s="13" t="s">
        <v>169</v>
      </c>
      <c r="D3183" s="766"/>
      <c r="E3183" s="783"/>
      <c r="F3183" s="142">
        <v>100000</v>
      </c>
      <c r="G3183" s="784">
        <f t="shared" si="64"/>
        <v>-100000</v>
      </c>
      <c r="H3183" s="1169"/>
    </row>
    <row r="3184" spans="1:8" ht="16.5" thickBot="1" x14ac:dyDescent="0.3">
      <c r="A3184" s="113">
        <v>45190</v>
      </c>
      <c r="B3184" s="21" t="s">
        <v>9356</v>
      </c>
      <c r="C3184" s="13" t="s">
        <v>169</v>
      </c>
      <c r="D3184" s="766"/>
      <c r="E3184" s="783"/>
      <c r="F3184" s="786">
        <v>300000</v>
      </c>
      <c r="G3184" s="784">
        <f t="shared" si="64"/>
        <v>-300000</v>
      </c>
      <c r="H3184" s="1165"/>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64" t="s">
        <v>11224</v>
      </c>
    </row>
    <row r="3192" spans="1:8" x14ac:dyDescent="0.25">
      <c r="A3192" s="113">
        <v>45195</v>
      </c>
      <c r="B3192" s="21" t="s">
        <v>10571</v>
      </c>
      <c r="C3192" s="13" t="s">
        <v>8394</v>
      </c>
      <c r="D3192" s="766"/>
      <c r="E3192" s="783"/>
      <c r="F3192" s="152">
        <v>11574</v>
      </c>
      <c r="G3192" s="784">
        <f t="shared" si="64"/>
        <v>-11574</v>
      </c>
      <c r="H3192" s="1169"/>
    </row>
    <row r="3193" spans="1:8" x14ac:dyDescent="0.25">
      <c r="A3193" s="113">
        <v>45195</v>
      </c>
      <c r="B3193" s="21" t="s">
        <v>9356</v>
      </c>
      <c r="C3193" s="13" t="s">
        <v>8394</v>
      </c>
      <c r="D3193" s="766"/>
      <c r="E3193" s="783"/>
      <c r="F3193" s="152">
        <v>120076</v>
      </c>
      <c r="G3193" s="784">
        <f t="shared" si="64"/>
        <v>-120076</v>
      </c>
      <c r="H3193" s="1169"/>
    </row>
    <row r="3194" spans="1:8" x14ac:dyDescent="0.25">
      <c r="A3194" s="113">
        <v>45195</v>
      </c>
      <c r="B3194" s="21" t="s">
        <v>10379</v>
      </c>
      <c r="C3194" s="13" t="s">
        <v>8394</v>
      </c>
      <c r="D3194" s="766"/>
      <c r="E3194" s="783"/>
      <c r="F3194" s="152">
        <v>209438</v>
      </c>
      <c r="G3194" s="784">
        <f t="shared" si="64"/>
        <v>-209438</v>
      </c>
      <c r="H3194" s="1169"/>
    </row>
    <row r="3195" spans="1:8" x14ac:dyDescent="0.25">
      <c r="A3195" s="113">
        <v>45195</v>
      </c>
      <c r="B3195" s="21" t="s">
        <v>11075</v>
      </c>
      <c r="C3195" s="13" t="s">
        <v>8394</v>
      </c>
      <c r="D3195" s="766"/>
      <c r="E3195" s="783"/>
      <c r="F3195" s="152">
        <v>203556</v>
      </c>
      <c r="G3195" s="784">
        <f t="shared" si="64"/>
        <v>-203556</v>
      </c>
      <c r="H3195" s="1169"/>
    </row>
    <row r="3196" spans="1:8" ht="16.5" customHeight="1" thickBot="1" x14ac:dyDescent="0.3">
      <c r="A3196" s="113">
        <v>45195</v>
      </c>
      <c r="B3196" s="21" t="s">
        <v>10576</v>
      </c>
      <c r="C3196" s="13" t="s">
        <v>8394</v>
      </c>
      <c r="D3196" s="766"/>
      <c r="E3196" s="783"/>
      <c r="F3196" s="296">
        <v>296860</v>
      </c>
      <c r="G3196" s="784">
        <f t="shared" si="64"/>
        <v>-296860</v>
      </c>
      <c r="H3196" s="1165"/>
    </row>
    <row r="3197" spans="1:8" x14ac:dyDescent="0.25">
      <c r="A3197" s="113">
        <v>45195</v>
      </c>
      <c r="B3197" s="21" t="s">
        <v>10571</v>
      </c>
      <c r="C3197" s="13" t="s">
        <v>7467</v>
      </c>
      <c r="D3197" s="766"/>
      <c r="E3197" s="783"/>
      <c r="F3197" s="785">
        <v>586928</v>
      </c>
      <c r="G3197" s="784">
        <f t="shared" si="64"/>
        <v>-586928</v>
      </c>
      <c r="H3197" s="1144" t="s">
        <v>11213</v>
      </c>
    </row>
    <row r="3198" spans="1:8" x14ac:dyDescent="0.25">
      <c r="A3198" s="113">
        <v>45195</v>
      </c>
      <c r="B3198" s="21" t="s">
        <v>9661</v>
      </c>
      <c r="C3198" s="13" t="s">
        <v>7467</v>
      </c>
      <c r="D3198" s="766"/>
      <c r="E3198" s="783"/>
      <c r="F3198" s="142">
        <v>130436</v>
      </c>
      <c r="G3198" s="784">
        <f t="shared" si="64"/>
        <v>-130436</v>
      </c>
      <c r="H3198" s="1145"/>
    </row>
    <row r="3199" spans="1:8" ht="16.5" thickBot="1" x14ac:dyDescent="0.3">
      <c r="A3199" s="113">
        <v>45195</v>
      </c>
      <c r="B3199" s="21" t="s">
        <v>10296</v>
      </c>
      <c r="C3199" s="13" t="s">
        <v>7467</v>
      </c>
      <c r="D3199" s="766"/>
      <c r="E3199" s="783"/>
      <c r="F3199" s="786">
        <v>82636</v>
      </c>
      <c r="G3199" s="784">
        <f t="shared" si="64"/>
        <v>-82636</v>
      </c>
      <c r="H3199" s="1146"/>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64" t="s">
        <v>11172</v>
      </c>
    </row>
    <row r="3203" spans="1:8" x14ac:dyDescent="0.25">
      <c r="A3203" s="113">
        <v>45195</v>
      </c>
      <c r="B3203" s="21" t="s">
        <v>10151</v>
      </c>
      <c r="C3203" s="13" t="s">
        <v>7467</v>
      </c>
      <c r="D3203" s="766"/>
      <c r="E3203" s="783"/>
      <c r="F3203" s="152">
        <v>228360</v>
      </c>
      <c r="G3203" s="784">
        <f t="shared" si="64"/>
        <v>-228360</v>
      </c>
      <c r="H3203" s="1169"/>
    </row>
    <row r="3204" spans="1:8" x14ac:dyDescent="0.25">
      <c r="A3204" s="113">
        <v>45195</v>
      </c>
      <c r="B3204" s="21" t="s">
        <v>9986</v>
      </c>
      <c r="C3204" s="13" t="s">
        <v>7467</v>
      </c>
      <c r="D3204" s="766"/>
      <c r="E3204" s="783"/>
      <c r="F3204" s="152">
        <v>35755</v>
      </c>
      <c r="G3204" s="784">
        <f t="shared" si="64"/>
        <v>-35755</v>
      </c>
      <c r="H3204" s="1169"/>
    </row>
    <row r="3205" spans="1:8" ht="16.5" thickBot="1" x14ac:dyDescent="0.3">
      <c r="A3205" s="113">
        <v>45195</v>
      </c>
      <c r="B3205" s="21" t="s">
        <v>11075</v>
      </c>
      <c r="C3205" s="13" t="s">
        <v>7467</v>
      </c>
      <c r="D3205" s="766"/>
      <c r="E3205" s="783"/>
      <c r="F3205" s="296">
        <f>500000-F3204-F3203-F3202</f>
        <v>203425</v>
      </c>
      <c r="G3205" s="784">
        <f t="shared" si="64"/>
        <v>-203425</v>
      </c>
      <c r="H3205" s="1165"/>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12268</v>
      </c>
      <c r="E3213" s="783">
        <v>198000</v>
      </c>
      <c r="F3213" s="214"/>
      <c r="G3213" s="784">
        <f t="shared" si="64"/>
        <v>198000</v>
      </c>
      <c r="H3213" s="956"/>
    </row>
    <row r="3214" spans="1:8" x14ac:dyDescent="0.25">
      <c r="A3214" s="113">
        <v>45201</v>
      </c>
      <c r="B3214" s="21" t="s">
        <v>10296</v>
      </c>
      <c r="C3214" s="13" t="s">
        <v>5187</v>
      </c>
      <c r="D3214" s="766" t="s">
        <v>12262</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64" t="s">
        <v>11172</v>
      </c>
    </row>
    <row r="3219" spans="1:8" x14ac:dyDescent="0.25">
      <c r="A3219" s="113">
        <v>45202</v>
      </c>
      <c r="B3219" s="21" t="s">
        <v>8868</v>
      </c>
      <c r="C3219" s="13" t="s">
        <v>168</v>
      </c>
      <c r="D3219" s="766"/>
      <c r="E3219" s="783"/>
      <c r="F3219" s="152">
        <v>227720</v>
      </c>
      <c r="G3219" s="784">
        <f t="shared" si="64"/>
        <v>-227720</v>
      </c>
      <c r="H3219" s="1169"/>
    </row>
    <row r="3220" spans="1:8" x14ac:dyDescent="0.25">
      <c r="A3220" s="113">
        <v>45202</v>
      </c>
      <c r="B3220" s="21" t="s">
        <v>9507</v>
      </c>
      <c r="C3220" s="13" t="s">
        <v>168</v>
      </c>
      <c r="D3220" s="766"/>
      <c r="E3220" s="783"/>
      <c r="F3220" s="152">
        <v>9820</v>
      </c>
      <c r="G3220" s="784">
        <f t="shared" si="64"/>
        <v>-9820</v>
      </c>
      <c r="H3220" s="1169"/>
    </row>
    <row r="3221" spans="1:8" ht="16.5" thickBot="1" x14ac:dyDescent="0.3">
      <c r="A3221" s="113">
        <v>45202</v>
      </c>
      <c r="B3221" s="21" t="s">
        <v>10296</v>
      </c>
      <c r="C3221" s="13" t="s">
        <v>168</v>
      </c>
      <c r="D3221" s="766"/>
      <c r="E3221" s="783"/>
      <c r="F3221" s="296">
        <v>179260</v>
      </c>
      <c r="G3221" s="784">
        <f t="shared" si="64"/>
        <v>-179260</v>
      </c>
      <c r="H3221" s="1165"/>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12271</v>
      </c>
      <c r="E3237" s="22">
        <v>291621.59999999998</v>
      </c>
      <c r="F3237" s="19"/>
      <c r="G3237" s="14">
        <f t="shared" si="64"/>
        <v>291621.59999999998</v>
      </c>
      <c r="H3237" s="13" t="s">
        <v>12275</v>
      </c>
    </row>
    <row r="3238" spans="1:8" x14ac:dyDescent="0.25">
      <c r="A3238" s="113">
        <v>45209</v>
      </c>
      <c r="B3238" s="21" t="s">
        <v>10909</v>
      </c>
      <c r="C3238" s="13" t="s">
        <v>5187</v>
      </c>
      <c r="D3238" s="766" t="s">
        <v>12272</v>
      </c>
      <c r="E3238" s="22">
        <v>87097.5</v>
      </c>
      <c r="F3238" s="19"/>
      <c r="G3238" s="14">
        <f t="shared" si="64"/>
        <v>87097.5</v>
      </c>
      <c r="H3238" s="13" t="s">
        <v>12275</v>
      </c>
    </row>
    <row r="3239" spans="1:8" x14ac:dyDescent="0.25">
      <c r="A3239" s="113">
        <v>45209</v>
      </c>
      <c r="B3239" s="21" t="s">
        <v>10909</v>
      </c>
      <c r="C3239" s="13" t="s">
        <v>5187</v>
      </c>
      <c r="D3239" s="766" t="s">
        <v>12273</v>
      </c>
      <c r="E3239" s="22">
        <v>214930.8</v>
      </c>
      <c r="F3239" s="19"/>
      <c r="G3239" s="14">
        <f t="shared" si="64"/>
        <v>214930.8</v>
      </c>
      <c r="H3239" s="13" t="s">
        <v>12275</v>
      </c>
    </row>
    <row r="3240" spans="1:8" x14ac:dyDescent="0.25">
      <c r="A3240" s="113">
        <v>45209</v>
      </c>
      <c r="B3240" s="21" t="s">
        <v>10909</v>
      </c>
      <c r="C3240" s="13" t="s">
        <v>5187</v>
      </c>
      <c r="D3240" s="766" t="s">
        <v>12274</v>
      </c>
      <c r="E3240" s="22">
        <v>253933.2</v>
      </c>
      <c r="F3240" s="19"/>
      <c r="G3240" s="14">
        <f t="shared" si="64"/>
        <v>253933.2</v>
      </c>
      <c r="H3240" s="13" t="s">
        <v>12275</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12269</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64" t="s">
        <v>11395</v>
      </c>
    </row>
    <row r="3274" spans="1:8" x14ac:dyDescent="0.25">
      <c r="A3274" s="113">
        <v>45216</v>
      </c>
      <c r="B3274" s="21" t="s">
        <v>9356</v>
      </c>
      <c r="C3274" s="13" t="s">
        <v>8394</v>
      </c>
      <c r="D3274" s="766"/>
      <c r="E3274" s="22"/>
      <c r="F3274" s="19">
        <v>3763</v>
      </c>
      <c r="G3274" s="14">
        <f t="shared" ref="G3274:G3369" si="65">E3274-F3274</f>
        <v>-3763</v>
      </c>
      <c r="H3274" s="1169"/>
    </row>
    <row r="3275" spans="1:8" x14ac:dyDescent="0.25">
      <c r="A3275" s="113">
        <v>45216</v>
      </c>
      <c r="B3275" s="21" t="s">
        <v>10379</v>
      </c>
      <c r="C3275" s="13" t="s">
        <v>8394</v>
      </c>
      <c r="D3275" s="766"/>
      <c r="E3275" s="22"/>
      <c r="F3275" s="19">
        <v>17368</v>
      </c>
      <c r="G3275" s="14">
        <f t="shared" si="65"/>
        <v>-17368</v>
      </c>
      <c r="H3275" s="1169"/>
    </row>
    <row r="3276" spans="1:8" x14ac:dyDescent="0.25">
      <c r="A3276" s="113">
        <v>45216</v>
      </c>
      <c r="B3276" s="21" t="s">
        <v>11075</v>
      </c>
      <c r="C3276" s="13" t="s">
        <v>8394</v>
      </c>
      <c r="D3276" s="766"/>
      <c r="E3276" s="22"/>
      <c r="F3276" s="19">
        <v>194858</v>
      </c>
      <c r="G3276" s="14">
        <f t="shared" si="65"/>
        <v>-194858</v>
      </c>
      <c r="H3276" s="1169"/>
    </row>
    <row r="3277" spans="1:8" x14ac:dyDescent="0.25">
      <c r="A3277" s="113">
        <v>45216</v>
      </c>
      <c r="B3277" s="21" t="s">
        <v>10232</v>
      </c>
      <c r="C3277" s="13" t="s">
        <v>8394</v>
      </c>
      <c r="D3277" s="766"/>
      <c r="E3277" s="22"/>
      <c r="F3277" s="19">
        <v>650000</v>
      </c>
      <c r="G3277" s="14">
        <f t="shared" si="65"/>
        <v>-650000</v>
      </c>
      <c r="H3277" s="1169"/>
    </row>
    <row r="3278" spans="1:8" x14ac:dyDescent="0.25">
      <c r="A3278" s="113">
        <v>45216</v>
      </c>
      <c r="B3278" s="21" t="s">
        <v>10909</v>
      </c>
      <c r="C3278" s="13" t="s">
        <v>8394</v>
      </c>
      <c r="D3278" s="766"/>
      <c r="E3278" s="22"/>
      <c r="F3278" s="19">
        <v>308871</v>
      </c>
      <c r="G3278" s="14">
        <f t="shared" si="65"/>
        <v>-308871</v>
      </c>
      <c r="H3278" s="1169"/>
    </row>
    <row r="3279" spans="1:8" x14ac:dyDescent="0.25">
      <c r="A3279" s="113">
        <v>45216</v>
      </c>
      <c r="B3279" s="21" t="s">
        <v>10576</v>
      </c>
      <c r="C3279" s="13" t="s">
        <v>8394</v>
      </c>
      <c r="D3279" s="766"/>
      <c r="E3279" s="22"/>
      <c r="F3279" s="19">
        <v>250000</v>
      </c>
      <c r="G3279" s="14">
        <f t="shared" si="65"/>
        <v>-250000</v>
      </c>
      <c r="H3279" s="1165"/>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45220</v>
      </c>
      <c r="B3289" s="21" t="s">
        <v>10909</v>
      </c>
      <c r="C3289" s="13" t="s">
        <v>8394</v>
      </c>
      <c r="D3289" s="766" t="s">
        <v>11445</v>
      </c>
      <c r="E3289" s="22">
        <v>120971</v>
      </c>
      <c r="F3289" s="19"/>
      <c r="G3289" s="14">
        <f t="shared" si="65"/>
        <v>120971</v>
      </c>
    </row>
    <row r="3290" spans="1:8" x14ac:dyDescent="0.25">
      <c r="A3290" s="113">
        <v>45220</v>
      </c>
      <c r="B3290" s="21" t="s">
        <v>11446</v>
      </c>
      <c r="C3290" s="13" t="s">
        <v>8394</v>
      </c>
      <c r="D3290" s="1185" t="s">
        <v>11447</v>
      </c>
      <c r="E3290" s="22">
        <v>20103</v>
      </c>
      <c r="F3290" s="19"/>
      <c r="G3290" s="14">
        <f t="shared" si="65"/>
        <v>20103</v>
      </c>
      <c r="H3290" s="13"/>
    </row>
    <row r="3291" spans="1:8" x14ac:dyDescent="0.25">
      <c r="A3291" s="113">
        <v>45220</v>
      </c>
      <c r="B3291" s="21" t="s">
        <v>11199</v>
      </c>
      <c r="C3291" s="13" t="s">
        <v>8394</v>
      </c>
      <c r="D3291" s="1185"/>
      <c r="E3291" s="22">
        <v>4390</v>
      </c>
      <c r="F3291" s="19"/>
      <c r="G3291" s="14">
        <f t="shared" si="65"/>
        <v>4390</v>
      </c>
      <c r="H3291" s="13"/>
    </row>
    <row r="3292" spans="1:8" x14ac:dyDescent="0.25">
      <c r="A3292" s="113">
        <v>45220</v>
      </c>
      <c r="B3292" s="21" t="s">
        <v>10576</v>
      </c>
      <c r="C3292" s="13" t="s">
        <v>8394</v>
      </c>
      <c r="D3292" s="766" t="s">
        <v>11494</v>
      </c>
      <c r="E3292" s="22">
        <v>294107</v>
      </c>
      <c r="F3292" s="19"/>
      <c r="G3292" s="14">
        <f t="shared" si="65"/>
        <v>294107</v>
      </c>
      <c r="H3292" s="13"/>
    </row>
    <row r="3293" spans="1:8" x14ac:dyDescent="0.25">
      <c r="A3293" s="113">
        <v>45220</v>
      </c>
      <c r="B3293" s="21" t="s">
        <v>10232</v>
      </c>
      <c r="C3293" s="13" t="s">
        <v>168</v>
      </c>
      <c r="D3293" s="766" t="s">
        <v>11479</v>
      </c>
      <c r="E3293" s="22">
        <v>90200</v>
      </c>
      <c r="F3293" s="19"/>
      <c r="G3293" s="14">
        <f t="shared" si="65"/>
        <v>90200</v>
      </c>
      <c r="H3293" s="13"/>
    </row>
    <row r="3294" spans="1:8" x14ac:dyDescent="0.25">
      <c r="A3294" s="113">
        <v>45220</v>
      </c>
      <c r="B3294" s="21" t="s">
        <v>10909</v>
      </c>
      <c r="C3294" s="13" t="s">
        <v>180</v>
      </c>
      <c r="D3294" s="766" t="s">
        <v>11488</v>
      </c>
      <c r="E3294" s="22">
        <v>148500</v>
      </c>
      <c r="F3294" s="19"/>
      <c r="G3294" s="14">
        <f t="shared" si="65"/>
        <v>148500</v>
      </c>
      <c r="H3294" s="13"/>
    </row>
    <row r="3295" spans="1:8" x14ac:dyDescent="0.25">
      <c r="A3295" s="113">
        <v>45220</v>
      </c>
      <c r="B3295" s="21" t="s">
        <v>10232</v>
      </c>
      <c r="C3295" s="13" t="s">
        <v>180</v>
      </c>
      <c r="D3295" s="766" t="s">
        <v>11489</v>
      </c>
      <c r="E3295" s="22">
        <v>89600</v>
      </c>
      <c r="F3295" s="19"/>
      <c r="G3295" s="14">
        <f t="shared" si="65"/>
        <v>89600</v>
      </c>
      <c r="H3295" s="13"/>
    </row>
    <row r="3296" spans="1:8" x14ac:dyDescent="0.25">
      <c r="A3296" s="113">
        <v>45223</v>
      </c>
      <c r="B3296" s="21" t="s">
        <v>11446</v>
      </c>
      <c r="C3296" s="13" t="s">
        <v>8394</v>
      </c>
      <c r="D3296" s="766" t="s">
        <v>11495</v>
      </c>
      <c r="E3296" s="22">
        <v>186677</v>
      </c>
      <c r="F3296" s="19"/>
      <c r="G3296" s="14">
        <f t="shared" si="65"/>
        <v>186677</v>
      </c>
      <c r="H3296" s="13"/>
    </row>
    <row r="3297" spans="1:8" x14ac:dyDescent="0.25">
      <c r="A3297" s="113">
        <v>45223</v>
      </c>
      <c r="B3297" s="21" t="s">
        <v>10471</v>
      </c>
      <c r="C3297" s="13" t="s">
        <v>168</v>
      </c>
      <c r="D3297" s="766" t="s">
        <v>11480</v>
      </c>
      <c r="E3297" s="22">
        <v>55094</v>
      </c>
      <c r="F3297" s="19"/>
      <c r="G3297" s="14">
        <f t="shared" si="65"/>
        <v>55094</v>
      </c>
      <c r="H3297" s="13"/>
    </row>
    <row r="3298" spans="1:8" x14ac:dyDescent="0.25">
      <c r="A3298" s="113">
        <v>45223</v>
      </c>
      <c r="B3298" s="21" t="s">
        <v>10909</v>
      </c>
      <c r="C3298" s="13" t="s">
        <v>12285</v>
      </c>
      <c r="D3298" s="766" t="s">
        <v>11481</v>
      </c>
      <c r="E3298" s="22">
        <v>602000</v>
      </c>
      <c r="F3298" s="19"/>
      <c r="G3298" s="14">
        <f t="shared" si="65"/>
        <v>602000</v>
      </c>
      <c r="H3298" s="13" t="s">
        <v>11482</v>
      </c>
    </row>
    <row r="3299" spans="1:8" x14ac:dyDescent="0.25">
      <c r="A3299" s="113">
        <v>45223</v>
      </c>
      <c r="B3299" s="21" t="s">
        <v>9986</v>
      </c>
      <c r="C3299" s="13" t="s">
        <v>166</v>
      </c>
      <c r="D3299" s="766" t="s">
        <v>11483</v>
      </c>
      <c r="E3299" s="22">
        <v>20485</v>
      </c>
      <c r="F3299" s="19"/>
      <c r="G3299" s="14">
        <f t="shared" si="65"/>
        <v>20485</v>
      </c>
      <c r="H3299" s="13"/>
    </row>
    <row r="3300" spans="1:8" x14ac:dyDescent="0.25">
      <c r="A3300" s="113">
        <v>45224</v>
      </c>
      <c r="B3300" s="21" t="s">
        <v>11446</v>
      </c>
      <c r="C3300" s="13" t="s">
        <v>166</v>
      </c>
      <c r="D3300" s="766" t="s">
        <v>11484</v>
      </c>
      <c r="E3300" s="22">
        <v>101145</v>
      </c>
      <c r="F3300" s="19"/>
      <c r="G3300" s="14">
        <f t="shared" si="65"/>
        <v>101145</v>
      </c>
      <c r="H3300" s="13"/>
    </row>
    <row r="3301" spans="1:8" x14ac:dyDescent="0.25">
      <c r="A3301" s="113">
        <v>45224</v>
      </c>
      <c r="B3301" s="21" t="s">
        <v>10571</v>
      </c>
      <c r="C3301" s="13" t="s">
        <v>168</v>
      </c>
      <c r="D3301" s="766" t="s">
        <v>11590</v>
      </c>
      <c r="E3301" s="22">
        <v>55000</v>
      </c>
      <c r="F3301" s="19"/>
      <c r="G3301" s="14">
        <f t="shared" si="65"/>
        <v>55000</v>
      </c>
      <c r="H3301" s="13" t="s">
        <v>11591</v>
      </c>
    </row>
    <row r="3302" spans="1:8" x14ac:dyDescent="0.25">
      <c r="A3302" s="113">
        <v>45225</v>
      </c>
      <c r="B3302" s="21" t="s">
        <v>11446</v>
      </c>
      <c r="C3302" s="13" t="s">
        <v>8394</v>
      </c>
      <c r="D3302" s="766" t="s">
        <v>11496</v>
      </c>
      <c r="E3302" s="22">
        <v>251153</v>
      </c>
      <c r="F3302" s="19"/>
      <c r="G3302" s="14">
        <f t="shared" si="65"/>
        <v>251153</v>
      </c>
      <c r="H3302" s="13"/>
    </row>
    <row r="3303" spans="1:8" x14ac:dyDescent="0.25">
      <c r="A3303" s="113">
        <v>45225</v>
      </c>
      <c r="B3303" s="21" t="s">
        <v>10296</v>
      </c>
      <c r="C3303" s="13" t="s">
        <v>8394</v>
      </c>
      <c r="D3303" s="766" t="s">
        <v>11497</v>
      </c>
      <c r="E3303" s="22">
        <v>25780</v>
      </c>
      <c r="F3303" s="19"/>
      <c r="G3303" s="14">
        <f t="shared" si="65"/>
        <v>25780</v>
      </c>
      <c r="H3303" s="13"/>
    </row>
    <row r="3304" spans="1:8" x14ac:dyDescent="0.25">
      <c r="A3304" s="113">
        <v>45225</v>
      </c>
      <c r="B3304" s="21" t="s">
        <v>10471</v>
      </c>
      <c r="C3304" s="13" t="s">
        <v>166</v>
      </c>
      <c r="D3304" s="766" t="s">
        <v>11485</v>
      </c>
      <c r="E3304" s="22">
        <v>18060</v>
      </c>
      <c r="F3304" s="19"/>
      <c r="G3304" s="14">
        <f t="shared" si="65"/>
        <v>18060</v>
      </c>
      <c r="H3304" s="13"/>
    </row>
    <row r="3305" spans="1:8" x14ac:dyDescent="0.25">
      <c r="A3305" s="113">
        <v>45225</v>
      </c>
      <c r="B3305" s="21" t="s">
        <v>10232</v>
      </c>
      <c r="C3305" s="13" t="s">
        <v>166</v>
      </c>
      <c r="D3305" s="766" t="s">
        <v>11486</v>
      </c>
      <c r="E3305" s="22">
        <v>15980</v>
      </c>
      <c r="F3305" s="19"/>
      <c r="G3305" s="14">
        <f t="shared" si="65"/>
        <v>15980</v>
      </c>
      <c r="H3305" s="13"/>
    </row>
    <row r="3306" spans="1:8" x14ac:dyDescent="0.25">
      <c r="A3306" s="113">
        <v>45225</v>
      </c>
      <c r="B3306" s="21" t="s">
        <v>10471</v>
      </c>
      <c r="C3306" s="13" t="s">
        <v>166</v>
      </c>
      <c r="D3306" s="766" t="s">
        <v>11487</v>
      </c>
      <c r="E3306" s="22">
        <v>8670</v>
      </c>
      <c r="F3306" s="19"/>
      <c r="G3306" s="14">
        <f t="shared" si="65"/>
        <v>8670</v>
      </c>
      <c r="H3306" s="13"/>
    </row>
    <row r="3307" spans="1:8" x14ac:dyDescent="0.25">
      <c r="A3307" s="113">
        <v>45225</v>
      </c>
      <c r="B3307" s="21" t="s">
        <v>10909</v>
      </c>
      <c r="C3307" s="13" t="s">
        <v>5187</v>
      </c>
      <c r="D3307" s="766" t="s">
        <v>12270</v>
      </c>
      <c r="E3307" s="22">
        <v>416400</v>
      </c>
      <c r="F3307" s="19"/>
      <c r="G3307" s="14">
        <f t="shared" si="65"/>
        <v>416400</v>
      </c>
      <c r="H3307" s="13"/>
    </row>
    <row r="3308" spans="1:8" x14ac:dyDescent="0.25">
      <c r="A3308" s="113">
        <v>45225</v>
      </c>
      <c r="B3308" s="21" t="s">
        <v>10232</v>
      </c>
      <c r="C3308" s="13" t="s">
        <v>164</v>
      </c>
      <c r="D3308" s="766" t="s">
        <v>11492</v>
      </c>
      <c r="E3308" s="22">
        <v>7240</v>
      </c>
      <c r="F3308" s="19"/>
      <c r="G3308" s="14">
        <f t="shared" si="65"/>
        <v>7240</v>
      </c>
      <c r="H3308" s="13"/>
    </row>
    <row r="3309" spans="1:8" x14ac:dyDescent="0.25">
      <c r="A3309" s="113">
        <v>45226</v>
      </c>
      <c r="B3309" s="21" t="s">
        <v>10576</v>
      </c>
      <c r="C3309" s="13" t="s">
        <v>8394</v>
      </c>
      <c r="D3309" s="766" t="s">
        <v>11498</v>
      </c>
      <c r="E3309" s="22">
        <v>82305</v>
      </c>
      <c r="F3309" s="19"/>
      <c r="G3309" s="14">
        <f t="shared" si="65"/>
        <v>82305</v>
      </c>
      <c r="H3309" s="13"/>
    </row>
    <row r="3310" spans="1:8" x14ac:dyDescent="0.25">
      <c r="A3310" s="113">
        <v>45226</v>
      </c>
      <c r="B3310" s="21" t="s">
        <v>10909</v>
      </c>
      <c r="C3310" s="13" t="s">
        <v>8394</v>
      </c>
      <c r="D3310" s="766" t="s">
        <v>11499</v>
      </c>
      <c r="E3310" s="22">
        <v>43922</v>
      </c>
      <c r="F3310" s="19"/>
      <c r="G3310" s="14">
        <f t="shared" si="65"/>
        <v>43922</v>
      </c>
      <c r="H3310" s="13"/>
    </row>
    <row r="3311" spans="1:8" x14ac:dyDescent="0.25">
      <c r="A3311" s="113">
        <v>45227</v>
      </c>
      <c r="B3311" s="21" t="s">
        <v>11446</v>
      </c>
      <c r="C3311" s="13" t="s">
        <v>164</v>
      </c>
      <c r="D3311" s="766" t="s">
        <v>11493</v>
      </c>
      <c r="E3311" s="22">
        <v>40947</v>
      </c>
      <c r="F3311" s="22"/>
      <c r="G3311" s="14">
        <f t="shared" si="65"/>
        <v>40947</v>
      </c>
      <c r="H3311" s="13"/>
    </row>
    <row r="3312" spans="1:8" x14ac:dyDescent="0.25">
      <c r="A3312" s="113">
        <v>45227</v>
      </c>
      <c r="B3312" s="21" t="s">
        <v>10379</v>
      </c>
      <c r="C3312" s="13" t="s">
        <v>5681</v>
      </c>
      <c r="D3312" s="766"/>
      <c r="E3312" s="22"/>
      <c r="F3312" s="19">
        <v>200000</v>
      </c>
      <c r="G3312" s="14">
        <f t="shared" si="65"/>
        <v>-200000</v>
      </c>
      <c r="H3312" s="13" t="s">
        <v>11500</v>
      </c>
    </row>
    <row r="3313" spans="1:10" x14ac:dyDescent="0.25">
      <c r="A3313" s="113">
        <v>45227</v>
      </c>
      <c r="B3313" s="21" t="s">
        <v>10151</v>
      </c>
      <c r="C3313" s="13" t="s">
        <v>5681</v>
      </c>
      <c r="D3313" s="766"/>
      <c r="E3313" s="22"/>
      <c r="F3313" s="19">
        <v>9400</v>
      </c>
      <c r="G3313" s="14">
        <f t="shared" si="65"/>
        <v>-9400</v>
      </c>
      <c r="H3313" s="13" t="s">
        <v>11370</v>
      </c>
    </row>
    <row r="3314" spans="1:10" x14ac:dyDescent="0.25">
      <c r="A3314" s="113">
        <v>45227</v>
      </c>
      <c r="B3314" s="21" t="s">
        <v>9769</v>
      </c>
      <c r="C3314" s="13" t="s">
        <v>5681</v>
      </c>
      <c r="D3314" s="766"/>
      <c r="E3314" s="22"/>
      <c r="F3314" s="19">
        <v>57000</v>
      </c>
      <c r="G3314" s="14">
        <f t="shared" si="65"/>
        <v>-57000</v>
      </c>
      <c r="H3314" s="13" t="s">
        <v>11370</v>
      </c>
      <c r="J3314" s="128"/>
    </row>
    <row r="3315" spans="1:10" x14ac:dyDescent="0.25">
      <c r="A3315" s="113">
        <v>45227</v>
      </c>
      <c r="B3315" s="21" t="s">
        <v>10471</v>
      </c>
      <c r="C3315" s="13" t="s">
        <v>5681</v>
      </c>
      <c r="D3315" s="766"/>
      <c r="E3315" s="22"/>
      <c r="F3315" s="19">
        <v>1500</v>
      </c>
      <c r="G3315" s="14">
        <f t="shared" si="65"/>
        <v>-1500</v>
      </c>
      <c r="H3315" s="13" t="s">
        <v>11370</v>
      </c>
    </row>
    <row r="3316" spans="1:10" x14ac:dyDescent="0.25">
      <c r="A3316" s="113">
        <v>45229</v>
      </c>
      <c r="B3316" s="21" t="s">
        <v>10232</v>
      </c>
      <c r="C3316" s="13" t="s">
        <v>7467</v>
      </c>
      <c r="D3316" s="766" t="s">
        <v>11573</v>
      </c>
      <c r="E3316" s="22">
        <v>437436</v>
      </c>
      <c r="F3316" s="19"/>
      <c r="G3316" s="14">
        <f t="shared" si="65"/>
        <v>437436</v>
      </c>
      <c r="H3316" s="13"/>
    </row>
    <row r="3317" spans="1:10" x14ac:dyDescent="0.25">
      <c r="A3317" s="113">
        <v>45229</v>
      </c>
      <c r="B3317" s="21" t="s">
        <v>11446</v>
      </c>
      <c r="C3317" s="13" t="s">
        <v>8394</v>
      </c>
      <c r="D3317" s="766" t="s">
        <v>11588</v>
      </c>
      <c r="E3317" s="22">
        <v>83101</v>
      </c>
      <c r="F3317" s="19"/>
      <c r="G3317" s="14">
        <f t="shared" si="65"/>
        <v>83101</v>
      </c>
      <c r="H3317" s="13"/>
    </row>
    <row r="3318" spans="1:10" x14ac:dyDescent="0.25">
      <c r="A3318" s="113">
        <v>45230</v>
      </c>
      <c r="B3318" s="21" t="s">
        <v>11075</v>
      </c>
      <c r="C3318" s="13" t="s">
        <v>7467</v>
      </c>
      <c r="D3318" s="766" t="s">
        <v>11574</v>
      </c>
      <c r="E3318" s="22">
        <v>43900</v>
      </c>
      <c r="F3318" s="19"/>
      <c r="G3318" s="14">
        <f t="shared" si="65"/>
        <v>43900</v>
      </c>
      <c r="H3318" s="13"/>
    </row>
    <row r="3319" spans="1:10" x14ac:dyDescent="0.25">
      <c r="A3319" s="113">
        <v>45230</v>
      </c>
      <c r="B3319" s="21" t="s">
        <v>10232</v>
      </c>
      <c r="C3319" s="13" t="s">
        <v>8394</v>
      </c>
      <c r="D3319" s="766" t="s">
        <v>11589</v>
      </c>
      <c r="E3319" s="22">
        <v>48244</v>
      </c>
      <c r="F3319" s="19"/>
      <c r="G3319" s="14">
        <f t="shared" si="65"/>
        <v>48244</v>
      </c>
      <c r="H3319" s="13"/>
    </row>
    <row r="3320" spans="1:10" x14ac:dyDescent="0.25">
      <c r="A3320" s="113">
        <v>45230</v>
      </c>
      <c r="B3320" s="21" t="s">
        <v>9986</v>
      </c>
      <c r="C3320" s="13" t="s">
        <v>166</v>
      </c>
      <c r="D3320" s="766" t="s">
        <v>11784</v>
      </c>
      <c r="E3320" s="22">
        <v>13200</v>
      </c>
      <c r="F3320" s="19"/>
      <c r="G3320" s="14">
        <f t="shared" si="65"/>
        <v>13200</v>
      </c>
      <c r="H3320" s="13"/>
    </row>
    <row r="3321" spans="1:10" x14ac:dyDescent="0.25">
      <c r="A3321" s="113">
        <v>45231</v>
      </c>
      <c r="B3321" s="21" t="s">
        <v>9356</v>
      </c>
      <c r="C3321" s="13" t="s">
        <v>7467</v>
      </c>
      <c r="D3321" s="766"/>
      <c r="E3321" s="22"/>
      <c r="F3321" s="19">
        <v>350000</v>
      </c>
      <c r="G3321" s="14">
        <f t="shared" si="65"/>
        <v>-350000</v>
      </c>
      <c r="H3321" s="13" t="s">
        <v>11540</v>
      </c>
    </row>
    <row r="3322" spans="1:10" x14ac:dyDescent="0.25">
      <c r="A3322" s="113">
        <v>45231</v>
      </c>
      <c r="B3322" s="21" t="s">
        <v>9356</v>
      </c>
      <c r="C3322" s="13" t="s">
        <v>7467</v>
      </c>
      <c r="D3322" s="766"/>
      <c r="E3322" s="22"/>
      <c r="F3322" s="19">
        <v>350000</v>
      </c>
      <c r="G3322" s="14">
        <f t="shared" si="65"/>
        <v>-350000</v>
      </c>
      <c r="H3322" s="13" t="s">
        <v>11541</v>
      </c>
    </row>
    <row r="3323" spans="1:10" x14ac:dyDescent="0.25">
      <c r="A3323" s="113">
        <v>45231</v>
      </c>
      <c r="B3323" s="21" t="s">
        <v>10576</v>
      </c>
      <c r="C3323" s="13" t="s">
        <v>7467</v>
      </c>
      <c r="D3323" s="766" t="s">
        <v>11576</v>
      </c>
      <c r="E3323" s="22">
        <v>168867</v>
      </c>
      <c r="F3323" s="19"/>
      <c r="G3323" s="14">
        <f t="shared" si="65"/>
        <v>168867</v>
      </c>
      <c r="H3323" s="13"/>
    </row>
    <row r="3324" spans="1:10" x14ac:dyDescent="0.25">
      <c r="A3324" s="113">
        <v>45231</v>
      </c>
      <c r="B3324" s="21" t="s">
        <v>9967</v>
      </c>
      <c r="C3324" s="13" t="s">
        <v>164</v>
      </c>
      <c r="D3324" s="766" t="s">
        <v>11592</v>
      </c>
      <c r="E3324" s="22">
        <v>3140</v>
      </c>
      <c r="F3324" s="110"/>
      <c r="G3324" s="14">
        <f t="shared" si="65"/>
        <v>3140</v>
      </c>
      <c r="H3324" s="13"/>
    </row>
    <row r="3325" spans="1:10" x14ac:dyDescent="0.25">
      <c r="A3325" s="113">
        <v>45232</v>
      </c>
      <c r="B3325" s="21" t="s">
        <v>11075</v>
      </c>
      <c r="C3325" s="13" t="s">
        <v>8394</v>
      </c>
      <c r="D3325" s="766" t="s">
        <v>11652</v>
      </c>
      <c r="E3325" s="22">
        <v>75122</v>
      </c>
      <c r="F3325" s="110"/>
      <c r="G3325" s="14">
        <f t="shared" si="65"/>
        <v>75122</v>
      </c>
      <c r="H3325" s="13"/>
    </row>
    <row r="3326" spans="1:10" ht="16.5" thickBot="1" x14ac:dyDescent="0.3">
      <c r="A3326" s="113">
        <v>45233</v>
      </c>
      <c r="B3326" s="21" t="s">
        <v>9356</v>
      </c>
      <c r="C3326" s="13" t="s">
        <v>7467</v>
      </c>
      <c r="D3326" s="766"/>
      <c r="E3326" s="22"/>
      <c r="F3326" s="110">
        <v>350000</v>
      </c>
      <c r="G3326" s="14">
        <f t="shared" si="65"/>
        <v>-350000</v>
      </c>
      <c r="H3326" s="13" t="s">
        <v>11547</v>
      </c>
    </row>
    <row r="3327" spans="1:10" x14ac:dyDescent="0.25">
      <c r="A3327" s="113">
        <v>45233</v>
      </c>
      <c r="B3327" s="21" t="s">
        <v>9356</v>
      </c>
      <c r="C3327" s="13" t="s">
        <v>7467</v>
      </c>
      <c r="D3327" s="766"/>
      <c r="E3327" s="783"/>
      <c r="F3327" s="785">
        <f>350000-F3328</f>
        <v>176319</v>
      </c>
      <c r="G3327" s="784">
        <f t="shared" si="65"/>
        <v>-176319</v>
      </c>
      <c r="H3327" s="1144" t="s">
        <v>11578</v>
      </c>
    </row>
    <row r="3328" spans="1:10" ht="16.5" thickBot="1" x14ac:dyDescent="0.3">
      <c r="A3328" s="113">
        <v>45233</v>
      </c>
      <c r="B3328" s="21" t="s">
        <v>11075</v>
      </c>
      <c r="C3328" s="13" t="s">
        <v>7467</v>
      </c>
      <c r="D3328" s="766"/>
      <c r="E3328" s="783"/>
      <c r="F3328" s="786">
        <v>173681</v>
      </c>
      <c r="G3328" s="784">
        <f t="shared" si="65"/>
        <v>-173681</v>
      </c>
      <c r="H3328" s="1146"/>
    </row>
    <row r="3329" spans="1:8" x14ac:dyDescent="0.25">
      <c r="A3329" s="113">
        <v>45233</v>
      </c>
      <c r="B3329" s="21" t="s">
        <v>10576</v>
      </c>
      <c r="C3329" s="13" t="s">
        <v>9080</v>
      </c>
      <c r="D3329" s="766"/>
      <c r="E3329" s="22"/>
      <c r="F3329" s="112">
        <v>400000</v>
      </c>
      <c r="G3329" s="14">
        <f t="shared" si="65"/>
        <v>-400000</v>
      </c>
      <c r="H3329" s="13" t="s">
        <v>11549</v>
      </c>
    </row>
    <row r="3330" spans="1:8" x14ac:dyDescent="0.25">
      <c r="A3330" s="113">
        <v>45233</v>
      </c>
      <c r="B3330" s="21" t="s">
        <v>10576</v>
      </c>
      <c r="C3330" s="13" t="s">
        <v>9080</v>
      </c>
      <c r="D3330" s="766"/>
      <c r="E3330" s="22"/>
      <c r="F3330" s="19">
        <v>485000</v>
      </c>
      <c r="G3330" s="14">
        <f t="shared" si="65"/>
        <v>-485000</v>
      </c>
      <c r="H3330" s="13" t="s">
        <v>11550</v>
      </c>
    </row>
    <row r="3331" spans="1:8" x14ac:dyDescent="0.25">
      <c r="A3331" s="113">
        <v>45233</v>
      </c>
      <c r="B3331" s="21" t="s">
        <v>10576</v>
      </c>
      <c r="C3331" s="13" t="s">
        <v>7467</v>
      </c>
      <c r="D3331" s="766" t="s">
        <v>11577</v>
      </c>
      <c r="E3331" s="22">
        <v>224668</v>
      </c>
      <c r="F3331" s="19"/>
      <c r="G3331" s="14">
        <f t="shared" si="65"/>
        <v>224668</v>
      </c>
      <c r="H3331" s="13"/>
    </row>
    <row r="3332" spans="1:8" x14ac:dyDescent="0.25">
      <c r="A3332" s="113">
        <v>45233</v>
      </c>
      <c r="B3332" s="21" t="s">
        <v>10232</v>
      </c>
      <c r="C3332" s="13" t="s">
        <v>7467</v>
      </c>
      <c r="D3332" s="766" t="s">
        <v>11575</v>
      </c>
      <c r="E3332" s="22">
        <v>32000</v>
      </c>
      <c r="F3332" s="19"/>
      <c r="G3332" s="14">
        <f t="shared" si="65"/>
        <v>32000</v>
      </c>
      <c r="H3332" s="13"/>
    </row>
    <row r="3333" spans="1:8" x14ac:dyDescent="0.25">
      <c r="A3333" s="113">
        <v>45233</v>
      </c>
      <c r="B3333" s="21" t="s">
        <v>10909</v>
      </c>
      <c r="C3333" s="13" t="s">
        <v>166</v>
      </c>
      <c r="D3333" s="766" t="s">
        <v>11785</v>
      </c>
      <c r="E3333" s="22">
        <v>9240</v>
      </c>
      <c r="F3333" s="19"/>
      <c r="G3333" s="14">
        <f t="shared" si="65"/>
        <v>9240</v>
      </c>
      <c r="H3333" s="13"/>
    </row>
    <row r="3334" spans="1:8" x14ac:dyDescent="0.25">
      <c r="A3334" s="113">
        <v>45233</v>
      </c>
      <c r="B3334" s="21" t="s">
        <v>10909</v>
      </c>
      <c r="C3334" s="13" t="s">
        <v>12506</v>
      </c>
      <c r="D3334" s="766" t="s">
        <v>12507</v>
      </c>
      <c r="E3334" s="22">
        <v>1724483</v>
      </c>
      <c r="F3334" s="19"/>
      <c r="G3334" s="14">
        <f t="shared" si="65"/>
        <v>1724483</v>
      </c>
      <c r="H3334" s="13"/>
    </row>
    <row r="3335" spans="1:8" x14ac:dyDescent="0.25">
      <c r="A3335" s="113">
        <v>45234</v>
      </c>
      <c r="B3335" s="21" t="s">
        <v>10576</v>
      </c>
      <c r="C3335" s="13" t="s">
        <v>8394</v>
      </c>
      <c r="D3335" s="766"/>
      <c r="E3335" s="22"/>
      <c r="F3335" s="19">
        <v>1300000</v>
      </c>
      <c r="G3335" s="14">
        <f t="shared" si="65"/>
        <v>-1300000</v>
      </c>
      <c r="H3335" s="13" t="s">
        <v>11436</v>
      </c>
    </row>
    <row r="3336" spans="1:8" x14ac:dyDescent="0.25">
      <c r="A3336" s="113">
        <v>45234</v>
      </c>
      <c r="B3336" s="21" t="s">
        <v>10576</v>
      </c>
      <c r="C3336" s="13" t="s">
        <v>8394</v>
      </c>
      <c r="D3336" s="766" t="s">
        <v>11653</v>
      </c>
      <c r="E3336" s="22">
        <v>85030</v>
      </c>
      <c r="F3336" s="19"/>
      <c r="G3336" s="14">
        <f t="shared" si="65"/>
        <v>85030</v>
      </c>
      <c r="H3336" s="13"/>
    </row>
    <row r="3337" spans="1:8" x14ac:dyDescent="0.25">
      <c r="A3337" s="113">
        <v>45234</v>
      </c>
      <c r="B3337" s="21" t="s">
        <v>11446</v>
      </c>
      <c r="C3337" s="13" t="s">
        <v>8394</v>
      </c>
      <c r="D3337" s="766" t="s">
        <v>11654</v>
      </c>
      <c r="E3337" s="22">
        <v>33426</v>
      </c>
      <c r="F3337" s="19"/>
      <c r="G3337" s="14">
        <f t="shared" si="65"/>
        <v>33426</v>
      </c>
      <c r="H3337" s="13"/>
    </row>
    <row r="3338" spans="1:8" x14ac:dyDescent="0.25">
      <c r="A3338" s="113">
        <v>45234</v>
      </c>
      <c r="B3338" s="21" t="s">
        <v>11271</v>
      </c>
      <c r="C3338" s="13" t="s">
        <v>168</v>
      </c>
      <c r="D3338" s="766" t="s">
        <v>11658</v>
      </c>
      <c r="E3338" s="22">
        <v>19640</v>
      </c>
      <c r="F3338" s="19"/>
      <c r="G3338" s="14">
        <f t="shared" si="65"/>
        <v>19640</v>
      </c>
      <c r="H3338" s="13"/>
    </row>
    <row r="3339" spans="1:8" x14ac:dyDescent="0.25">
      <c r="A3339" s="113">
        <v>45236</v>
      </c>
      <c r="B3339" s="21" t="s">
        <v>10232</v>
      </c>
      <c r="C3339" s="13" t="s">
        <v>7467</v>
      </c>
      <c r="D3339" s="766" t="s">
        <v>11649</v>
      </c>
      <c r="E3339" s="22">
        <v>32000</v>
      </c>
      <c r="F3339" s="19"/>
      <c r="G3339" s="14">
        <f t="shared" si="65"/>
        <v>32000</v>
      </c>
      <c r="H3339" s="13"/>
    </row>
    <row r="3340" spans="1:8" x14ac:dyDescent="0.25">
      <c r="A3340" s="113">
        <v>45236</v>
      </c>
      <c r="B3340" s="21" t="s">
        <v>11446</v>
      </c>
      <c r="C3340" s="13" t="s">
        <v>166</v>
      </c>
      <c r="D3340" s="766" t="s">
        <v>11786</v>
      </c>
      <c r="E3340" s="22">
        <v>36420</v>
      </c>
      <c r="F3340" s="19"/>
      <c r="G3340" s="14">
        <f t="shared" si="65"/>
        <v>36420</v>
      </c>
      <c r="H3340" s="13"/>
    </row>
    <row r="3341" spans="1:8" x14ac:dyDescent="0.25">
      <c r="A3341" s="113">
        <v>45237</v>
      </c>
      <c r="B3341" s="21" t="s">
        <v>10909</v>
      </c>
      <c r="C3341" s="13" t="s">
        <v>7467</v>
      </c>
      <c r="D3341" s="766" t="s">
        <v>11650</v>
      </c>
      <c r="E3341" s="22">
        <v>32600</v>
      </c>
      <c r="F3341" s="19"/>
      <c r="G3341" s="14">
        <f t="shared" si="65"/>
        <v>32600</v>
      </c>
      <c r="H3341" s="13"/>
    </row>
    <row r="3342" spans="1:8" x14ac:dyDescent="0.25">
      <c r="A3342" s="113">
        <v>45237</v>
      </c>
      <c r="B3342" s="21" t="s">
        <v>10232</v>
      </c>
      <c r="C3342" s="13" t="s">
        <v>8394</v>
      </c>
      <c r="D3342" s="766" t="s">
        <v>11655</v>
      </c>
      <c r="E3342" s="22">
        <v>203960</v>
      </c>
      <c r="F3342" s="19"/>
      <c r="G3342" s="14">
        <f t="shared" si="65"/>
        <v>203960</v>
      </c>
      <c r="H3342" s="13"/>
    </row>
    <row r="3343" spans="1:8" x14ac:dyDescent="0.25">
      <c r="A3343" s="113">
        <v>45237</v>
      </c>
      <c r="B3343" s="21" t="s">
        <v>10909</v>
      </c>
      <c r="C3343" s="13" t="s">
        <v>8394</v>
      </c>
      <c r="D3343" s="766" t="s">
        <v>11656</v>
      </c>
      <c r="E3343" s="22">
        <v>20685</v>
      </c>
      <c r="F3343" s="19"/>
      <c r="G3343" s="14">
        <f t="shared" si="65"/>
        <v>20685</v>
      </c>
      <c r="H3343" s="13"/>
    </row>
    <row r="3344" spans="1:8" x14ac:dyDescent="0.25">
      <c r="A3344" s="113">
        <v>45237</v>
      </c>
      <c r="B3344" s="21" t="s">
        <v>10576</v>
      </c>
      <c r="C3344" s="13" t="s">
        <v>168</v>
      </c>
      <c r="D3344" s="766" t="s">
        <v>11708</v>
      </c>
      <c r="E3344" s="22">
        <v>74282</v>
      </c>
      <c r="F3344" s="19"/>
      <c r="G3344" s="14">
        <f t="shared" si="65"/>
        <v>74282</v>
      </c>
      <c r="H3344" s="13"/>
    </row>
    <row r="3345" spans="1:8" x14ac:dyDescent="0.25">
      <c r="A3345" s="113">
        <v>45237</v>
      </c>
      <c r="B3345" s="21" t="s">
        <v>10232</v>
      </c>
      <c r="C3345" s="13" t="s">
        <v>7467</v>
      </c>
      <c r="D3345" s="766"/>
      <c r="E3345" s="22"/>
      <c r="F3345" s="19">
        <v>350000</v>
      </c>
      <c r="G3345" s="14">
        <f t="shared" si="65"/>
        <v>-350000</v>
      </c>
      <c r="H3345" s="13" t="s">
        <v>11648</v>
      </c>
    </row>
    <row r="3346" spans="1:8" x14ac:dyDescent="0.25">
      <c r="A3346" s="113">
        <v>45237</v>
      </c>
      <c r="B3346" s="21" t="s">
        <v>10232</v>
      </c>
      <c r="C3346" s="13" t="s">
        <v>7467</v>
      </c>
      <c r="D3346" s="766"/>
      <c r="E3346" s="22"/>
      <c r="F3346" s="19">
        <v>350000</v>
      </c>
      <c r="G3346" s="14">
        <f t="shared" si="65"/>
        <v>-350000</v>
      </c>
      <c r="H3346" s="13" t="s">
        <v>11647</v>
      </c>
    </row>
    <row r="3347" spans="1:8" x14ac:dyDescent="0.25">
      <c r="A3347" s="113">
        <v>45237</v>
      </c>
      <c r="B3347" s="21" t="s">
        <v>9986</v>
      </c>
      <c r="C3347" s="13" t="s">
        <v>166</v>
      </c>
      <c r="D3347" s="766" t="s">
        <v>11787</v>
      </c>
      <c r="E3347" s="22">
        <v>4515</v>
      </c>
      <c r="F3347" s="19"/>
      <c r="G3347" s="14">
        <f t="shared" si="65"/>
        <v>4515</v>
      </c>
      <c r="H3347" s="13"/>
    </row>
    <row r="3348" spans="1:8" x14ac:dyDescent="0.25">
      <c r="A3348" s="113">
        <v>45237</v>
      </c>
      <c r="B3348" s="21" t="s">
        <v>11271</v>
      </c>
      <c r="C3348" s="13" t="s">
        <v>164</v>
      </c>
      <c r="D3348" s="766" t="s">
        <v>11916</v>
      </c>
      <c r="E3348" s="22">
        <v>1420</v>
      </c>
      <c r="F3348" s="19"/>
      <c r="G3348" s="14">
        <f t="shared" si="65"/>
        <v>1420</v>
      </c>
      <c r="H3348" s="13"/>
    </row>
    <row r="3349" spans="1:8" x14ac:dyDescent="0.25">
      <c r="A3349" s="113">
        <v>45238</v>
      </c>
      <c r="B3349" s="21" t="s">
        <v>10232</v>
      </c>
      <c r="C3349" s="13" t="s">
        <v>164</v>
      </c>
      <c r="D3349" s="766" t="s">
        <v>11923</v>
      </c>
      <c r="E3349" s="22">
        <v>6739</v>
      </c>
      <c r="F3349" s="19"/>
      <c r="G3349" s="14">
        <f t="shared" si="65"/>
        <v>6739</v>
      </c>
      <c r="H3349" s="13"/>
    </row>
    <row r="3350" spans="1:8" x14ac:dyDescent="0.25">
      <c r="A3350" s="113">
        <v>45240</v>
      </c>
      <c r="B3350" s="21" t="s">
        <v>11271</v>
      </c>
      <c r="C3350" s="13" t="s">
        <v>8394</v>
      </c>
      <c r="D3350" s="766" t="s">
        <v>11657</v>
      </c>
      <c r="E3350" s="22">
        <v>13416</v>
      </c>
      <c r="F3350" s="19"/>
      <c r="G3350" s="14">
        <f t="shared" si="65"/>
        <v>13416</v>
      </c>
      <c r="H3350" s="13"/>
    </row>
    <row r="3351" spans="1:8" x14ac:dyDescent="0.25">
      <c r="A3351" s="113">
        <v>45240</v>
      </c>
      <c r="B3351" s="21" t="s">
        <v>10909</v>
      </c>
      <c r="C3351" s="13" t="s">
        <v>12506</v>
      </c>
      <c r="D3351" s="766" t="s">
        <v>8591</v>
      </c>
      <c r="E3351" s="22">
        <v>836282</v>
      </c>
      <c r="F3351" s="19"/>
      <c r="G3351" s="14">
        <f t="shared" si="65"/>
        <v>836282</v>
      </c>
      <c r="H3351" s="13"/>
    </row>
    <row r="3352" spans="1:8" x14ac:dyDescent="0.25">
      <c r="A3352" s="113">
        <v>45240</v>
      </c>
      <c r="B3352" s="21" t="s">
        <v>9986</v>
      </c>
      <c r="C3352" s="13" t="s">
        <v>164</v>
      </c>
      <c r="D3352" s="766" t="s">
        <v>11659</v>
      </c>
      <c r="E3352" s="22">
        <v>168</v>
      </c>
      <c r="F3352" s="19"/>
      <c r="G3352" s="14">
        <f t="shared" si="65"/>
        <v>168</v>
      </c>
      <c r="H3352" s="13"/>
    </row>
    <row r="3353" spans="1:8" x14ac:dyDescent="0.25">
      <c r="A3353" s="113">
        <v>45240</v>
      </c>
      <c r="B3353" s="21" t="s">
        <v>11446</v>
      </c>
      <c r="C3353" s="13" t="s">
        <v>166</v>
      </c>
      <c r="D3353" s="766" t="s">
        <v>11788</v>
      </c>
      <c r="E3353" s="22">
        <v>20875</v>
      </c>
      <c r="F3353" s="19"/>
      <c r="G3353" s="14">
        <f t="shared" si="65"/>
        <v>20875</v>
      </c>
      <c r="H3353" s="13"/>
    </row>
    <row r="3354" spans="1:8" x14ac:dyDescent="0.25">
      <c r="A3354" s="113">
        <v>45241</v>
      </c>
      <c r="B3354" s="21" t="s">
        <v>9832</v>
      </c>
      <c r="C3354" s="13" t="s">
        <v>168</v>
      </c>
      <c r="D3354" s="766" t="s">
        <v>11807</v>
      </c>
      <c r="E3354" s="22">
        <v>98400</v>
      </c>
      <c r="F3354" s="110"/>
      <c r="G3354" s="14">
        <f t="shared" si="65"/>
        <v>98400</v>
      </c>
      <c r="H3354" s="13"/>
    </row>
    <row r="3355" spans="1:8" x14ac:dyDescent="0.25">
      <c r="A3355" s="113">
        <v>45241</v>
      </c>
      <c r="B3355" s="21" t="s">
        <v>10296</v>
      </c>
      <c r="C3355" s="13" t="s">
        <v>7467</v>
      </c>
      <c r="D3355" s="766" t="s">
        <v>11651</v>
      </c>
      <c r="E3355" s="22">
        <v>43900</v>
      </c>
      <c r="F3355" s="19"/>
      <c r="G3355" s="14">
        <f t="shared" si="65"/>
        <v>43900</v>
      </c>
      <c r="H3355" s="13"/>
    </row>
    <row r="3356" spans="1:8" x14ac:dyDescent="0.25">
      <c r="A3356" s="113">
        <v>45241</v>
      </c>
      <c r="B3356" s="21" t="s">
        <v>10576</v>
      </c>
      <c r="C3356" s="13" t="s">
        <v>168</v>
      </c>
      <c r="D3356" s="766" t="s">
        <v>11709</v>
      </c>
      <c r="E3356" s="22">
        <v>386760</v>
      </c>
      <c r="F3356" s="19"/>
      <c r="G3356" s="14">
        <f t="shared" si="65"/>
        <v>386760</v>
      </c>
      <c r="H3356" s="13"/>
    </row>
    <row r="3357" spans="1:8" x14ac:dyDescent="0.25">
      <c r="A3357" s="113">
        <v>45241</v>
      </c>
      <c r="B3357" s="21" t="s">
        <v>10576</v>
      </c>
      <c r="C3357" s="13" t="s">
        <v>180</v>
      </c>
      <c r="D3357" s="766" t="s">
        <v>11719</v>
      </c>
      <c r="E3357" s="22">
        <v>62400</v>
      </c>
      <c r="F3357" s="19"/>
      <c r="G3357" s="14">
        <f t="shared" si="65"/>
        <v>62400</v>
      </c>
      <c r="H3357" s="13"/>
    </row>
    <row r="3358" spans="1:8" x14ac:dyDescent="0.25">
      <c r="A3358" s="113">
        <v>45243</v>
      </c>
      <c r="B3358" s="21" t="s">
        <v>10576</v>
      </c>
      <c r="C3358" s="13" t="s">
        <v>8394</v>
      </c>
      <c r="D3358" s="766" t="s">
        <v>11714</v>
      </c>
      <c r="E3358" s="22">
        <v>61469</v>
      </c>
      <c r="F3358" s="19"/>
      <c r="G3358" s="14">
        <f t="shared" si="65"/>
        <v>61469</v>
      </c>
      <c r="H3358" s="13"/>
    </row>
    <row r="3359" spans="1:8" x14ac:dyDescent="0.25">
      <c r="A3359" s="113">
        <v>45243</v>
      </c>
      <c r="B3359" s="21" t="s">
        <v>11446</v>
      </c>
      <c r="C3359" s="13" t="s">
        <v>164</v>
      </c>
      <c r="D3359" s="766" t="s">
        <v>11917</v>
      </c>
      <c r="E3359" s="22">
        <v>11157</v>
      </c>
      <c r="F3359" s="19"/>
      <c r="G3359" s="14">
        <f t="shared" si="65"/>
        <v>11157</v>
      </c>
      <c r="H3359" s="13"/>
    </row>
    <row r="3360" spans="1:8" x14ac:dyDescent="0.25">
      <c r="A3360" s="113">
        <v>45243</v>
      </c>
      <c r="B3360" s="21" t="s">
        <v>10909</v>
      </c>
      <c r="C3360" s="13" t="s">
        <v>5187</v>
      </c>
      <c r="D3360" s="766" t="s">
        <v>12276</v>
      </c>
      <c r="E3360" s="22">
        <v>135900</v>
      </c>
      <c r="F3360" s="19"/>
      <c r="G3360" s="14">
        <f t="shared" si="65"/>
        <v>135900</v>
      </c>
      <c r="H3360" s="13" t="s">
        <v>12278</v>
      </c>
    </row>
    <row r="3361" spans="1:8" x14ac:dyDescent="0.25">
      <c r="A3361" s="113">
        <v>45243</v>
      </c>
      <c r="B3361" s="21" t="s">
        <v>10909</v>
      </c>
      <c r="C3361" s="13" t="s">
        <v>12506</v>
      </c>
      <c r="D3361" s="766" t="s">
        <v>8046</v>
      </c>
      <c r="E3361" s="22">
        <v>417642</v>
      </c>
      <c r="F3361" s="19"/>
      <c r="G3361" s="14">
        <f t="shared" si="65"/>
        <v>417642</v>
      </c>
      <c r="H3361" s="13"/>
    </row>
    <row r="3362" spans="1:8" ht="17.25" customHeight="1" x14ac:dyDescent="0.25">
      <c r="A3362" s="113">
        <v>45243</v>
      </c>
      <c r="B3362" s="21" t="s">
        <v>10909</v>
      </c>
      <c r="C3362" s="13" t="s">
        <v>12506</v>
      </c>
      <c r="D3362" s="766" t="s">
        <v>8047</v>
      </c>
      <c r="E3362" s="22">
        <v>20015</v>
      </c>
      <c r="F3362" s="19"/>
      <c r="G3362" s="14">
        <f t="shared" si="65"/>
        <v>20015</v>
      </c>
      <c r="H3362" s="13"/>
    </row>
    <row r="3363" spans="1:8" ht="17.25" customHeight="1" x14ac:dyDescent="0.25">
      <c r="A3363" s="113">
        <v>45243</v>
      </c>
      <c r="B3363" s="21" t="s">
        <v>10909</v>
      </c>
      <c r="C3363" s="13" t="s">
        <v>12506</v>
      </c>
      <c r="D3363" s="766"/>
      <c r="E3363" s="22"/>
      <c r="F3363" s="19">
        <v>20000</v>
      </c>
      <c r="G3363" s="14">
        <f t="shared" si="65"/>
        <v>-20000</v>
      </c>
      <c r="H3363" s="13" t="s">
        <v>10775</v>
      </c>
    </row>
    <row r="3364" spans="1:8" x14ac:dyDescent="0.25">
      <c r="A3364" s="113">
        <v>45243</v>
      </c>
      <c r="B3364" s="21" t="s">
        <v>10909</v>
      </c>
      <c r="C3364" s="13" t="s">
        <v>5187</v>
      </c>
      <c r="D3364" s="766" t="s">
        <v>12277</v>
      </c>
      <c r="E3364" s="22">
        <v>213854.4</v>
      </c>
      <c r="F3364" s="19"/>
      <c r="G3364" s="14">
        <f t="shared" si="65"/>
        <v>213854.4</v>
      </c>
      <c r="H3364" s="13" t="s">
        <v>12278</v>
      </c>
    </row>
    <row r="3365" spans="1:8" x14ac:dyDescent="0.25">
      <c r="A3365" s="113">
        <v>45243</v>
      </c>
      <c r="B3365" s="21" t="s">
        <v>10909</v>
      </c>
      <c r="C3365" s="13" t="s">
        <v>5187</v>
      </c>
      <c r="D3365" s="766"/>
      <c r="E3365" s="22"/>
      <c r="F3365" s="19">
        <v>100000</v>
      </c>
      <c r="G3365" s="14">
        <f t="shared" si="65"/>
        <v>-100000</v>
      </c>
      <c r="H3365" s="13" t="s">
        <v>1157</v>
      </c>
    </row>
    <row r="3366" spans="1:8" x14ac:dyDescent="0.25">
      <c r="A3366" s="113">
        <v>45244</v>
      </c>
      <c r="B3366" s="21" t="s">
        <v>10232</v>
      </c>
      <c r="C3366" s="13" t="s">
        <v>168</v>
      </c>
      <c r="D3366" s="766" t="s">
        <v>11710</v>
      </c>
      <c r="E3366" s="22">
        <v>59680</v>
      </c>
      <c r="F3366" s="19"/>
      <c r="G3366" s="14">
        <f t="shared" si="65"/>
        <v>59680</v>
      </c>
      <c r="H3366" s="13"/>
    </row>
    <row r="3367" spans="1:8" x14ac:dyDescent="0.25">
      <c r="A3367" s="113">
        <v>45244</v>
      </c>
      <c r="B3367" s="21" t="s">
        <v>10576</v>
      </c>
      <c r="C3367" s="13" t="s">
        <v>168</v>
      </c>
      <c r="D3367" s="766" t="s">
        <v>11711</v>
      </c>
      <c r="E3367" s="22">
        <v>67140</v>
      </c>
      <c r="F3367" s="19"/>
      <c r="G3367" s="14">
        <f t="shared" si="65"/>
        <v>67140</v>
      </c>
      <c r="H3367" s="13"/>
    </row>
    <row r="3368" spans="1:8" x14ac:dyDescent="0.25">
      <c r="A3368" s="113">
        <v>45244</v>
      </c>
      <c r="B3368" s="21" t="s">
        <v>10576</v>
      </c>
      <c r="C3368" s="13" t="s">
        <v>7467</v>
      </c>
      <c r="D3368" s="766" t="s">
        <v>11745</v>
      </c>
      <c r="E3368" s="22">
        <v>152867</v>
      </c>
      <c r="F3368" s="19"/>
      <c r="G3368" s="14">
        <f t="shared" si="65"/>
        <v>152867</v>
      </c>
      <c r="H3368" s="13"/>
    </row>
    <row r="3369" spans="1:8" x14ac:dyDescent="0.25">
      <c r="A3369" s="113">
        <v>45245</v>
      </c>
      <c r="B3369" s="21" t="s">
        <v>10576</v>
      </c>
      <c r="C3369" s="13" t="s">
        <v>7467</v>
      </c>
      <c r="D3369" s="766"/>
      <c r="E3369" s="22"/>
      <c r="F3369" s="19">
        <v>350000</v>
      </c>
      <c r="G3369" s="14">
        <f t="shared" si="65"/>
        <v>-350000</v>
      </c>
      <c r="H3369" s="13" t="s">
        <v>11679</v>
      </c>
    </row>
    <row r="3370" spans="1:8" x14ac:dyDescent="0.25">
      <c r="A3370" s="113">
        <v>45245</v>
      </c>
      <c r="B3370" s="21" t="s">
        <v>10576</v>
      </c>
      <c r="C3370" s="13" t="s">
        <v>7467</v>
      </c>
      <c r="D3370" s="766"/>
      <c r="E3370" s="22"/>
      <c r="F3370" s="19">
        <v>350000</v>
      </c>
      <c r="G3370" s="14">
        <f t="shared" ref="G3370:G3456" si="66">E3370-F3370</f>
        <v>-350000</v>
      </c>
      <c r="H3370" s="13" t="s">
        <v>11680</v>
      </c>
    </row>
    <row r="3371" spans="1:8" x14ac:dyDescent="0.25">
      <c r="A3371" s="113">
        <v>45245</v>
      </c>
      <c r="B3371" s="21" t="s">
        <v>10576</v>
      </c>
      <c r="C3371" s="13" t="s">
        <v>8091</v>
      </c>
      <c r="D3371" s="766"/>
      <c r="E3371" s="22"/>
      <c r="F3371" s="19">
        <v>500000</v>
      </c>
      <c r="G3371" s="14">
        <f t="shared" si="66"/>
        <v>-500000</v>
      </c>
      <c r="H3371" s="13" t="s">
        <v>11681</v>
      </c>
    </row>
    <row r="3372" spans="1:8" x14ac:dyDescent="0.25">
      <c r="A3372" s="113">
        <v>45245</v>
      </c>
      <c r="B3372" s="21" t="s">
        <v>10576</v>
      </c>
      <c r="C3372" s="13" t="s">
        <v>8091</v>
      </c>
      <c r="D3372" s="766"/>
      <c r="E3372" s="22"/>
      <c r="F3372" s="19">
        <v>500000</v>
      </c>
      <c r="G3372" s="14">
        <f t="shared" si="66"/>
        <v>-500000</v>
      </c>
      <c r="H3372" s="13" t="s">
        <v>11682</v>
      </c>
    </row>
    <row r="3373" spans="1:8" x14ac:dyDescent="0.25">
      <c r="A3373" s="113">
        <v>45245</v>
      </c>
      <c r="B3373" s="21" t="s">
        <v>10576</v>
      </c>
      <c r="C3373" s="13" t="s">
        <v>8091</v>
      </c>
      <c r="D3373" s="766"/>
      <c r="E3373" s="22"/>
      <c r="F3373" s="19">
        <v>500000</v>
      </c>
      <c r="G3373" s="14">
        <f t="shared" si="66"/>
        <v>-500000</v>
      </c>
      <c r="H3373" s="13" t="s">
        <v>11683</v>
      </c>
    </row>
    <row r="3374" spans="1:8" x14ac:dyDescent="0.25">
      <c r="A3374" s="113">
        <v>45245</v>
      </c>
      <c r="B3374" s="21" t="s">
        <v>10909</v>
      </c>
      <c r="C3374" s="13" t="s">
        <v>166</v>
      </c>
      <c r="D3374" s="766" t="s">
        <v>11789</v>
      </c>
      <c r="E3374" s="22">
        <v>7990</v>
      </c>
      <c r="F3374" s="19"/>
      <c r="G3374" s="14">
        <f t="shared" si="66"/>
        <v>7990</v>
      </c>
      <c r="H3374" s="13"/>
    </row>
    <row r="3375" spans="1:8" x14ac:dyDescent="0.25">
      <c r="A3375" s="113">
        <v>45245</v>
      </c>
      <c r="B3375" s="21" t="s">
        <v>11446</v>
      </c>
      <c r="C3375" s="13" t="s">
        <v>5681</v>
      </c>
      <c r="D3375" s="766" t="s">
        <v>10148</v>
      </c>
      <c r="E3375" s="22">
        <v>188300</v>
      </c>
      <c r="F3375" s="19"/>
      <c r="G3375" s="14">
        <f t="shared" si="66"/>
        <v>188300</v>
      </c>
      <c r="H3375" s="13"/>
    </row>
    <row r="3376" spans="1:8" x14ac:dyDescent="0.25">
      <c r="A3376" s="113">
        <v>45246</v>
      </c>
      <c r="B3376" s="21" t="s">
        <v>10232</v>
      </c>
      <c r="C3376" s="13" t="s">
        <v>168</v>
      </c>
      <c r="D3376" s="766" t="s">
        <v>11712</v>
      </c>
      <c r="E3376" s="22">
        <v>24200</v>
      </c>
      <c r="F3376" s="19"/>
      <c r="G3376" s="14">
        <f t="shared" si="66"/>
        <v>24200</v>
      </c>
      <c r="H3376" s="13"/>
    </row>
    <row r="3377" spans="1:8" x14ac:dyDescent="0.25">
      <c r="A3377" s="113">
        <v>45246</v>
      </c>
      <c r="B3377" s="21" t="s">
        <v>10576</v>
      </c>
      <c r="C3377" s="13" t="s">
        <v>8394</v>
      </c>
      <c r="D3377" s="766" t="s">
        <v>11715</v>
      </c>
      <c r="E3377" s="22">
        <v>93159</v>
      </c>
      <c r="F3377" s="19"/>
      <c r="G3377" s="14">
        <f t="shared" si="66"/>
        <v>93159</v>
      </c>
      <c r="H3377" s="13"/>
    </row>
    <row r="3378" spans="1:8" x14ac:dyDescent="0.25">
      <c r="A3378" s="113">
        <v>45246</v>
      </c>
      <c r="B3378" s="21" t="s">
        <v>10576</v>
      </c>
      <c r="C3378" s="13" t="s">
        <v>7467</v>
      </c>
      <c r="D3378" s="766" t="s">
        <v>11226</v>
      </c>
      <c r="E3378" s="22">
        <v>34290</v>
      </c>
      <c r="F3378" s="19"/>
      <c r="G3378" s="14">
        <f t="shared" si="66"/>
        <v>34290</v>
      </c>
      <c r="H3378" s="13"/>
    </row>
    <row r="3379" spans="1:8" x14ac:dyDescent="0.25">
      <c r="A3379" s="113">
        <v>45246</v>
      </c>
      <c r="B3379" s="21" t="s">
        <v>10909</v>
      </c>
      <c r="C3379" s="13" t="s">
        <v>5187</v>
      </c>
      <c r="D3379" s="766"/>
      <c r="E3379" s="22"/>
      <c r="F3379" s="19">
        <v>300000</v>
      </c>
      <c r="G3379" s="14">
        <f t="shared" si="66"/>
        <v>-300000</v>
      </c>
      <c r="H3379" s="13" t="s">
        <v>12146</v>
      </c>
    </row>
    <row r="3380" spans="1:8" x14ac:dyDescent="0.25">
      <c r="A3380" s="113">
        <v>45246</v>
      </c>
      <c r="B3380" s="21" t="s">
        <v>10909</v>
      </c>
      <c r="C3380" s="13" t="s">
        <v>5187</v>
      </c>
      <c r="D3380" s="766"/>
      <c r="E3380" s="22"/>
      <c r="F3380" s="19">
        <v>197000</v>
      </c>
      <c r="G3380" s="14">
        <f t="shared" si="66"/>
        <v>-197000</v>
      </c>
      <c r="H3380" s="13" t="s">
        <v>12146</v>
      </c>
    </row>
    <row r="3381" spans="1:8" x14ac:dyDescent="0.25">
      <c r="A3381" s="113">
        <v>45247</v>
      </c>
      <c r="B3381" s="21" t="s">
        <v>10576</v>
      </c>
      <c r="C3381" s="13" t="s">
        <v>7467</v>
      </c>
      <c r="D3381" s="766" t="s">
        <v>11746</v>
      </c>
      <c r="E3381" s="22">
        <v>212768</v>
      </c>
      <c r="F3381" s="19"/>
      <c r="G3381" s="14">
        <f t="shared" si="66"/>
        <v>212768</v>
      </c>
      <c r="H3381" s="13"/>
    </row>
    <row r="3382" spans="1:8" x14ac:dyDescent="0.25">
      <c r="A3382" s="113">
        <v>45247</v>
      </c>
      <c r="B3382" s="21" t="s">
        <v>10576</v>
      </c>
      <c r="C3382" s="13" t="s">
        <v>7467</v>
      </c>
      <c r="D3382" s="766"/>
      <c r="E3382" s="22"/>
      <c r="F3382" s="19">
        <v>500000</v>
      </c>
      <c r="G3382" s="14">
        <f t="shared" si="66"/>
        <v>-500000</v>
      </c>
      <c r="H3382" s="13" t="s">
        <v>11706</v>
      </c>
    </row>
    <row r="3383" spans="1:8" x14ac:dyDescent="0.25">
      <c r="A3383" s="113">
        <v>45247</v>
      </c>
      <c r="B3383" s="21" t="s">
        <v>10576</v>
      </c>
      <c r="C3383" s="13" t="s">
        <v>7467</v>
      </c>
      <c r="D3383" s="766"/>
      <c r="E3383" s="22"/>
      <c r="F3383" s="19">
        <v>500000</v>
      </c>
      <c r="G3383" s="14">
        <f t="shared" si="66"/>
        <v>-500000</v>
      </c>
      <c r="H3383" s="13" t="s">
        <v>11707</v>
      </c>
    </row>
    <row r="3384" spans="1:8" x14ac:dyDescent="0.25">
      <c r="A3384" s="113">
        <v>45247</v>
      </c>
      <c r="B3384" s="21" t="s">
        <v>11716</v>
      </c>
      <c r="C3384" s="13" t="s">
        <v>8394</v>
      </c>
      <c r="D3384" s="766" t="s">
        <v>11717</v>
      </c>
      <c r="E3384" s="22">
        <v>49822</v>
      </c>
      <c r="F3384" s="19"/>
      <c r="G3384" s="14">
        <f t="shared" si="66"/>
        <v>49822</v>
      </c>
      <c r="H3384" s="13"/>
    </row>
    <row r="3385" spans="1:8" x14ac:dyDescent="0.25">
      <c r="A3385" s="113">
        <v>45247</v>
      </c>
      <c r="B3385" s="21" t="s">
        <v>11617</v>
      </c>
      <c r="C3385" s="13" t="s">
        <v>8394</v>
      </c>
      <c r="D3385" s="766" t="s">
        <v>11718</v>
      </c>
      <c r="E3385" s="22">
        <v>106322</v>
      </c>
      <c r="F3385" s="19"/>
      <c r="G3385" s="14">
        <f t="shared" si="66"/>
        <v>106322</v>
      </c>
      <c r="H3385" s="13"/>
    </row>
    <row r="3386" spans="1:8" x14ac:dyDescent="0.25">
      <c r="A3386" s="113">
        <v>45248</v>
      </c>
      <c r="B3386" s="21" t="s">
        <v>10232</v>
      </c>
      <c r="C3386" s="13" t="s">
        <v>11324</v>
      </c>
      <c r="D3386" s="766"/>
      <c r="E3386" s="22"/>
      <c r="F3386" s="19">
        <v>495000</v>
      </c>
      <c r="G3386" s="14">
        <f>E3386-F3386</f>
        <v>-495000</v>
      </c>
      <c r="H3386" s="13" t="s">
        <v>11749</v>
      </c>
    </row>
    <row r="3387" spans="1:8" x14ac:dyDescent="0.25">
      <c r="A3387" s="113">
        <v>45248</v>
      </c>
      <c r="B3387" s="21" t="s">
        <v>10232</v>
      </c>
      <c r="C3387" s="13" t="s">
        <v>11324</v>
      </c>
      <c r="D3387" s="766"/>
      <c r="E3387" s="22"/>
      <c r="F3387" s="19">
        <v>490000</v>
      </c>
      <c r="G3387" s="14">
        <f>E3387-F3387</f>
        <v>-490000</v>
      </c>
      <c r="H3387" s="13" t="s">
        <v>11749</v>
      </c>
    </row>
    <row r="3388" spans="1:8" x14ac:dyDescent="0.25">
      <c r="A3388" s="113">
        <v>45248</v>
      </c>
      <c r="B3388" s="21" t="s">
        <v>10576</v>
      </c>
      <c r="C3388" s="13" t="s">
        <v>168</v>
      </c>
      <c r="D3388" s="766" t="s">
        <v>11780</v>
      </c>
      <c r="E3388" s="22">
        <v>78000</v>
      </c>
      <c r="F3388" s="110"/>
      <c r="G3388" s="14">
        <f>E3388-F3388</f>
        <v>78000</v>
      </c>
      <c r="H3388" s="13"/>
    </row>
    <row r="3389" spans="1:8" x14ac:dyDescent="0.25">
      <c r="A3389" s="113">
        <v>45248</v>
      </c>
      <c r="B3389" s="21" t="s">
        <v>10232</v>
      </c>
      <c r="C3389" s="13" t="s">
        <v>168</v>
      </c>
      <c r="D3389" s="766"/>
      <c r="E3389" s="22"/>
      <c r="F3389" s="110">
        <v>500000</v>
      </c>
      <c r="G3389" s="14">
        <f t="shared" ref="G3389:G3396" si="67">E3389-F3389</f>
        <v>-500000</v>
      </c>
      <c r="H3389" s="13" t="s">
        <v>11749</v>
      </c>
    </row>
    <row r="3390" spans="1:8" x14ac:dyDescent="0.25">
      <c r="A3390" s="113">
        <v>45248</v>
      </c>
      <c r="B3390" s="21" t="s">
        <v>10576</v>
      </c>
      <c r="C3390" s="13" t="s">
        <v>168</v>
      </c>
      <c r="D3390" s="766"/>
      <c r="E3390" s="22"/>
      <c r="F3390" s="110">
        <v>500000</v>
      </c>
      <c r="G3390" s="14">
        <f t="shared" si="67"/>
        <v>-500000</v>
      </c>
      <c r="H3390" s="13" t="s">
        <v>11749</v>
      </c>
    </row>
    <row r="3391" spans="1:8" x14ac:dyDescent="0.25">
      <c r="A3391" s="113">
        <v>45248</v>
      </c>
      <c r="B3391" s="21" t="s">
        <v>11897</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250000</v>
      </c>
      <c r="G3392" s="14">
        <f t="shared" si="67"/>
        <v>-250000</v>
      </c>
      <c r="H3392" s="1144" t="s">
        <v>12287</v>
      </c>
    </row>
    <row r="3393" spans="1:8" x14ac:dyDescent="0.25">
      <c r="A3393" s="113">
        <v>45248</v>
      </c>
      <c r="B3393" s="21" t="s">
        <v>11617</v>
      </c>
      <c r="C3393" s="13" t="s">
        <v>168</v>
      </c>
      <c r="D3393" s="766"/>
      <c r="E3393" s="22"/>
      <c r="F3393" s="110">
        <v>250000</v>
      </c>
      <c r="G3393" s="14">
        <f t="shared" si="67"/>
        <v>-250000</v>
      </c>
      <c r="H3393" s="1146"/>
    </row>
    <row r="3394" spans="1:8" x14ac:dyDescent="0.25">
      <c r="A3394" s="113">
        <v>45248</v>
      </c>
      <c r="B3394" s="21" t="s">
        <v>10909</v>
      </c>
      <c r="C3394" s="13" t="s">
        <v>168</v>
      </c>
      <c r="D3394" s="766"/>
      <c r="E3394" s="22"/>
      <c r="F3394" s="110">
        <v>400000</v>
      </c>
      <c r="G3394" s="14">
        <f t="shared" si="67"/>
        <v>-400000</v>
      </c>
      <c r="H3394" s="13" t="s">
        <v>11749</v>
      </c>
    </row>
    <row r="3395" spans="1:8" x14ac:dyDescent="0.25">
      <c r="A3395" s="113">
        <v>45248</v>
      </c>
      <c r="B3395" s="21" t="s">
        <v>10232</v>
      </c>
      <c r="C3395" s="13" t="s">
        <v>168</v>
      </c>
      <c r="D3395" s="766"/>
      <c r="E3395" s="22"/>
      <c r="F3395" s="110">
        <v>300000</v>
      </c>
      <c r="G3395" s="14">
        <f t="shared" si="67"/>
        <v>-300000</v>
      </c>
      <c r="H3395" s="13" t="s">
        <v>11749</v>
      </c>
    </row>
    <row r="3396" spans="1:8" x14ac:dyDescent="0.25">
      <c r="A3396" s="113">
        <v>45248</v>
      </c>
      <c r="B3396" s="21" t="s">
        <v>9986</v>
      </c>
      <c r="C3396" s="13" t="s">
        <v>168</v>
      </c>
      <c r="D3396" s="766"/>
      <c r="E3396" s="22"/>
      <c r="F3396" s="110">
        <v>300000</v>
      </c>
      <c r="G3396" s="14">
        <f t="shared" si="67"/>
        <v>-300000</v>
      </c>
      <c r="H3396" s="13" t="s">
        <v>11749</v>
      </c>
    </row>
    <row r="3397" spans="1:8" ht="16.5" thickBot="1" x14ac:dyDescent="0.3">
      <c r="A3397" s="113">
        <v>45250</v>
      </c>
      <c r="B3397" s="21" t="s">
        <v>10232</v>
      </c>
      <c r="C3397" s="13" t="s">
        <v>7467</v>
      </c>
      <c r="D3397" s="766" t="s">
        <v>11747</v>
      </c>
      <c r="E3397" s="22">
        <v>221300</v>
      </c>
      <c r="F3397" s="110"/>
      <c r="G3397" s="14">
        <f t="shared" si="66"/>
        <v>221300</v>
      </c>
      <c r="H3397" s="13"/>
    </row>
    <row r="3398" spans="1:8" x14ac:dyDescent="0.25">
      <c r="A3398" s="113">
        <v>45250</v>
      </c>
      <c r="B3398" s="21" t="s">
        <v>9356</v>
      </c>
      <c r="C3398" s="13" t="s">
        <v>169</v>
      </c>
      <c r="D3398" s="766"/>
      <c r="E3398" s="783"/>
      <c r="F3398" s="785">
        <v>234213</v>
      </c>
      <c r="G3398" s="784">
        <f t="shared" si="66"/>
        <v>-234213</v>
      </c>
      <c r="H3398" s="13" t="s">
        <v>11760</v>
      </c>
    </row>
    <row r="3399" spans="1:8" x14ac:dyDescent="0.25">
      <c r="A3399" s="113">
        <v>45250</v>
      </c>
      <c r="B3399" s="21" t="s">
        <v>10571</v>
      </c>
      <c r="C3399" s="13" t="s">
        <v>169</v>
      </c>
      <c r="D3399" s="766"/>
      <c r="E3399" s="783"/>
      <c r="F3399" s="142">
        <v>163580</v>
      </c>
      <c r="G3399" s="784">
        <f t="shared" si="66"/>
        <v>-163580</v>
      </c>
      <c r="H3399" s="13" t="s">
        <v>11760</v>
      </c>
    </row>
    <row r="3400" spans="1:8" ht="16.5" thickBot="1" x14ac:dyDescent="0.3">
      <c r="A3400" s="113">
        <v>45250</v>
      </c>
      <c r="B3400" s="21" t="s">
        <v>9986</v>
      </c>
      <c r="C3400" s="13" t="s">
        <v>169</v>
      </c>
      <c r="D3400" s="766"/>
      <c r="E3400" s="783"/>
      <c r="F3400" s="786">
        <v>102207</v>
      </c>
      <c r="G3400" s="784">
        <f t="shared" si="66"/>
        <v>-102207</v>
      </c>
      <c r="H3400" s="13" t="s">
        <v>11760</v>
      </c>
    </row>
    <row r="3401" spans="1:8" x14ac:dyDescent="0.25">
      <c r="A3401" s="113">
        <v>45251</v>
      </c>
      <c r="B3401" s="21" t="s">
        <v>10232</v>
      </c>
      <c r="C3401" s="13" t="s">
        <v>180</v>
      </c>
      <c r="D3401" s="766"/>
      <c r="E3401" s="783"/>
      <c r="F3401" s="785">
        <v>107660</v>
      </c>
      <c r="G3401" s="784">
        <f t="shared" si="66"/>
        <v>-107660</v>
      </c>
      <c r="H3401" s="13" t="s">
        <v>11775</v>
      </c>
    </row>
    <row r="3402" spans="1:8" x14ac:dyDescent="0.25">
      <c r="A3402" s="113">
        <v>45251</v>
      </c>
      <c r="B3402" s="21" t="s">
        <v>10576</v>
      </c>
      <c r="C3402" s="13" t="s">
        <v>180</v>
      </c>
      <c r="D3402" s="766"/>
      <c r="E3402" s="783"/>
      <c r="F3402" s="142">
        <v>247020</v>
      </c>
      <c r="G3402" s="784">
        <f t="shared" si="66"/>
        <v>-247020</v>
      </c>
      <c r="H3402" s="13" t="s">
        <v>11775</v>
      </c>
    </row>
    <row r="3403" spans="1:8" ht="16.5" thickBot="1" x14ac:dyDescent="0.3">
      <c r="A3403" s="113">
        <v>45251</v>
      </c>
      <c r="B3403" s="21" t="s">
        <v>10909</v>
      </c>
      <c r="C3403" s="13" t="s">
        <v>180</v>
      </c>
      <c r="D3403" s="766"/>
      <c r="E3403" s="783"/>
      <c r="F3403" s="786">
        <v>145320</v>
      </c>
      <c r="G3403" s="784">
        <f t="shared" si="66"/>
        <v>-145320</v>
      </c>
      <c r="H3403" s="13" t="s">
        <v>11775</v>
      </c>
    </row>
    <row r="3404" spans="1:8" x14ac:dyDescent="0.25">
      <c r="A3404" s="113">
        <v>45251</v>
      </c>
      <c r="B3404" s="21" t="s">
        <v>10909</v>
      </c>
      <c r="C3404" s="13" t="s">
        <v>8394</v>
      </c>
      <c r="D3404" s="766" t="s">
        <v>11781</v>
      </c>
      <c r="E3404" s="22">
        <v>49712</v>
      </c>
      <c r="F3404" s="112"/>
      <c r="G3404" s="784">
        <f t="shared" si="66"/>
        <v>49712</v>
      </c>
      <c r="H3404" s="13"/>
    </row>
    <row r="3405" spans="1:8" x14ac:dyDescent="0.25">
      <c r="A3405" s="113">
        <v>45251</v>
      </c>
      <c r="B3405" s="21" t="s">
        <v>11446</v>
      </c>
      <c r="C3405" s="13" t="s">
        <v>8394</v>
      </c>
      <c r="D3405" s="766" t="s">
        <v>11782</v>
      </c>
      <c r="E3405" s="22">
        <v>40419</v>
      </c>
      <c r="F3405" s="112"/>
      <c r="G3405" s="784">
        <f t="shared" si="66"/>
        <v>40419</v>
      </c>
      <c r="H3405" s="13"/>
    </row>
    <row r="3406" spans="1:8" x14ac:dyDescent="0.25">
      <c r="A3406" s="113">
        <v>45251</v>
      </c>
      <c r="B3406" s="21" t="s">
        <v>11511</v>
      </c>
      <c r="C3406" s="13" t="s">
        <v>8394</v>
      </c>
      <c r="D3406" s="766" t="s">
        <v>11783</v>
      </c>
      <c r="E3406" s="22">
        <v>73043</v>
      </c>
      <c r="F3406" s="112"/>
      <c r="G3406" s="784">
        <f t="shared" si="66"/>
        <v>73043</v>
      </c>
      <c r="H3406" s="13"/>
    </row>
    <row r="3407" spans="1:8" x14ac:dyDescent="0.25">
      <c r="A3407" s="113">
        <v>45251</v>
      </c>
      <c r="B3407" s="21" t="s">
        <v>10576</v>
      </c>
      <c r="C3407" s="13" t="s">
        <v>7467</v>
      </c>
      <c r="D3407" s="766" t="s">
        <v>11801</v>
      </c>
      <c r="E3407" s="22">
        <v>59900</v>
      </c>
      <c r="F3407" s="112"/>
      <c r="G3407" s="784">
        <f t="shared" si="66"/>
        <v>59900</v>
      </c>
      <c r="H3407" s="13"/>
    </row>
    <row r="3408" spans="1:8" x14ac:dyDescent="0.25">
      <c r="A3408" s="113">
        <v>45251</v>
      </c>
      <c r="B3408" s="21" t="s">
        <v>9832</v>
      </c>
      <c r="C3408" s="13" t="s">
        <v>168</v>
      </c>
      <c r="D3408" s="766" t="s">
        <v>11808</v>
      </c>
      <c r="E3408" s="22">
        <v>1554800</v>
      </c>
      <c r="F3408" s="110"/>
      <c r="G3408" s="14">
        <f t="shared" si="66"/>
        <v>1554800</v>
      </c>
      <c r="H3408" s="13"/>
    </row>
    <row r="3409" spans="1:8" x14ac:dyDescent="0.25">
      <c r="A3409" s="113">
        <v>45251</v>
      </c>
      <c r="B3409" s="21" t="s">
        <v>10909</v>
      </c>
      <c r="C3409" s="13" t="s">
        <v>166</v>
      </c>
      <c r="D3409" s="766" t="s">
        <v>12058</v>
      </c>
      <c r="E3409" s="22">
        <v>45000</v>
      </c>
      <c r="F3409" s="111"/>
      <c r="G3409" s="14">
        <f t="shared" si="66"/>
        <v>45000</v>
      </c>
      <c r="H3409" s="13"/>
    </row>
    <row r="3410" spans="1:8" x14ac:dyDescent="0.25">
      <c r="A3410" s="113">
        <v>45251</v>
      </c>
      <c r="B3410" s="21" t="s">
        <v>11446</v>
      </c>
      <c r="C3410" s="13" t="s">
        <v>166</v>
      </c>
      <c r="D3410" s="766" t="s">
        <v>12059</v>
      </c>
      <c r="E3410" s="22">
        <v>10965</v>
      </c>
      <c r="F3410" s="111"/>
      <c r="G3410" s="14">
        <f t="shared" si="66"/>
        <v>10965</v>
      </c>
      <c r="H3410" s="13"/>
    </row>
    <row r="3411" spans="1:8" x14ac:dyDescent="0.25">
      <c r="A3411" s="113">
        <v>45252</v>
      </c>
      <c r="B3411" s="21" t="s">
        <v>10232</v>
      </c>
      <c r="C3411" s="13" t="s">
        <v>8394</v>
      </c>
      <c r="D3411" s="766"/>
      <c r="E3411" s="22"/>
      <c r="F3411" s="112">
        <v>1000000</v>
      </c>
      <c r="G3411" s="14">
        <f t="shared" si="66"/>
        <v>-1000000</v>
      </c>
      <c r="H3411" s="13" t="s">
        <v>11689</v>
      </c>
    </row>
    <row r="3412" spans="1:8" x14ac:dyDescent="0.25">
      <c r="A3412" s="113">
        <v>45252</v>
      </c>
      <c r="B3412" s="21" t="s">
        <v>10576</v>
      </c>
      <c r="C3412" s="13" t="s">
        <v>7467</v>
      </c>
      <c r="D3412" s="766"/>
      <c r="E3412" s="22"/>
      <c r="F3412" s="19">
        <v>850000</v>
      </c>
      <c r="G3412" s="14">
        <f t="shared" si="66"/>
        <v>-850000</v>
      </c>
      <c r="H3412" s="13" t="s">
        <v>11800</v>
      </c>
    </row>
    <row r="3413" spans="1:8" x14ac:dyDescent="0.25">
      <c r="A3413" s="113">
        <v>45254</v>
      </c>
      <c r="B3413" s="21" t="s">
        <v>10909</v>
      </c>
      <c r="C3413" s="13" t="s">
        <v>169</v>
      </c>
      <c r="D3413" s="766" t="s">
        <v>11827</v>
      </c>
      <c r="E3413" s="22">
        <v>4500</v>
      </c>
      <c r="F3413" s="19"/>
      <c r="G3413" s="14">
        <f t="shared" si="66"/>
        <v>4500</v>
      </c>
      <c r="H3413" s="13"/>
    </row>
    <row r="3414" spans="1:8" x14ac:dyDescent="0.25">
      <c r="A3414" s="113">
        <v>45255</v>
      </c>
      <c r="B3414" s="21" t="s">
        <v>10909</v>
      </c>
      <c r="C3414" s="13" t="s">
        <v>12506</v>
      </c>
      <c r="D3414" s="766" t="s">
        <v>8696</v>
      </c>
      <c r="E3414" s="22">
        <v>196267</v>
      </c>
      <c r="F3414" s="19"/>
      <c r="G3414" s="14">
        <f t="shared" si="66"/>
        <v>196267</v>
      </c>
      <c r="H3414" s="13"/>
    </row>
    <row r="3415" spans="1:8" x14ac:dyDescent="0.25">
      <c r="A3415" s="113">
        <v>45255</v>
      </c>
      <c r="B3415" s="21" t="s">
        <v>11716</v>
      </c>
      <c r="C3415" s="13" t="s">
        <v>8394</v>
      </c>
      <c r="D3415" s="766" t="s">
        <v>11824</v>
      </c>
      <c r="E3415" s="22">
        <v>6351</v>
      </c>
      <c r="F3415" s="19"/>
      <c r="G3415" s="14">
        <f t="shared" si="66"/>
        <v>6351</v>
      </c>
      <c r="H3415" s="13"/>
    </row>
    <row r="3416" spans="1:8" x14ac:dyDescent="0.25">
      <c r="A3416" s="113">
        <v>45255</v>
      </c>
      <c r="B3416" s="21" t="s">
        <v>10232</v>
      </c>
      <c r="C3416" s="13" t="s">
        <v>8394</v>
      </c>
      <c r="D3416" s="766" t="s">
        <v>11825</v>
      </c>
      <c r="E3416" s="22">
        <v>10508</v>
      </c>
      <c r="F3416" s="19"/>
      <c r="G3416" s="14">
        <f t="shared" si="66"/>
        <v>10508</v>
      </c>
      <c r="H3416" s="13"/>
    </row>
    <row r="3417" spans="1:8" x14ac:dyDescent="0.25">
      <c r="A3417" s="113">
        <v>45255</v>
      </c>
      <c r="B3417" s="21" t="s">
        <v>11617</v>
      </c>
      <c r="C3417" s="13" t="s">
        <v>8394</v>
      </c>
      <c r="D3417" s="766" t="s">
        <v>11826</v>
      </c>
      <c r="E3417" s="22">
        <v>42998</v>
      </c>
      <c r="F3417" s="19"/>
      <c r="G3417" s="14">
        <f t="shared" si="66"/>
        <v>42998</v>
      </c>
      <c r="H3417" s="13"/>
    </row>
    <row r="3418" spans="1:8" x14ac:dyDescent="0.25">
      <c r="A3418" s="113">
        <v>45257</v>
      </c>
      <c r="B3418" s="21" t="s">
        <v>10909</v>
      </c>
      <c r="C3418" s="13" t="s">
        <v>180</v>
      </c>
      <c r="D3418" s="766" t="s">
        <v>11823</v>
      </c>
      <c r="E3418" s="22">
        <v>124800</v>
      </c>
      <c r="F3418" s="19"/>
      <c r="G3418" s="14">
        <f t="shared" si="66"/>
        <v>124800</v>
      </c>
      <c r="H3418" s="13"/>
    </row>
    <row r="3419" spans="1:8" x14ac:dyDescent="0.25">
      <c r="A3419" s="113">
        <v>45257</v>
      </c>
      <c r="B3419" s="21" t="s">
        <v>10576</v>
      </c>
      <c r="C3419" s="13" t="s">
        <v>164</v>
      </c>
      <c r="D3419" s="766" t="s">
        <v>11918</v>
      </c>
      <c r="E3419" s="22">
        <v>5887</v>
      </c>
      <c r="F3419" s="19"/>
      <c r="G3419" s="14">
        <f t="shared" si="66"/>
        <v>5887</v>
      </c>
      <c r="H3419" s="13"/>
    </row>
    <row r="3420" spans="1:8" x14ac:dyDescent="0.25">
      <c r="A3420" s="113">
        <v>45258</v>
      </c>
      <c r="B3420" s="21" t="s">
        <v>11446</v>
      </c>
      <c r="C3420" s="13" t="s">
        <v>166</v>
      </c>
      <c r="D3420" s="766" t="s">
        <v>12060</v>
      </c>
      <c r="E3420" s="22">
        <v>2920</v>
      </c>
      <c r="F3420" s="19"/>
      <c r="G3420" s="14">
        <f t="shared" si="66"/>
        <v>2920</v>
      </c>
      <c r="H3420" s="13"/>
    </row>
    <row r="3421" spans="1:8" x14ac:dyDescent="0.25">
      <c r="A3421" s="113">
        <v>45258</v>
      </c>
      <c r="B3421" s="21" t="s">
        <v>10909</v>
      </c>
      <c r="C3421" s="13" t="s">
        <v>166</v>
      </c>
      <c r="D3421" s="766" t="s">
        <v>12066</v>
      </c>
      <c r="E3421" s="22">
        <v>21300</v>
      </c>
      <c r="F3421" s="19"/>
      <c r="G3421" s="14">
        <f t="shared" si="66"/>
        <v>21300</v>
      </c>
      <c r="H3421" s="13"/>
    </row>
    <row r="3422" spans="1:8" x14ac:dyDescent="0.25">
      <c r="A3422" s="113">
        <v>45259</v>
      </c>
      <c r="B3422" s="21" t="s">
        <v>11</v>
      </c>
      <c r="C3422" s="13" t="s">
        <v>2386</v>
      </c>
      <c r="D3422" s="766" t="s">
        <v>12260</v>
      </c>
      <c r="E3422" s="22">
        <v>18551</v>
      </c>
      <c r="F3422" s="19"/>
      <c r="G3422" s="14">
        <f t="shared" si="66"/>
        <v>18551</v>
      </c>
      <c r="H3422" s="13"/>
    </row>
    <row r="3423" spans="1:8" x14ac:dyDescent="0.25">
      <c r="A3423" s="113">
        <v>45260</v>
      </c>
      <c r="B3423" s="21" t="s">
        <v>11446</v>
      </c>
      <c r="C3423" s="13" t="s">
        <v>166</v>
      </c>
      <c r="D3423" s="766" t="s">
        <v>12061</v>
      </c>
      <c r="E3423" s="22">
        <v>12900</v>
      </c>
      <c r="F3423" s="19"/>
      <c r="G3423" s="14">
        <f t="shared" si="66"/>
        <v>12900</v>
      </c>
      <c r="H3423" s="13"/>
    </row>
    <row r="3424" spans="1:8" x14ac:dyDescent="0.25">
      <c r="A3424" s="113">
        <v>45258</v>
      </c>
      <c r="B3424" s="21" t="s">
        <v>10576</v>
      </c>
      <c r="C3424" s="13" t="s">
        <v>168</v>
      </c>
      <c r="D3424" s="766"/>
      <c r="E3424" s="22"/>
      <c r="F3424" s="19">
        <v>500000</v>
      </c>
      <c r="G3424" s="14">
        <f t="shared" si="66"/>
        <v>-500000</v>
      </c>
      <c r="H3424" s="13" t="s">
        <v>11812</v>
      </c>
    </row>
    <row r="3425" spans="1:8" x14ac:dyDescent="0.25">
      <c r="A3425" s="113">
        <v>45258</v>
      </c>
      <c r="B3425" s="21" t="s">
        <v>10576</v>
      </c>
      <c r="C3425" s="13" t="s">
        <v>168</v>
      </c>
      <c r="D3425" s="766"/>
      <c r="E3425" s="22"/>
      <c r="F3425" s="19">
        <v>500000</v>
      </c>
      <c r="G3425" s="14">
        <f t="shared" si="66"/>
        <v>-500000</v>
      </c>
      <c r="H3425" s="13" t="s">
        <v>11812</v>
      </c>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45260</v>
      </c>
      <c r="B3428" s="21" t="s">
        <v>11617</v>
      </c>
      <c r="C3428" s="13" t="s">
        <v>8394</v>
      </c>
      <c r="D3428" s="766" t="s">
        <v>11912</v>
      </c>
      <c r="E3428" s="22">
        <v>30958</v>
      </c>
      <c r="F3428" s="19"/>
      <c r="G3428" s="14">
        <f t="shared" si="66"/>
        <v>30958</v>
      </c>
      <c r="H3428" s="13"/>
    </row>
    <row r="3429" spans="1:8" x14ac:dyDescent="0.25">
      <c r="A3429" s="113">
        <v>45260</v>
      </c>
      <c r="B3429" s="21" t="s">
        <v>10909</v>
      </c>
      <c r="C3429" s="13" t="s">
        <v>12285</v>
      </c>
      <c r="D3429" s="766" t="s">
        <v>11952</v>
      </c>
      <c r="E3429" s="22">
        <v>189553</v>
      </c>
      <c r="F3429" s="19"/>
      <c r="G3429" s="14">
        <f t="shared" si="66"/>
        <v>189553</v>
      </c>
      <c r="H3429" s="13"/>
    </row>
    <row r="3430" spans="1:8" x14ac:dyDescent="0.25">
      <c r="A3430" s="113">
        <v>45262</v>
      </c>
      <c r="B3430" s="21" t="s">
        <v>10576</v>
      </c>
      <c r="C3430" s="13" t="s">
        <v>7467</v>
      </c>
      <c r="D3430" s="766"/>
      <c r="E3430" s="22"/>
      <c r="F3430" s="19">
        <v>1000000</v>
      </c>
      <c r="G3430" s="14">
        <f t="shared" si="66"/>
        <v>-1000000</v>
      </c>
      <c r="H3430" s="13" t="s">
        <v>11378</v>
      </c>
    </row>
    <row r="3431" spans="1:8" x14ac:dyDescent="0.25">
      <c r="A3431" s="113">
        <v>45262</v>
      </c>
      <c r="B3431" s="21" t="s">
        <v>10576</v>
      </c>
      <c r="C3431" s="13" t="s">
        <v>7467</v>
      </c>
      <c r="D3431" s="766"/>
      <c r="E3431" s="22"/>
      <c r="F3431" s="19">
        <v>600000</v>
      </c>
      <c r="G3431" s="14">
        <f t="shared" si="66"/>
        <v>-600000</v>
      </c>
      <c r="H3431" s="13" t="s">
        <v>11174</v>
      </c>
    </row>
    <row r="3432" spans="1:8" x14ac:dyDescent="0.25">
      <c r="A3432" s="113">
        <v>45262</v>
      </c>
      <c r="B3432" s="21" t="s">
        <v>11617</v>
      </c>
      <c r="C3432" s="13" t="s">
        <v>180</v>
      </c>
      <c r="D3432" s="766" t="s">
        <v>11922</v>
      </c>
      <c r="E3432" s="22">
        <v>52800</v>
      </c>
      <c r="F3432" s="19"/>
      <c r="G3432" s="14">
        <f t="shared" si="66"/>
        <v>52800</v>
      </c>
      <c r="H3432" s="13"/>
    </row>
    <row r="3433" spans="1:8" x14ac:dyDescent="0.25">
      <c r="A3433" s="113">
        <v>45264</v>
      </c>
      <c r="B3433" s="21" t="s">
        <v>10576</v>
      </c>
      <c r="C3433" s="13" t="s">
        <v>168</v>
      </c>
      <c r="D3433" s="766" t="s">
        <v>11924</v>
      </c>
      <c r="E3433" s="22">
        <v>2952685</v>
      </c>
      <c r="F3433" s="19"/>
      <c r="G3433" s="14">
        <f t="shared" si="66"/>
        <v>2952685</v>
      </c>
      <c r="H3433" s="13"/>
    </row>
    <row r="3434" spans="1:8" x14ac:dyDescent="0.25">
      <c r="A3434" s="113">
        <v>45264</v>
      </c>
      <c r="B3434" s="21" t="s">
        <v>10909</v>
      </c>
      <c r="C3434" s="13" t="s">
        <v>168</v>
      </c>
      <c r="D3434" s="766" t="s">
        <v>11926</v>
      </c>
      <c r="E3434" s="22">
        <v>45000</v>
      </c>
      <c r="F3434" s="19"/>
      <c r="G3434" s="14">
        <f t="shared" si="66"/>
        <v>45000</v>
      </c>
      <c r="H3434" s="13"/>
    </row>
    <row r="3435" spans="1:8" x14ac:dyDescent="0.25">
      <c r="A3435" s="113">
        <v>45264</v>
      </c>
      <c r="B3435" s="21" t="s">
        <v>11446</v>
      </c>
      <c r="C3435" s="13" t="s">
        <v>166</v>
      </c>
      <c r="D3435" s="766" t="s">
        <v>12062</v>
      </c>
      <c r="E3435" s="22">
        <v>17500</v>
      </c>
      <c r="F3435" s="19"/>
      <c r="G3435" s="14">
        <f t="shared" si="66"/>
        <v>17500</v>
      </c>
      <c r="H3435" s="13"/>
    </row>
    <row r="3436" spans="1:8" x14ac:dyDescent="0.25">
      <c r="A3436" s="113">
        <v>45265</v>
      </c>
      <c r="B3436" s="21" t="s">
        <v>10232</v>
      </c>
      <c r="C3436" s="13" t="s">
        <v>7467</v>
      </c>
      <c r="D3436" s="766" t="s">
        <v>11929</v>
      </c>
      <c r="E3436" s="22">
        <v>144334</v>
      </c>
      <c r="F3436" s="19"/>
      <c r="G3436" s="14">
        <f t="shared" si="66"/>
        <v>144334</v>
      </c>
      <c r="H3436" s="13"/>
    </row>
    <row r="3437" spans="1:8" x14ac:dyDescent="0.25">
      <c r="A3437" s="113">
        <v>45265</v>
      </c>
      <c r="B3437" s="21" t="s">
        <v>10909</v>
      </c>
      <c r="C3437" s="13" t="s">
        <v>12506</v>
      </c>
      <c r="D3437" s="766" t="s">
        <v>8698</v>
      </c>
      <c r="E3437" s="22">
        <v>113438</v>
      </c>
      <c r="F3437" s="19"/>
      <c r="G3437" s="14">
        <f t="shared" si="66"/>
        <v>113438</v>
      </c>
      <c r="H3437" s="13"/>
    </row>
    <row r="3438" spans="1:8" x14ac:dyDescent="0.25">
      <c r="A3438" s="113">
        <v>45266</v>
      </c>
      <c r="B3438" s="21" t="s">
        <v>10232</v>
      </c>
      <c r="C3438" s="13" t="s">
        <v>8394</v>
      </c>
      <c r="D3438" s="766" t="s">
        <v>11913</v>
      </c>
      <c r="E3438" s="22">
        <v>40849</v>
      </c>
      <c r="F3438" s="19"/>
      <c r="G3438" s="14">
        <f t="shared" si="66"/>
        <v>40849</v>
      </c>
      <c r="H3438" s="13"/>
    </row>
    <row r="3439" spans="1:8" x14ac:dyDescent="0.25">
      <c r="A3439" s="113">
        <v>45266</v>
      </c>
      <c r="B3439" s="21" t="s">
        <v>11617</v>
      </c>
      <c r="C3439" s="13" t="s">
        <v>8394</v>
      </c>
      <c r="D3439" s="766" t="s">
        <v>11914</v>
      </c>
      <c r="E3439" s="22">
        <v>18196</v>
      </c>
      <c r="F3439" s="19"/>
      <c r="G3439" s="14">
        <f t="shared" si="66"/>
        <v>18196</v>
      </c>
      <c r="H3439" s="13"/>
    </row>
    <row r="3440" spans="1:8" x14ac:dyDescent="0.25">
      <c r="A3440" s="113">
        <v>45267</v>
      </c>
      <c r="B3440" s="21" t="s">
        <v>11617</v>
      </c>
      <c r="C3440" s="13" t="s">
        <v>164</v>
      </c>
      <c r="D3440" s="766" t="s">
        <v>11920</v>
      </c>
      <c r="E3440" s="22">
        <v>16400</v>
      </c>
      <c r="F3440" s="19"/>
      <c r="G3440" s="14">
        <f t="shared" si="66"/>
        <v>16400</v>
      </c>
      <c r="H3440" s="13"/>
    </row>
    <row r="3441" spans="1:8" x14ac:dyDescent="0.25">
      <c r="A3441" s="113">
        <v>45267</v>
      </c>
      <c r="B3441" s="21" t="s">
        <v>10909</v>
      </c>
      <c r="C3441" s="13" t="s">
        <v>168</v>
      </c>
      <c r="D3441" s="766" t="s">
        <v>11925</v>
      </c>
      <c r="E3441" s="22">
        <v>55000</v>
      </c>
      <c r="F3441" s="19"/>
      <c r="G3441" s="14">
        <f t="shared" si="66"/>
        <v>55000</v>
      </c>
      <c r="H3441" s="13"/>
    </row>
    <row r="3442" spans="1:8" x14ac:dyDescent="0.25">
      <c r="A3442" s="113">
        <v>45267</v>
      </c>
      <c r="B3442" s="21" t="s">
        <v>11617</v>
      </c>
      <c r="C3442" s="13" t="s">
        <v>166</v>
      </c>
      <c r="D3442" s="766" t="s">
        <v>11951</v>
      </c>
      <c r="E3442" s="22">
        <v>25430</v>
      </c>
      <c r="F3442" s="19"/>
      <c r="G3442" s="14">
        <f t="shared" si="66"/>
        <v>25430</v>
      </c>
      <c r="H3442" s="13"/>
    </row>
    <row r="3443" spans="1:8" x14ac:dyDescent="0.25">
      <c r="A3443" s="113">
        <v>45267</v>
      </c>
      <c r="B3443" s="21" t="s">
        <v>11617</v>
      </c>
      <c r="C3443" s="13" t="s">
        <v>180</v>
      </c>
      <c r="D3443" s="766" t="s">
        <v>11968</v>
      </c>
      <c r="E3443" s="22">
        <v>214720</v>
      </c>
      <c r="F3443" s="19"/>
      <c r="G3443" s="14">
        <f t="shared" si="66"/>
        <v>214720</v>
      </c>
      <c r="H3443" s="13"/>
    </row>
    <row r="3444" spans="1:8" x14ac:dyDescent="0.25">
      <c r="A3444" s="113">
        <v>45268</v>
      </c>
      <c r="B3444" s="21" t="s">
        <v>9967</v>
      </c>
      <c r="C3444" s="13" t="s">
        <v>164</v>
      </c>
      <c r="D3444" s="766" t="s">
        <v>11919</v>
      </c>
      <c r="E3444" s="22">
        <v>6047</v>
      </c>
      <c r="F3444" s="19"/>
      <c r="G3444" s="14">
        <f t="shared" si="66"/>
        <v>6047</v>
      </c>
      <c r="H3444" s="13"/>
    </row>
    <row r="3445" spans="1:8" x14ac:dyDescent="0.25">
      <c r="A3445" s="113">
        <v>45269</v>
      </c>
      <c r="B3445" s="21" t="s">
        <v>7807</v>
      </c>
      <c r="C3445" s="13" t="s">
        <v>11329</v>
      </c>
      <c r="D3445" s="766"/>
      <c r="E3445" s="22"/>
      <c r="F3445" s="19">
        <v>340000</v>
      </c>
      <c r="G3445" s="14">
        <f t="shared" si="66"/>
        <v>-340000</v>
      </c>
      <c r="H3445" s="13" t="s">
        <v>11378</v>
      </c>
    </row>
    <row r="3446" spans="1:8" x14ac:dyDescent="0.25">
      <c r="A3446" s="113">
        <v>45269</v>
      </c>
      <c r="B3446" s="21" t="s">
        <v>7807</v>
      </c>
      <c r="C3446" s="13" t="s">
        <v>11329</v>
      </c>
      <c r="D3446" s="766"/>
      <c r="E3446" s="22"/>
      <c r="F3446" s="19">
        <v>21510</v>
      </c>
      <c r="G3446" s="14">
        <f t="shared" si="66"/>
        <v>-21510</v>
      </c>
      <c r="H3446" s="13" t="s">
        <v>4977</v>
      </c>
    </row>
    <row r="3447" spans="1:8" x14ac:dyDescent="0.25">
      <c r="A3447" s="113">
        <v>45272</v>
      </c>
      <c r="B3447" s="21" t="s">
        <v>11617</v>
      </c>
      <c r="C3447" s="13" t="s">
        <v>8394</v>
      </c>
      <c r="D3447" s="766" t="s">
        <v>11915</v>
      </c>
      <c r="E3447" s="22">
        <v>32566</v>
      </c>
      <c r="F3447" s="19"/>
      <c r="G3447" s="14">
        <f t="shared" si="66"/>
        <v>32566</v>
      </c>
      <c r="H3447" s="13"/>
    </row>
    <row r="3448" spans="1:8" x14ac:dyDescent="0.25">
      <c r="A3448" s="113">
        <v>45272</v>
      </c>
      <c r="B3448" s="21" t="s">
        <v>10909</v>
      </c>
      <c r="C3448" s="13" t="s">
        <v>168</v>
      </c>
      <c r="D3448" s="766" t="s">
        <v>11927</v>
      </c>
      <c r="E3448" s="22">
        <v>55000</v>
      </c>
      <c r="F3448" s="19"/>
      <c r="G3448" s="14">
        <f t="shared" si="66"/>
        <v>55000</v>
      </c>
      <c r="H3448" s="13"/>
    </row>
    <row r="3449" spans="1:8" x14ac:dyDescent="0.25">
      <c r="A3449" s="113">
        <v>45272</v>
      </c>
      <c r="B3449" s="21" t="s">
        <v>10909</v>
      </c>
      <c r="C3449" s="13" t="s">
        <v>168</v>
      </c>
      <c r="D3449" s="766" t="s">
        <v>11928</v>
      </c>
      <c r="E3449" s="22">
        <v>45000</v>
      </c>
      <c r="F3449" s="19"/>
      <c r="G3449" s="14">
        <f t="shared" si="66"/>
        <v>45000</v>
      </c>
      <c r="H3449" s="13"/>
    </row>
    <row r="3450" spans="1:8" x14ac:dyDescent="0.25">
      <c r="A3450" s="113">
        <v>45273</v>
      </c>
      <c r="B3450" s="21" t="s">
        <v>11897</v>
      </c>
      <c r="C3450" s="13" t="s">
        <v>4410</v>
      </c>
      <c r="D3450" s="766"/>
      <c r="E3450" s="22">
        <v>3200000</v>
      </c>
      <c r="F3450" s="19"/>
      <c r="G3450" s="14">
        <f t="shared" si="66"/>
        <v>3200000</v>
      </c>
      <c r="H3450" s="13"/>
    </row>
    <row r="3451" spans="1:8" x14ac:dyDescent="0.25">
      <c r="A3451" s="113">
        <v>45273</v>
      </c>
      <c r="B3451" s="21" t="s">
        <v>11897</v>
      </c>
      <c r="C3451" s="13" t="s">
        <v>4410</v>
      </c>
      <c r="D3451" s="766"/>
      <c r="E3451" s="22"/>
      <c r="F3451" s="19">
        <v>1500000</v>
      </c>
      <c r="G3451" s="14">
        <f t="shared" si="66"/>
        <v>-1500000</v>
      </c>
      <c r="H3451" s="13" t="s">
        <v>11899</v>
      </c>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1"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45280</v>
      </c>
      <c r="B3472" s="21" t="s">
        <v>9832</v>
      </c>
      <c r="C3472" s="13" t="s">
        <v>10484</v>
      </c>
      <c r="D3472" s="766"/>
      <c r="E3472" s="22">
        <v>3224000</v>
      </c>
      <c r="F3472" s="112"/>
      <c r="G3472" s="784">
        <f t="shared" si="68"/>
        <v>3224000</v>
      </c>
      <c r="H3472" s="13" t="s">
        <v>12258</v>
      </c>
    </row>
    <row r="3473" spans="1:8" x14ac:dyDescent="0.25">
      <c r="A3473" s="113">
        <v>45280</v>
      </c>
      <c r="B3473" s="21" t="s">
        <v>9832</v>
      </c>
      <c r="C3473" s="13" t="s">
        <v>10484</v>
      </c>
      <c r="D3473" s="766"/>
      <c r="E3473" s="22"/>
      <c r="F3473" s="112">
        <v>1500000</v>
      </c>
      <c r="G3473" s="784">
        <f t="shared" si="68"/>
        <v>-1500000</v>
      </c>
      <c r="H3473" s="13" t="s">
        <v>12259</v>
      </c>
    </row>
    <row r="3474" spans="1:8" x14ac:dyDescent="0.25">
      <c r="A3474" s="113">
        <v>45282</v>
      </c>
      <c r="B3474" s="21" t="s">
        <v>11897</v>
      </c>
      <c r="C3474" s="13" t="s">
        <v>180</v>
      </c>
      <c r="D3474" s="766" t="s">
        <v>12057</v>
      </c>
      <c r="E3474" s="22">
        <v>987960</v>
      </c>
      <c r="F3474" s="112"/>
      <c r="G3474" s="784">
        <f t="shared" si="68"/>
        <v>987960</v>
      </c>
      <c r="H3474" s="13"/>
    </row>
    <row r="3475" spans="1:8" x14ac:dyDescent="0.25">
      <c r="A3475" s="113">
        <v>45283</v>
      </c>
      <c r="B3475" s="21" t="s">
        <v>10909</v>
      </c>
      <c r="C3475" s="13" t="s">
        <v>12285</v>
      </c>
      <c r="D3475" s="766"/>
      <c r="E3475" s="22"/>
      <c r="F3475" s="19">
        <v>189553</v>
      </c>
      <c r="G3475" s="784">
        <f t="shared" si="68"/>
        <v>-189553</v>
      </c>
      <c r="H3475" s="13" t="s">
        <v>11986</v>
      </c>
    </row>
    <row r="3476" spans="1:8" x14ac:dyDescent="0.25">
      <c r="A3476" s="113">
        <v>45285</v>
      </c>
      <c r="B3476" s="21" t="s">
        <v>11617</v>
      </c>
      <c r="C3476" s="13" t="s">
        <v>8394</v>
      </c>
      <c r="D3476" s="766" t="s">
        <v>12051</v>
      </c>
      <c r="E3476" s="22">
        <v>717268</v>
      </c>
      <c r="F3476" s="19"/>
      <c r="G3476" s="784">
        <f t="shared" si="68"/>
        <v>717268</v>
      </c>
      <c r="H3476" s="13"/>
    </row>
    <row r="3477" spans="1:8" x14ac:dyDescent="0.25">
      <c r="A3477" s="113">
        <v>45285</v>
      </c>
      <c r="B3477" s="21" t="s">
        <v>10909</v>
      </c>
      <c r="C3477" s="13" t="s">
        <v>12285</v>
      </c>
      <c r="D3477" s="766"/>
      <c r="E3477" s="22"/>
      <c r="F3477" s="19">
        <v>472526</v>
      </c>
      <c r="G3477" s="784">
        <f t="shared" si="68"/>
        <v>-472526</v>
      </c>
      <c r="H3477" s="13" t="s">
        <v>11986</v>
      </c>
    </row>
    <row r="3478" spans="1:8" x14ac:dyDescent="0.25">
      <c r="A3478" s="113">
        <v>45286</v>
      </c>
      <c r="B3478" s="21" t="s">
        <v>10909</v>
      </c>
      <c r="C3478" s="13" t="s">
        <v>5187</v>
      </c>
      <c r="D3478" s="766" t="s">
        <v>12281</v>
      </c>
      <c r="E3478" s="22">
        <v>11148</v>
      </c>
      <c r="F3478" s="19"/>
      <c r="G3478" s="784">
        <f t="shared" si="68"/>
        <v>11148</v>
      </c>
      <c r="H3478" s="13" t="s">
        <v>12282</v>
      </c>
    </row>
    <row r="3479" spans="1:8" x14ac:dyDescent="0.25">
      <c r="A3479" s="113">
        <v>45286</v>
      </c>
      <c r="B3479" s="21" t="s">
        <v>10232</v>
      </c>
      <c r="C3479" s="13" t="s">
        <v>168</v>
      </c>
      <c r="D3479" s="766" t="s">
        <v>12054</v>
      </c>
      <c r="E3479" s="22">
        <v>14520</v>
      </c>
      <c r="F3479" s="19"/>
      <c r="G3479" s="784">
        <f t="shared" si="68"/>
        <v>14520</v>
      </c>
      <c r="H3479" s="13"/>
    </row>
    <row r="3480" spans="1:8" x14ac:dyDescent="0.25">
      <c r="A3480" s="113">
        <v>45286</v>
      </c>
      <c r="B3480" s="21" t="s">
        <v>11617</v>
      </c>
      <c r="C3480" s="13" t="s">
        <v>168</v>
      </c>
      <c r="D3480" s="766" t="s">
        <v>12055</v>
      </c>
      <c r="E3480" s="22">
        <v>382500</v>
      </c>
      <c r="F3480" s="19"/>
      <c r="G3480" s="784">
        <f t="shared" si="68"/>
        <v>382500</v>
      </c>
      <c r="H3480" s="13"/>
    </row>
    <row r="3481" spans="1:8" x14ac:dyDescent="0.25">
      <c r="A3481" s="113">
        <v>45286</v>
      </c>
      <c r="B3481" s="21" t="s">
        <v>9356</v>
      </c>
      <c r="C3481" s="13" t="s">
        <v>5681</v>
      </c>
      <c r="D3481" s="766"/>
      <c r="E3481" s="22"/>
      <c r="F3481" s="19">
        <v>500000</v>
      </c>
      <c r="G3481" s="784">
        <f t="shared" si="68"/>
        <v>-500000</v>
      </c>
      <c r="H3481" s="13" t="s">
        <v>12003</v>
      </c>
    </row>
    <row r="3482" spans="1:8" ht="16.5" thickBot="1" x14ac:dyDescent="0.3">
      <c r="A3482" s="113">
        <v>45286</v>
      </c>
      <c r="B3482" s="21" t="s">
        <v>9986</v>
      </c>
      <c r="C3482" s="13" t="s">
        <v>169</v>
      </c>
      <c r="D3482" s="766"/>
      <c r="E3482" s="22"/>
      <c r="F3482" s="110">
        <v>250000</v>
      </c>
      <c r="G3482" s="14">
        <f t="shared" si="68"/>
        <v>-250000</v>
      </c>
      <c r="H3482" s="13" t="s">
        <v>12003</v>
      </c>
    </row>
    <row r="3483" spans="1:8" x14ac:dyDescent="0.25">
      <c r="A3483" s="113">
        <v>45286</v>
      </c>
      <c r="B3483" s="21" t="s">
        <v>9986</v>
      </c>
      <c r="C3483" s="13" t="s">
        <v>166</v>
      </c>
      <c r="D3483" s="766"/>
      <c r="E3483" s="783"/>
      <c r="F3483" s="785">
        <v>91980</v>
      </c>
      <c r="G3483" s="784">
        <f t="shared" si="68"/>
        <v>-91980</v>
      </c>
      <c r="H3483" s="1147" t="s">
        <v>12067</v>
      </c>
    </row>
    <row r="3484" spans="1:8" x14ac:dyDescent="0.25">
      <c r="A3484" s="113">
        <v>45286</v>
      </c>
      <c r="B3484" s="21" t="s">
        <v>10151</v>
      </c>
      <c r="C3484" s="13" t="s">
        <v>166</v>
      </c>
      <c r="D3484" s="766"/>
      <c r="E3484" s="783"/>
      <c r="F3484" s="142">
        <v>21340</v>
      </c>
      <c r="G3484" s="784">
        <f t="shared" si="68"/>
        <v>-21340</v>
      </c>
      <c r="H3484" s="1147"/>
    </row>
    <row r="3485" spans="1:8" x14ac:dyDescent="0.25">
      <c r="A3485" s="113">
        <v>45286</v>
      </c>
      <c r="B3485" s="21" t="s">
        <v>10471</v>
      </c>
      <c r="C3485" s="13" t="s">
        <v>166</v>
      </c>
      <c r="D3485" s="766"/>
      <c r="E3485" s="783"/>
      <c r="F3485" s="142">
        <v>140985</v>
      </c>
      <c r="G3485" s="784">
        <f t="shared" si="68"/>
        <v>-140985</v>
      </c>
      <c r="H3485" s="1147"/>
    </row>
    <row r="3486" spans="1:8" x14ac:dyDescent="0.25">
      <c r="A3486" s="113">
        <v>45286</v>
      </c>
      <c r="B3486" s="21" t="s">
        <v>10232</v>
      </c>
      <c r="C3486" s="13" t="s">
        <v>166</v>
      </c>
      <c r="D3486" s="766"/>
      <c r="E3486" s="783"/>
      <c r="F3486" s="142">
        <v>15980</v>
      </c>
      <c r="G3486" s="784">
        <f t="shared" si="68"/>
        <v>-15980</v>
      </c>
      <c r="H3486" s="1147"/>
    </row>
    <row r="3487" spans="1:8" x14ac:dyDescent="0.25">
      <c r="A3487" s="113">
        <v>45286</v>
      </c>
      <c r="B3487" s="21" t="s">
        <v>10571</v>
      </c>
      <c r="C3487" s="13" t="s">
        <v>166</v>
      </c>
      <c r="D3487" s="766"/>
      <c r="E3487" s="783"/>
      <c r="F3487" s="142">
        <v>45000</v>
      </c>
      <c r="G3487" s="784">
        <f t="shared" si="68"/>
        <v>-45000</v>
      </c>
      <c r="H3487" s="1147"/>
    </row>
    <row r="3488" spans="1:8" x14ac:dyDescent="0.25">
      <c r="A3488" s="113">
        <v>45286</v>
      </c>
      <c r="B3488" s="21" t="s">
        <v>10379</v>
      </c>
      <c r="C3488" s="13" t="s">
        <v>166</v>
      </c>
      <c r="D3488" s="766"/>
      <c r="E3488" s="783"/>
      <c r="F3488" s="142">
        <v>114255</v>
      </c>
      <c r="G3488" s="784">
        <f t="shared" si="68"/>
        <v>-114255</v>
      </c>
      <c r="H3488" s="1147"/>
    </row>
    <row r="3489" spans="1:8" x14ac:dyDescent="0.25">
      <c r="A3489" s="113">
        <v>45286</v>
      </c>
      <c r="B3489" s="21" t="s">
        <v>10909</v>
      </c>
      <c r="C3489" s="13" t="s">
        <v>166</v>
      </c>
      <c r="D3489" s="766"/>
      <c r="E3489" s="783"/>
      <c r="F3489" s="142">
        <v>83530</v>
      </c>
      <c r="G3489" s="784">
        <f t="shared" si="68"/>
        <v>-83530</v>
      </c>
      <c r="H3489" s="1147"/>
    </row>
    <row r="3490" spans="1:8" x14ac:dyDescent="0.25">
      <c r="A3490" s="113">
        <v>45286</v>
      </c>
      <c r="B3490" s="21" t="s">
        <v>11007</v>
      </c>
      <c r="C3490" s="13" t="s">
        <v>166</v>
      </c>
      <c r="D3490" s="766"/>
      <c r="E3490" s="783"/>
      <c r="F3490" s="142">
        <v>65500</v>
      </c>
      <c r="G3490" s="784">
        <f t="shared" si="68"/>
        <v>-65500</v>
      </c>
      <c r="H3490" s="1147"/>
    </row>
    <row r="3491" spans="1:8" x14ac:dyDescent="0.25">
      <c r="A3491" s="113">
        <v>45286</v>
      </c>
      <c r="B3491" s="21" t="s">
        <v>11446</v>
      </c>
      <c r="C3491" s="13" t="s">
        <v>166</v>
      </c>
      <c r="D3491" s="766"/>
      <c r="E3491" s="783"/>
      <c r="F3491" s="142">
        <v>250855</v>
      </c>
      <c r="G3491" s="784">
        <f t="shared" si="68"/>
        <v>-250855</v>
      </c>
      <c r="H3491" s="1147"/>
    </row>
    <row r="3492" spans="1:8" x14ac:dyDescent="0.25">
      <c r="A3492" s="113">
        <v>45286</v>
      </c>
      <c r="B3492" s="21" t="s">
        <v>11617</v>
      </c>
      <c r="C3492" s="13" t="s">
        <v>166</v>
      </c>
      <c r="D3492" s="766"/>
      <c r="E3492" s="783"/>
      <c r="F3492" s="142">
        <v>41135</v>
      </c>
      <c r="G3492" s="784">
        <f t="shared" si="68"/>
        <v>-41135</v>
      </c>
      <c r="H3492" s="1147"/>
    </row>
    <row r="3493" spans="1:8" ht="16.5" thickBot="1" x14ac:dyDescent="0.3">
      <c r="A3493" s="113">
        <v>45286</v>
      </c>
      <c r="B3493" s="30"/>
      <c r="C3493" s="13" t="s">
        <v>166</v>
      </c>
      <c r="D3493" s="766"/>
      <c r="E3493" s="783"/>
      <c r="F3493" s="786">
        <v>205140</v>
      </c>
      <c r="G3493" s="784">
        <f t="shared" si="68"/>
        <v>-205140</v>
      </c>
      <c r="H3493" s="1148"/>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x14ac:dyDescent="0.25">
      <c r="A3498" s="113">
        <v>45287</v>
      </c>
      <c r="B3498" s="21" t="s">
        <v>11897</v>
      </c>
      <c r="C3498" s="13" t="s">
        <v>12038</v>
      </c>
      <c r="D3498" s="766"/>
      <c r="E3498" s="22"/>
      <c r="F3498" s="19">
        <v>1000000</v>
      </c>
      <c r="G3498" s="14">
        <f>E3498-F3498</f>
        <v>-1000000</v>
      </c>
      <c r="H3498" s="13" t="s">
        <v>12037</v>
      </c>
    </row>
    <row r="3499" spans="1:8" x14ac:dyDescent="0.25">
      <c r="A3499" s="113">
        <v>45287</v>
      </c>
      <c r="B3499" s="30"/>
      <c r="C3499" s="13" t="s">
        <v>1803</v>
      </c>
      <c r="D3499" s="766"/>
      <c r="E3499" s="22"/>
      <c r="F3499" s="19">
        <v>250000</v>
      </c>
      <c r="G3499" s="14">
        <f t="shared" si="68"/>
        <v>-250000</v>
      </c>
      <c r="H3499" s="13" t="s">
        <v>12026</v>
      </c>
    </row>
    <row r="3500" spans="1:8" x14ac:dyDescent="0.25">
      <c r="A3500" s="113">
        <v>45288</v>
      </c>
      <c r="B3500" s="21" t="s">
        <v>10576</v>
      </c>
      <c r="C3500" s="13" t="s">
        <v>7467</v>
      </c>
      <c r="D3500" s="766"/>
      <c r="E3500" s="22"/>
      <c r="F3500" s="19">
        <v>1500000</v>
      </c>
      <c r="G3500" s="14">
        <f t="shared" si="68"/>
        <v>-1500000</v>
      </c>
      <c r="H3500" s="13" t="s">
        <v>12037</v>
      </c>
    </row>
    <row r="3501" spans="1:8" x14ac:dyDescent="0.25">
      <c r="A3501" s="113">
        <v>45288</v>
      </c>
      <c r="B3501" s="21" t="s">
        <v>10909</v>
      </c>
      <c r="C3501" s="13" t="s">
        <v>166</v>
      </c>
      <c r="D3501" s="766" t="s">
        <v>12139</v>
      </c>
      <c r="E3501" s="22">
        <v>7000</v>
      </c>
      <c r="F3501" s="19"/>
      <c r="G3501" s="14">
        <f t="shared" si="68"/>
        <v>7000</v>
      </c>
      <c r="H3501" s="13"/>
    </row>
    <row r="3502" spans="1:8" x14ac:dyDescent="0.25">
      <c r="A3502" s="113">
        <v>45289</v>
      </c>
      <c r="B3502" s="21" t="s">
        <v>10576</v>
      </c>
      <c r="C3502" s="13" t="s">
        <v>8091</v>
      </c>
      <c r="D3502" s="766"/>
      <c r="E3502" s="22"/>
      <c r="F3502" s="19">
        <v>1000000</v>
      </c>
      <c r="G3502" s="14">
        <f t="shared" si="68"/>
        <v>-1000000</v>
      </c>
      <c r="H3502" s="13" t="s">
        <v>12037</v>
      </c>
    </row>
    <row r="3503" spans="1:8" x14ac:dyDescent="0.25">
      <c r="A3503" s="113">
        <v>45289</v>
      </c>
      <c r="B3503" s="21" t="s">
        <v>11617</v>
      </c>
      <c r="C3503" s="13" t="s">
        <v>180</v>
      </c>
      <c r="D3503" s="766"/>
      <c r="E3503" s="22"/>
      <c r="F3503" s="19">
        <v>250000</v>
      </c>
      <c r="G3503" s="14">
        <f t="shared" si="68"/>
        <v>-250000</v>
      </c>
      <c r="H3503" s="13" t="s">
        <v>12026</v>
      </c>
    </row>
    <row r="3504" spans="1:8" x14ac:dyDescent="0.25">
      <c r="A3504" s="113">
        <v>45289</v>
      </c>
      <c r="B3504" s="21" t="s">
        <v>10232</v>
      </c>
      <c r="C3504" s="13" t="s">
        <v>7467</v>
      </c>
      <c r="D3504" s="766"/>
      <c r="E3504" s="22"/>
      <c r="F3504" s="19">
        <v>1000000</v>
      </c>
      <c r="G3504" s="14">
        <f t="shared" si="68"/>
        <v>-1000000</v>
      </c>
      <c r="H3504" s="13" t="s">
        <v>12037</v>
      </c>
    </row>
    <row r="3505" spans="1:8" x14ac:dyDescent="0.25">
      <c r="A3505" s="113">
        <v>45289</v>
      </c>
      <c r="B3505" s="21" t="s">
        <v>11897</v>
      </c>
      <c r="C3505" s="13" t="s">
        <v>8091</v>
      </c>
      <c r="D3505" s="766"/>
      <c r="E3505" s="22">
        <v>2000000</v>
      </c>
      <c r="F3505" s="19"/>
      <c r="G3505" s="14">
        <f t="shared" si="68"/>
        <v>2000000</v>
      </c>
      <c r="H3505" s="54" t="s">
        <v>12344</v>
      </c>
    </row>
    <row r="3506" spans="1:8" x14ac:dyDescent="0.25">
      <c r="A3506" s="113">
        <v>45289</v>
      </c>
      <c r="B3506" s="21" t="s">
        <v>11897</v>
      </c>
      <c r="C3506" s="13" t="s">
        <v>8091</v>
      </c>
      <c r="D3506" s="766"/>
      <c r="E3506" s="22"/>
      <c r="F3506" s="19">
        <v>1000000</v>
      </c>
      <c r="G3506" s="14">
        <f t="shared" si="68"/>
        <v>-1000000</v>
      </c>
      <c r="H3506" s="54" t="s">
        <v>12035</v>
      </c>
    </row>
    <row r="3507" spans="1:8" x14ac:dyDescent="0.25">
      <c r="A3507" s="113">
        <v>45289</v>
      </c>
      <c r="B3507" s="21" t="s">
        <v>11897</v>
      </c>
      <c r="C3507" s="13" t="s">
        <v>8091</v>
      </c>
      <c r="D3507" s="766"/>
      <c r="E3507" s="22"/>
      <c r="F3507" s="19">
        <v>250000</v>
      </c>
      <c r="G3507" s="14">
        <f t="shared" si="68"/>
        <v>-250000</v>
      </c>
      <c r="H3507" s="54" t="s">
        <v>12036</v>
      </c>
    </row>
    <row r="3508" spans="1:8" x14ac:dyDescent="0.25">
      <c r="A3508" s="113">
        <v>45289</v>
      </c>
      <c r="B3508" s="21" t="s">
        <v>11897</v>
      </c>
      <c r="C3508" s="13" t="s">
        <v>8091</v>
      </c>
      <c r="D3508" s="766"/>
      <c r="E3508" s="22"/>
      <c r="F3508" s="19">
        <v>250000</v>
      </c>
      <c r="G3508" s="14">
        <f t="shared" si="68"/>
        <v>-250000</v>
      </c>
      <c r="H3508" s="54" t="s">
        <v>12036</v>
      </c>
    </row>
    <row r="3509" spans="1:8" x14ac:dyDescent="0.25">
      <c r="A3509" s="113">
        <v>45293</v>
      </c>
      <c r="B3509" s="21" t="s">
        <v>9832</v>
      </c>
      <c r="C3509" s="13" t="s">
        <v>180</v>
      </c>
      <c r="D3509" s="766"/>
      <c r="E3509" s="22">
        <v>199500</v>
      </c>
      <c r="F3509" s="19"/>
      <c r="G3509" s="14">
        <f t="shared" si="68"/>
        <v>199500</v>
      </c>
      <c r="H3509" s="54"/>
    </row>
    <row r="3510" spans="1:8" x14ac:dyDescent="0.25">
      <c r="A3510" s="113">
        <v>45294</v>
      </c>
      <c r="B3510" s="21" t="s">
        <v>10571</v>
      </c>
      <c r="C3510" s="13" t="s">
        <v>5681</v>
      </c>
      <c r="D3510" s="766"/>
      <c r="E3510" s="22"/>
      <c r="F3510" s="19">
        <v>60000</v>
      </c>
      <c r="G3510" s="14">
        <f t="shared" si="68"/>
        <v>-60000</v>
      </c>
      <c r="H3510" s="1170" t="s">
        <v>12003</v>
      </c>
    </row>
    <row r="3511" spans="1:8" x14ac:dyDescent="0.25">
      <c r="A3511" s="113">
        <v>45294</v>
      </c>
      <c r="B3511" s="21" t="s">
        <v>10379</v>
      </c>
      <c r="C3511" s="13" t="s">
        <v>5681</v>
      </c>
      <c r="D3511" s="766"/>
      <c r="E3511" s="22"/>
      <c r="F3511" s="19">
        <v>190000</v>
      </c>
      <c r="G3511" s="14">
        <f t="shared" si="68"/>
        <v>-190000</v>
      </c>
      <c r="H3511" s="1171"/>
    </row>
    <row r="3512" spans="1:8" x14ac:dyDescent="0.25">
      <c r="A3512" s="113">
        <v>45294</v>
      </c>
      <c r="B3512" s="21" t="s">
        <v>10909</v>
      </c>
      <c r="C3512" s="13" t="s">
        <v>12506</v>
      </c>
      <c r="D3512" s="766"/>
      <c r="E3512" s="22"/>
      <c r="F3512" s="19">
        <v>500000</v>
      </c>
      <c r="G3512" s="14">
        <f t="shared" si="68"/>
        <v>-500000</v>
      </c>
      <c r="H3512" s="54" t="s">
        <v>12036</v>
      </c>
    </row>
    <row r="3513" spans="1:8" ht="18.75" x14ac:dyDescent="0.25">
      <c r="A3513" s="113">
        <v>45294</v>
      </c>
      <c r="B3513" s="21" t="s">
        <v>11089</v>
      </c>
      <c r="C3513" s="13" t="s">
        <v>180</v>
      </c>
      <c r="D3513" s="766" t="s">
        <v>12143</v>
      </c>
      <c r="E3513" s="22">
        <v>1154145</v>
      </c>
      <c r="F3513" s="19"/>
      <c r="G3513" s="14">
        <f t="shared" si="68"/>
        <v>1154145</v>
      </c>
      <c r="H3513" s="927" t="s">
        <v>12144</v>
      </c>
    </row>
    <row r="3514" spans="1:8" x14ac:dyDescent="0.25">
      <c r="A3514" s="113">
        <v>45295</v>
      </c>
      <c r="B3514" s="21" t="s">
        <v>11089</v>
      </c>
      <c r="C3514" s="13" t="s">
        <v>180</v>
      </c>
      <c r="D3514" s="766"/>
      <c r="E3514" s="22"/>
      <c r="F3514" s="19">
        <v>1154145</v>
      </c>
      <c r="G3514" s="14">
        <f t="shared" si="68"/>
        <v>-1154145</v>
      </c>
      <c r="H3514" s="13" t="s">
        <v>12135</v>
      </c>
    </row>
    <row r="3515" spans="1:8" x14ac:dyDescent="0.25">
      <c r="A3515" s="113">
        <v>45295</v>
      </c>
      <c r="B3515" s="21" t="s">
        <v>8559</v>
      </c>
      <c r="C3515" s="13" t="s">
        <v>164</v>
      </c>
      <c r="D3515" s="766" t="s">
        <v>12503</v>
      </c>
      <c r="E3515" s="22">
        <v>111994</v>
      </c>
      <c r="F3515" s="19"/>
      <c r="G3515" s="14">
        <f t="shared" si="68"/>
        <v>111994</v>
      </c>
      <c r="H3515" s="54"/>
    </row>
    <row r="3516" spans="1:8" x14ac:dyDescent="0.25">
      <c r="A3516" s="113">
        <v>45295</v>
      </c>
      <c r="B3516" s="21" t="s">
        <v>11897</v>
      </c>
      <c r="C3516" s="13" t="s">
        <v>7242</v>
      </c>
      <c r="D3516" s="766"/>
      <c r="E3516" s="22"/>
      <c r="F3516" s="19">
        <v>750000</v>
      </c>
      <c r="G3516" s="14">
        <f t="shared" si="68"/>
        <v>-750000</v>
      </c>
      <c r="H3516" s="54" t="s">
        <v>12137</v>
      </c>
    </row>
    <row r="3517" spans="1:8" x14ac:dyDescent="0.25">
      <c r="A3517" s="113">
        <v>45295</v>
      </c>
      <c r="B3517" s="21" t="s">
        <v>10232</v>
      </c>
      <c r="C3517" s="13" t="s">
        <v>8394</v>
      </c>
      <c r="D3517" s="766"/>
      <c r="E3517" s="22"/>
      <c r="F3517" s="19">
        <v>250000</v>
      </c>
      <c r="G3517" s="14">
        <f t="shared" si="68"/>
        <v>-250000</v>
      </c>
      <c r="H3517" s="1144" t="s">
        <v>12138</v>
      </c>
    </row>
    <row r="3518" spans="1:8" x14ac:dyDescent="0.25">
      <c r="A3518" s="113">
        <v>45295</v>
      </c>
      <c r="B3518" s="21" t="s">
        <v>11446</v>
      </c>
      <c r="C3518" s="13" t="s">
        <v>8394</v>
      </c>
      <c r="D3518" s="766"/>
      <c r="E3518" s="22"/>
      <c r="F3518" s="19">
        <v>250000</v>
      </c>
      <c r="G3518" s="14">
        <f t="shared" si="68"/>
        <v>-250000</v>
      </c>
      <c r="H3518" s="1145"/>
    </row>
    <row r="3519" spans="1:8" x14ac:dyDescent="0.25">
      <c r="A3519" s="113">
        <v>45295</v>
      </c>
      <c r="B3519" s="21" t="s">
        <v>11617</v>
      </c>
      <c r="C3519" s="13" t="s">
        <v>8394</v>
      </c>
      <c r="D3519" s="766"/>
      <c r="E3519" s="22"/>
      <c r="F3519" s="19">
        <v>500000</v>
      </c>
      <c r="G3519" s="14">
        <f t="shared" si="68"/>
        <v>-500000</v>
      </c>
      <c r="H3519" s="1146"/>
    </row>
    <row r="3520" spans="1:8" x14ac:dyDescent="0.25">
      <c r="A3520" s="113">
        <v>45295</v>
      </c>
      <c r="B3520" s="21" t="s">
        <v>11897</v>
      </c>
      <c r="C3520" s="13" t="s">
        <v>180</v>
      </c>
      <c r="D3520" s="766" t="s">
        <v>12141</v>
      </c>
      <c r="E3520" s="22">
        <v>94520</v>
      </c>
      <c r="F3520" s="19"/>
      <c r="G3520" s="14">
        <f t="shared" si="68"/>
        <v>94520</v>
      </c>
      <c r="H3520" s="343"/>
    </row>
    <row r="3521" spans="1:8" x14ac:dyDescent="0.25">
      <c r="A3521" s="113">
        <v>45295</v>
      </c>
      <c r="B3521" s="21" t="s">
        <v>10909</v>
      </c>
      <c r="C3521" s="13" t="s">
        <v>168</v>
      </c>
      <c r="D3521" s="766" t="s">
        <v>12245</v>
      </c>
      <c r="E3521" s="22">
        <v>8400</v>
      </c>
      <c r="F3521" s="19"/>
      <c r="G3521" s="14">
        <f t="shared" si="68"/>
        <v>8400</v>
      </c>
      <c r="H3521" s="343"/>
    </row>
    <row r="3522" spans="1:8" x14ac:dyDescent="0.25">
      <c r="A3522" s="113">
        <v>45297</v>
      </c>
      <c r="B3522" s="21" t="s">
        <v>11897</v>
      </c>
      <c r="C3522" s="13" t="s">
        <v>180</v>
      </c>
      <c r="D3522" s="766" t="s">
        <v>12142</v>
      </c>
      <c r="E3522" s="22">
        <v>9630</v>
      </c>
      <c r="F3522" s="19"/>
      <c r="G3522" s="14">
        <f t="shared" si="68"/>
        <v>9630</v>
      </c>
      <c r="H3522" s="343"/>
    </row>
    <row r="3523" spans="1:8" x14ac:dyDescent="0.25">
      <c r="A3523" s="113">
        <v>45299</v>
      </c>
      <c r="B3523" s="21" t="s">
        <v>9832</v>
      </c>
      <c r="C3523" s="13" t="s">
        <v>166</v>
      </c>
      <c r="D3523" s="766" t="s">
        <v>12140</v>
      </c>
      <c r="E3523" s="22">
        <v>33840</v>
      </c>
      <c r="F3523" s="19"/>
      <c r="G3523" s="14">
        <f t="shared" si="68"/>
        <v>33840</v>
      </c>
      <c r="H3523" s="13"/>
    </row>
    <row r="3524" spans="1:8" x14ac:dyDescent="0.25">
      <c r="A3524" s="113">
        <v>45299</v>
      </c>
      <c r="B3524" s="21" t="s">
        <v>11617</v>
      </c>
      <c r="C3524" s="13" t="s">
        <v>168</v>
      </c>
      <c r="D3524" s="766" t="s">
        <v>12246</v>
      </c>
      <c r="E3524" s="22">
        <v>102000</v>
      </c>
      <c r="F3524" s="19"/>
      <c r="G3524" s="14">
        <f t="shared" si="68"/>
        <v>102000</v>
      </c>
      <c r="H3524" s="13"/>
    </row>
    <row r="3525" spans="1:8" x14ac:dyDescent="0.25">
      <c r="A3525" s="113">
        <v>45299</v>
      </c>
      <c r="B3525" s="21" t="s">
        <v>12248</v>
      </c>
      <c r="C3525" s="13" t="s">
        <v>168</v>
      </c>
      <c r="D3525" s="766" t="s">
        <v>12247</v>
      </c>
      <c r="E3525" s="22">
        <v>82500</v>
      </c>
      <c r="F3525" s="19"/>
      <c r="G3525" s="14">
        <f t="shared" si="68"/>
        <v>82500</v>
      </c>
      <c r="H3525" s="13"/>
    </row>
    <row r="3526" spans="1:8" x14ac:dyDescent="0.25">
      <c r="A3526" s="113">
        <v>45299</v>
      </c>
      <c r="B3526" s="21"/>
      <c r="C3526" s="13" t="s">
        <v>164</v>
      </c>
      <c r="D3526" s="766" t="s">
        <v>12501</v>
      </c>
      <c r="E3526" s="22">
        <v>34317</v>
      </c>
      <c r="F3526" s="19"/>
      <c r="G3526" s="14">
        <f t="shared" si="68"/>
        <v>34317</v>
      </c>
      <c r="H3526" s="54"/>
    </row>
    <row r="3527" spans="1:8" x14ac:dyDescent="0.25">
      <c r="A3527" s="113">
        <v>45300</v>
      </c>
      <c r="B3527" s="21" t="s">
        <v>10296</v>
      </c>
      <c r="C3527" s="13" t="s">
        <v>8394</v>
      </c>
      <c r="D3527" s="766"/>
      <c r="E3527" s="22"/>
      <c r="F3527" s="19">
        <v>25780</v>
      </c>
      <c r="G3527" s="14">
        <f t="shared" ref="G3527:G3564" si="69">E3527-F3527</f>
        <v>-25780</v>
      </c>
      <c r="H3527" s="1164" t="s">
        <v>12314</v>
      </c>
    </row>
    <row r="3528" spans="1:8" x14ac:dyDescent="0.25">
      <c r="A3528" s="113">
        <v>45300</v>
      </c>
      <c r="B3528" s="21" t="s">
        <v>10232</v>
      </c>
      <c r="C3528" s="13" t="s">
        <v>8394</v>
      </c>
      <c r="D3528" s="766"/>
      <c r="E3528" s="22"/>
      <c r="F3528" s="19">
        <v>10470</v>
      </c>
      <c r="G3528" s="14">
        <f t="shared" si="69"/>
        <v>-10470</v>
      </c>
      <c r="H3528" s="1169"/>
    </row>
    <row r="3529" spans="1:8" x14ac:dyDescent="0.25">
      <c r="A3529" s="113">
        <v>45300</v>
      </c>
      <c r="B3529" s="21" t="s">
        <v>10576</v>
      </c>
      <c r="C3529" s="13" t="s">
        <v>8394</v>
      </c>
      <c r="D3529" s="766"/>
      <c r="E3529" s="22"/>
      <c r="F3529" s="19">
        <v>1347</v>
      </c>
      <c r="G3529" s="14">
        <f t="shared" si="69"/>
        <v>-1347</v>
      </c>
      <c r="H3529" s="1169"/>
    </row>
    <row r="3530" spans="1:8" x14ac:dyDescent="0.25">
      <c r="A3530" s="113">
        <v>45300</v>
      </c>
      <c r="B3530" s="21" t="s">
        <v>10909</v>
      </c>
      <c r="C3530" s="13" t="s">
        <v>8394</v>
      </c>
      <c r="D3530" s="766"/>
      <c r="E3530" s="22"/>
      <c r="F3530" s="19">
        <v>187415</v>
      </c>
      <c r="G3530" s="14">
        <f t="shared" si="69"/>
        <v>-187415</v>
      </c>
      <c r="H3530" s="1169"/>
    </row>
    <row r="3531" spans="1:8" x14ac:dyDescent="0.25">
      <c r="A3531" s="113">
        <v>45300</v>
      </c>
      <c r="B3531" s="21" t="s">
        <v>11007</v>
      </c>
      <c r="C3531" s="13" t="s">
        <v>8394</v>
      </c>
      <c r="D3531" s="766"/>
      <c r="E3531" s="22"/>
      <c r="F3531" s="19">
        <v>4390</v>
      </c>
      <c r="G3531" s="14">
        <f t="shared" si="69"/>
        <v>-4390</v>
      </c>
      <c r="H3531" s="1169"/>
    </row>
    <row r="3532" spans="1:8" x14ac:dyDescent="0.25">
      <c r="A3532" s="113">
        <v>45300</v>
      </c>
      <c r="B3532" s="21" t="s">
        <v>11075</v>
      </c>
      <c r="C3532" s="13" t="s">
        <v>8394</v>
      </c>
      <c r="D3532" s="766"/>
      <c r="E3532" s="22"/>
      <c r="F3532" s="19">
        <v>75122</v>
      </c>
      <c r="G3532" s="14">
        <f t="shared" si="69"/>
        <v>-75122</v>
      </c>
      <c r="H3532" s="1169"/>
    </row>
    <row r="3533" spans="1:8" x14ac:dyDescent="0.25">
      <c r="A3533" s="113">
        <v>45300</v>
      </c>
      <c r="B3533" s="21" t="s">
        <v>11446</v>
      </c>
      <c r="C3533" s="13" t="s">
        <v>8394</v>
      </c>
      <c r="D3533" s="766"/>
      <c r="E3533" s="22"/>
      <c r="F3533" s="19">
        <v>130168</v>
      </c>
      <c r="G3533" s="14">
        <f t="shared" si="69"/>
        <v>-130168</v>
      </c>
      <c r="H3533" s="1169"/>
    </row>
    <row r="3534" spans="1:8" x14ac:dyDescent="0.25">
      <c r="A3534" s="113">
        <v>45300</v>
      </c>
      <c r="B3534" s="21" t="s">
        <v>11271</v>
      </c>
      <c r="C3534" s="13" t="s">
        <v>8394</v>
      </c>
      <c r="D3534" s="766"/>
      <c r="E3534" s="22"/>
      <c r="F3534" s="19">
        <v>13416</v>
      </c>
      <c r="G3534" s="14">
        <f t="shared" si="69"/>
        <v>-13416</v>
      </c>
      <c r="H3534" s="1169"/>
    </row>
    <row r="3535" spans="1:8" x14ac:dyDescent="0.25">
      <c r="A3535" s="113">
        <v>45300</v>
      </c>
      <c r="B3535" s="21" t="s">
        <v>11716</v>
      </c>
      <c r="C3535" s="13" t="s">
        <v>8394</v>
      </c>
      <c r="D3535" s="766"/>
      <c r="E3535" s="22"/>
      <c r="F3535" s="19">
        <v>56173</v>
      </c>
      <c r="G3535" s="14">
        <f t="shared" si="69"/>
        <v>-56173</v>
      </c>
      <c r="H3535" s="1169"/>
    </row>
    <row r="3536" spans="1:8" x14ac:dyDescent="0.25">
      <c r="A3536" s="113">
        <v>45300</v>
      </c>
      <c r="B3536" s="21" t="s">
        <v>11511</v>
      </c>
      <c r="C3536" s="13" t="s">
        <v>8394</v>
      </c>
      <c r="D3536" s="766"/>
      <c r="E3536" s="22"/>
      <c r="F3536" s="19">
        <v>73043</v>
      </c>
      <c r="G3536" s="14">
        <f t="shared" si="69"/>
        <v>-73043</v>
      </c>
      <c r="H3536" s="1169"/>
    </row>
    <row r="3537" spans="1:8" x14ac:dyDescent="0.25">
      <c r="A3537" s="113">
        <v>45300</v>
      </c>
      <c r="B3537" s="21" t="s">
        <v>11617</v>
      </c>
      <c r="C3537" s="13" t="s">
        <v>8394</v>
      </c>
      <c r="D3537" s="766"/>
      <c r="E3537" s="22"/>
      <c r="F3537" s="19">
        <v>322676</v>
      </c>
      <c r="G3537" s="14">
        <f t="shared" si="69"/>
        <v>-322676</v>
      </c>
      <c r="H3537" s="1165"/>
    </row>
    <row r="3538" spans="1:8" x14ac:dyDescent="0.25">
      <c r="A3538" s="113">
        <v>45300</v>
      </c>
      <c r="B3538" s="21" t="s">
        <v>9832</v>
      </c>
      <c r="C3538" s="13" t="s">
        <v>164</v>
      </c>
      <c r="D3538" s="766" t="s">
        <v>12505</v>
      </c>
      <c r="E3538" s="22">
        <v>30000</v>
      </c>
      <c r="F3538" s="19"/>
      <c r="G3538" s="14">
        <f t="shared" si="69"/>
        <v>30000</v>
      </c>
      <c r="H3538" s="956"/>
    </row>
    <row r="3539" spans="1:8" x14ac:dyDescent="0.25">
      <c r="A3539" s="113">
        <v>45301</v>
      </c>
      <c r="B3539" s="21" t="s">
        <v>10909</v>
      </c>
      <c r="C3539" s="13" t="s">
        <v>166</v>
      </c>
      <c r="D3539" s="766" t="s">
        <v>12489</v>
      </c>
      <c r="E3539" s="22">
        <v>10500</v>
      </c>
      <c r="F3539" s="19"/>
      <c r="G3539" s="14">
        <f t="shared" si="69"/>
        <v>10500</v>
      </c>
      <c r="H3539" s="956"/>
    </row>
    <row r="3540" spans="1:8" x14ac:dyDescent="0.25">
      <c r="A3540" s="113">
        <v>45301</v>
      </c>
      <c r="B3540" s="21" t="s">
        <v>11897</v>
      </c>
      <c r="C3540" s="13" t="s">
        <v>168</v>
      </c>
      <c r="D3540" s="766" t="s">
        <v>12249</v>
      </c>
      <c r="E3540" s="22">
        <v>239352</v>
      </c>
      <c r="F3540" s="19"/>
      <c r="G3540" s="14">
        <f t="shared" si="69"/>
        <v>239352</v>
      </c>
      <c r="H3540" s="13"/>
    </row>
    <row r="3541" spans="1:8" x14ac:dyDescent="0.25">
      <c r="A3541" s="113">
        <v>45301</v>
      </c>
      <c r="B3541" s="21" t="s">
        <v>11897</v>
      </c>
      <c r="C3541" s="13" t="s">
        <v>168</v>
      </c>
      <c r="D3541" s="766" t="s">
        <v>12250</v>
      </c>
      <c r="E3541" s="22">
        <v>115501</v>
      </c>
      <c r="F3541" s="19"/>
      <c r="G3541" s="14">
        <f t="shared" si="69"/>
        <v>115501</v>
      </c>
      <c r="H3541" s="13"/>
    </row>
    <row r="3542" spans="1:8" ht="16.5" thickBot="1" x14ac:dyDescent="0.3">
      <c r="A3542" s="113">
        <v>45302</v>
      </c>
      <c r="B3542" s="21" t="s">
        <v>11897</v>
      </c>
      <c r="C3542" s="13" t="s">
        <v>7242</v>
      </c>
      <c r="D3542" s="766"/>
      <c r="E3542" s="22"/>
      <c r="F3542" s="110">
        <v>306300</v>
      </c>
      <c r="G3542" s="14">
        <f t="shared" si="69"/>
        <v>-306300</v>
      </c>
      <c r="H3542" s="13" t="s">
        <v>12166</v>
      </c>
    </row>
    <row r="3543" spans="1:8" x14ac:dyDescent="0.25">
      <c r="A3543" s="113">
        <v>45303</v>
      </c>
      <c r="B3543" s="21" t="s">
        <v>9967</v>
      </c>
      <c r="C3543" s="13" t="s">
        <v>168</v>
      </c>
      <c r="D3543" s="766"/>
      <c r="E3543" s="783"/>
      <c r="F3543" s="785">
        <v>148537</v>
      </c>
      <c r="G3543" s="784">
        <f t="shared" si="69"/>
        <v>-148537</v>
      </c>
      <c r="H3543" s="1144" t="s">
        <v>12286</v>
      </c>
    </row>
    <row r="3544" spans="1:8" x14ac:dyDescent="0.25">
      <c r="A3544" s="113">
        <v>45303</v>
      </c>
      <c r="B3544" s="21" t="s">
        <v>10296</v>
      </c>
      <c r="C3544" s="13" t="s">
        <v>168</v>
      </c>
      <c r="D3544" s="766"/>
      <c r="E3544" s="783"/>
      <c r="F3544" s="142">
        <v>8740</v>
      </c>
      <c r="G3544" s="784">
        <f t="shared" si="69"/>
        <v>-8740</v>
      </c>
      <c r="H3544" s="1145"/>
    </row>
    <row r="3545" spans="1:8" x14ac:dyDescent="0.25">
      <c r="A3545" s="113">
        <v>45303</v>
      </c>
      <c r="B3545" s="21" t="s">
        <v>10571</v>
      </c>
      <c r="C3545" s="13" t="s">
        <v>168</v>
      </c>
      <c r="D3545" s="766"/>
      <c r="E3545" s="783"/>
      <c r="F3545" s="142">
        <v>91300</v>
      </c>
      <c r="G3545" s="784">
        <f t="shared" si="69"/>
        <v>-91300</v>
      </c>
      <c r="H3545" s="1145"/>
    </row>
    <row r="3546" spans="1:8" x14ac:dyDescent="0.25">
      <c r="A3546" s="113">
        <v>45303</v>
      </c>
      <c r="B3546" s="21" t="s">
        <v>7807</v>
      </c>
      <c r="C3546" s="13" t="s">
        <v>168</v>
      </c>
      <c r="D3546" s="766"/>
      <c r="E3546" s="783"/>
      <c r="F3546" s="142">
        <v>10980</v>
      </c>
      <c r="G3546" s="784">
        <f t="shared" si="69"/>
        <v>-10980</v>
      </c>
      <c r="H3546" s="1145"/>
    </row>
    <row r="3547" spans="1:8" x14ac:dyDescent="0.25">
      <c r="A3547" s="113">
        <v>45303</v>
      </c>
      <c r="B3547" s="21" t="s">
        <v>10379</v>
      </c>
      <c r="C3547" s="13" t="s">
        <v>168</v>
      </c>
      <c r="D3547" s="766"/>
      <c r="E3547" s="783"/>
      <c r="F3547" s="142">
        <v>206520</v>
      </c>
      <c r="G3547" s="784">
        <f t="shared" si="69"/>
        <v>-206520</v>
      </c>
      <c r="H3547" s="1145"/>
    </row>
    <row r="3548" spans="1:8" x14ac:dyDescent="0.25">
      <c r="A3548" s="113">
        <v>45303</v>
      </c>
      <c r="B3548" s="21" t="s">
        <v>11271</v>
      </c>
      <c r="C3548" s="13" t="s">
        <v>168</v>
      </c>
      <c r="D3548" s="766"/>
      <c r="E3548" s="783"/>
      <c r="F3548" s="142">
        <v>19640</v>
      </c>
      <c r="G3548" s="784">
        <f t="shared" si="69"/>
        <v>-19640</v>
      </c>
      <c r="H3548" s="1145"/>
    </row>
    <row r="3549" spans="1:8" x14ac:dyDescent="0.25">
      <c r="A3549" s="113">
        <v>45303</v>
      </c>
      <c r="B3549" s="21" t="s">
        <v>10471</v>
      </c>
      <c r="C3549" s="13" t="s">
        <v>168</v>
      </c>
      <c r="D3549" s="766"/>
      <c r="E3549" s="783"/>
      <c r="F3549" s="142">
        <v>259118</v>
      </c>
      <c r="G3549" s="784">
        <f t="shared" si="69"/>
        <v>-259118</v>
      </c>
      <c r="H3549" s="1145"/>
    </row>
    <row r="3550" spans="1:8" ht="16.5" thickBot="1" x14ac:dyDescent="0.3">
      <c r="A3550" s="113">
        <v>45303</v>
      </c>
      <c r="B3550" s="21" t="s">
        <v>10576</v>
      </c>
      <c r="C3550" s="13" t="s">
        <v>168</v>
      </c>
      <c r="D3550" s="766"/>
      <c r="E3550" s="783"/>
      <c r="F3550" s="786">
        <v>5165</v>
      </c>
      <c r="G3550" s="784">
        <f t="shared" si="69"/>
        <v>-5165</v>
      </c>
      <c r="H3550" s="1146"/>
    </row>
    <row r="3551" spans="1:8" x14ac:dyDescent="0.25">
      <c r="A3551" s="113">
        <v>45303</v>
      </c>
      <c r="B3551" s="21" t="s">
        <v>9832</v>
      </c>
      <c r="C3551" s="13" t="s">
        <v>10484</v>
      </c>
      <c r="D3551" s="766"/>
      <c r="E3551" s="22"/>
      <c r="F3551" s="112">
        <v>700000</v>
      </c>
      <c r="G3551" s="14">
        <f t="shared" si="69"/>
        <v>-700000</v>
      </c>
      <c r="H3551" s="13"/>
    </row>
    <row r="3552" spans="1:8" x14ac:dyDescent="0.25">
      <c r="A3552" s="113">
        <v>45304</v>
      </c>
      <c r="B3552" s="21" t="s">
        <v>11897</v>
      </c>
      <c r="C3552" s="13" t="s">
        <v>7467</v>
      </c>
      <c r="D3552" s="766" t="s">
        <v>12243</v>
      </c>
      <c r="E3552" s="22">
        <v>816740</v>
      </c>
      <c r="F3552" s="19"/>
      <c r="G3552" s="14">
        <f t="shared" si="69"/>
        <v>816740</v>
      </c>
      <c r="H3552" s="13"/>
    </row>
    <row r="3553" spans="1:8" x14ac:dyDescent="0.25">
      <c r="A3553" s="113">
        <v>45304</v>
      </c>
      <c r="B3553" s="21" t="s">
        <v>11897</v>
      </c>
      <c r="C3553" s="13" t="s">
        <v>168</v>
      </c>
      <c r="D3553" s="766" t="s">
        <v>12251</v>
      </c>
      <c r="E3553" s="22">
        <v>328130</v>
      </c>
      <c r="F3553" s="19"/>
      <c r="G3553" s="14">
        <f t="shared" si="69"/>
        <v>328130</v>
      </c>
      <c r="H3553" s="13"/>
    </row>
    <row r="3554" spans="1:8" x14ac:dyDescent="0.25">
      <c r="A3554" s="113">
        <v>45304</v>
      </c>
      <c r="B3554" s="21" t="s">
        <v>11897</v>
      </c>
      <c r="C3554" s="13" t="s">
        <v>168</v>
      </c>
      <c r="D3554" s="766" t="s">
        <v>11917</v>
      </c>
      <c r="E3554" s="22">
        <v>151031</v>
      </c>
      <c r="F3554" s="19"/>
      <c r="G3554" s="14">
        <f t="shared" si="69"/>
        <v>151031</v>
      </c>
      <c r="H3554" s="13"/>
    </row>
    <row r="3555" spans="1:8" x14ac:dyDescent="0.25">
      <c r="A3555" s="113">
        <v>45304</v>
      </c>
      <c r="B3555" s="21" t="s">
        <v>11897</v>
      </c>
      <c r="C3555" s="13" t="s">
        <v>180</v>
      </c>
      <c r="D3555" s="766" t="s">
        <v>12255</v>
      </c>
      <c r="E3555" s="22">
        <v>408700</v>
      </c>
      <c r="F3555" s="19"/>
      <c r="G3555" s="14">
        <f t="shared" si="69"/>
        <v>408700</v>
      </c>
      <c r="H3555" s="13"/>
    </row>
    <row r="3556" spans="1:8" x14ac:dyDescent="0.25">
      <c r="A3556" s="113">
        <v>45305</v>
      </c>
      <c r="B3556" s="21" t="s">
        <v>11897</v>
      </c>
      <c r="C3556" s="13" t="s">
        <v>4725</v>
      </c>
      <c r="D3556" s="766"/>
      <c r="E3556" s="22"/>
      <c r="F3556" s="19">
        <v>550000</v>
      </c>
      <c r="G3556" s="14">
        <f t="shared" si="69"/>
        <v>-550000</v>
      </c>
      <c r="H3556" s="13" t="s">
        <v>12185</v>
      </c>
    </row>
    <row r="3557" spans="1:8" x14ac:dyDescent="0.25">
      <c r="A3557" s="113">
        <v>45305</v>
      </c>
      <c r="B3557" s="21" t="s">
        <v>11897</v>
      </c>
      <c r="C3557" s="13" t="s">
        <v>7467</v>
      </c>
      <c r="D3557" s="766" t="s">
        <v>12244</v>
      </c>
      <c r="E3557" s="22">
        <v>831940</v>
      </c>
      <c r="F3557" s="19"/>
      <c r="G3557" s="14">
        <f t="shared" si="69"/>
        <v>831940</v>
      </c>
      <c r="H3557" s="13"/>
    </row>
    <row r="3558" spans="1:8" x14ac:dyDescent="0.25">
      <c r="A3558" s="113">
        <v>45305</v>
      </c>
      <c r="B3558" s="21" t="s">
        <v>11897</v>
      </c>
      <c r="C3558" s="13" t="s">
        <v>168</v>
      </c>
      <c r="D3558" s="766" t="s">
        <v>12252</v>
      </c>
      <c r="E3558" s="22">
        <v>57332</v>
      </c>
      <c r="F3558" s="19"/>
      <c r="G3558" s="14">
        <f t="shared" si="69"/>
        <v>57332</v>
      </c>
      <c r="H3558" s="13"/>
    </row>
    <row r="3559" spans="1:8" x14ac:dyDescent="0.25">
      <c r="A3559" s="113">
        <v>45307</v>
      </c>
      <c r="B3559" s="21" t="s">
        <v>10909</v>
      </c>
      <c r="C3559" s="13" t="s">
        <v>180</v>
      </c>
      <c r="D3559" s="766" t="s">
        <v>12256</v>
      </c>
      <c r="E3559" s="22">
        <v>36300</v>
      </c>
      <c r="F3559" s="19"/>
      <c r="G3559" s="14">
        <f t="shared" si="69"/>
        <v>36300</v>
      </c>
      <c r="H3559" s="13"/>
    </row>
    <row r="3560" spans="1:8" x14ac:dyDescent="0.25">
      <c r="A3560" s="113">
        <v>45307</v>
      </c>
      <c r="B3560" s="21" t="s">
        <v>10909</v>
      </c>
      <c r="C3560" s="13" t="s">
        <v>12506</v>
      </c>
      <c r="D3560" s="766" t="s">
        <v>8968</v>
      </c>
      <c r="E3560" s="22">
        <v>57719</v>
      </c>
      <c r="F3560" s="19"/>
      <c r="G3560" s="14">
        <f t="shared" si="69"/>
        <v>57719</v>
      </c>
      <c r="H3560" s="13"/>
    </row>
    <row r="3561" spans="1:8" x14ac:dyDescent="0.25">
      <c r="A3561" s="113">
        <v>45309</v>
      </c>
      <c r="B3561" s="21" t="s">
        <v>11897</v>
      </c>
      <c r="C3561" s="13" t="s">
        <v>168</v>
      </c>
      <c r="D3561" s="766" t="s">
        <v>12253</v>
      </c>
      <c r="E3561" s="22">
        <v>24244</v>
      </c>
      <c r="F3561" s="19"/>
      <c r="G3561" s="14">
        <f t="shared" si="69"/>
        <v>24244</v>
      </c>
      <c r="H3561" s="13"/>
    </row>
    <row r="3562" spans="1:8" x14ac:dyDescent="0.25">
      <c r="A3562" s="113">
        <v>45309</v>
      </c>
      <c r="B3562" s="21" t="s">
        <v>10909</v>
      </c>
      <c r="C3562" s="13" t="s">
        <v>168</v>
      </c>
      <c r="D3562" s="766" t="s">
        <v>12254</v>
      </c>
      <c r="E3562" s="22">
        <v>28900</v>
      </c>
      <c r="F3562" s="19"/>
      <c r="G3562" s="14">
        <f t="shared" si="69"/>
        <v>28900</v>
      </c>
      <c r="H3562" s="13"/>
    </row>
    <row r="3563" spans="1:8" x14ac:dyDescent="0.25">
      <c r="A3563" s="113">
        <v>45309</v>
      </c>
      <c r="B3563" s="21" t="s">
        <v>10909</v>
      </c>
      <c r="C3563" s="13" t="s">
        <v>166</v>
      </c>
      <c r="D3563" s="766" t="s">
        <v>12490</v>
      </c>
      <c r="E3563" s="22">
        <v>5100</v>
      </c>
      <c r="F3563" s="19"/>
      <c r="G3563" s="14">
        <f t="shared" si="69"/>
        <v>5100</v>
      </c>
      <c r="H3563" s="13"/>
    </row>
    <row r="3564" spans="1:8" x14ac:dyDescent="0.25">
      <c r="A3564" s="113">
        <v>45310</v>
      </c>
      <c r="B3564" s="21" t="s">
        <v>10909</v>
      </c>
      <c r="C3564" s="13" t="s">
        <v>166</v>
      </c>
      <c r="D3564" s="766" t="s">
        <v>12491</v>
      </c>
      <c r="E3564" s="22">
        <v>7000</v>
      </c>
      <c r="F3564" s="19"/>
      <c r="G3564" s="14">
        <f t="shared" si="69"/>
        <v>7000</v>
      </c>
      <c r="H3564" s="13"/>
    </row>
    <row r="3565" spans="1:8" x14ac:dyDescent="0.25">
      <c r="A3565" s="113">
        <v>45310</v>
      </c>
      <c r="B3565" s="30"/>
      <c r="C3565" s="13" t="s">
        <v>5187</v>
      </c>
      <c r="D3565" s="766"/>
      <c r="E3565" s="22"/>
      <c r="F3565" s="19">
        <v>400000</v>
      </c>
      <c r="G3565" s="14">
        <f t="shared" si="68"/>
        <v>-400000</v>
      </c>
      <c r="H3565" s="13" t="s">
        <v>12149</v>
      </c>
    </row>
    <row r="3566" spans="1:8" x14ac:dyDescent="0.25">
      <c r="A3566" s="113">
        <v>45310</v>
      </c>
      <c r="B3566" s="21" t="s">
        <v>11897</v>
      </c>
      <c r="C3566" s="13" t="s">
        <v>4725</v>
      </c>
      <c r="D3566" s="766"/>
      <c r="E3566" s="22">
        <v>1680000</v>
      </c>
      <c r="F3566" s="19"/>
      <c r="G3566" s="14">
        <f t="shared" si="68"/>
        <v>1680000</v>
      </c>
      <c r="H3566" s="13"/>
    </row>
    <row r="3567" spans="1:8" x14ac:dyDescent="0.25">
      <c r="A3567" s="113">
        <v>45310</v>
      </c>
      <c r="B3567" s="21" t="s">
        <v>11897</v>
      </c>
      <c r="C3567" s="13" t="s">
        <v>4725</v>
      </c>
      <c r="D3567" s="766"/>
      <c r="E3567" s="22"/>
      <c r="F3567" s="19">
        <v>600000</v>
      </c>
      <c r="G3567" s="14">
        <f t="shared" si="68"/>
        <v>-600000</v>
      </c>
      <c r="H3567" s="13" t="s">
        <v>12150</v>
      </c>
    </row>
    <row r="3568" spans="1:8" x14ac:dyDescent="0.25">
      <c r="A3568" s="113">
        <v>45310</v>
      </c>
      <c r="B3568" s="21" t="s">
        <v>8043</v>
      </c>
      <c r="C3568" s="13" t="s">
        <v>3011</v>
      </c>
      <c r="D3568" s="766"/>
      <c r="E3568" s="22"/>
      <c r="F3568" s="19">
        <v>56522</v>
      </c>
      <c r="G3568" s="14">
        <f t="shared" si="68"/>
        <v>-56522</v>
      </c>
      <c r="H3568" s="13" t="s">
        <v>4977</v>
      </c>
    </row>
    <row r="3569" spans="1:8" x14ac:dyDescent="0.25">
      <c r="A3569" s="113">
        <v>45310</v>
      </c>
      <c r="B3569" s="21" t="s">
        <v>8043</v>
      </c>
      <c r="C3569" s="13" t="s">
        <v>8456</v>
      </c>
      <c r="D3569" s="766"/>
      <c r="E3569" s="22"/>
      <c r="F3569" s="19">
        <v>24000</v>
      </c>
      <c r="G3569" s="14">
        <f t="shared" si="68"/>
        <v>-24000</v>
      </c>
      <c r="H3569" s="13" t="s">
        <v>4977</v>
      </c>
    </row>
    <row r="3570" spans="1:8" x14ac:dyDescent="0.25">
      <c r="A3570" s="113">
        <v>45310</v>
      </c>
      <c r="B3570" s="21" t="s">
        <v>2933</v>
      </c>
      <c r="C3570" s="13" t="s">
        <v>10112</v>
      </c>
      <c r="D3570" s="766"/>
      <c r="E3570" s="22"/>
      <c r="F3570" s="19">
        <v>76350</v>
      </c>
      <c r="G3570" s="14">
        <f t="shared" si="68"/>
        <v>-76350</v>
      </c>
      <c r="H3570" s="13" t="s">
        <v>4977</v>
      </c>
    </row>
    <row r="3571" spans="1:8" x14ac:dyDescent="0.25">
      <c r="A3571" s="113">
        <v>45310</v>
      </c>
      <c r="B3571" s="21" t="s">
        <v>8043</v>
      </c>
      <c r="C3571" s="13" t="s">
        <v>161</v>
      </c>
      <c r="D3571" s="766"/>
      <c r="E3571" s="22"/>
      <c r="F3571" s="19">
        <v>33213</v>
      </c>
      <c r="G3571" s="14">
        <f t="shared" si="68"/>
        <v>-33213</v>
      </c>
      <c r="H3571" s="13" t="s">
        <v>4977</v>
      </c>
    </row>
    <row r="3572" spans="1:8" x14ac:dyDescent="0.25">
      <c r="A3572" s="113">
        <v>45310</v>
      </c>
      <c r="B3572" s="21" t="s">
        <v>1400</v>
      </c>
      <c r="C3572" s="13" t="s">
        <v>1815</v>
      </c>
      <c r="D3572" s="766"/>
      <c r="E3572" s="22"/>
      <c r="F3572" s="19">
        <v>101800</v>
      </c>
      <c r="G3572" s="14">
        <f t="shared" si="68"/>
        <v>-101800</v>
      </c>
      <c r="H3572" s="13" t="s">
        <v>4977</v>
      </c>
    </row>
    <row r="3573" spans="1:8" x14ac:dyDescent="0.25">
      <c r="A3573" s="113">
        <v>45310</v>
      </c>
      <c r="B3573" s="21" t="s">
        <v>4721</v>
      </c>
      <c r="C3573" s="13" t="s">
        <v>1815</v>
      </c>
      <c r="D3573" s="766"/>
      <c r="E3573" s="22"/>
      <c r="F3573" s="19">
        <v>99334</v>
      </c>
      <c r="G3573" s="14">
        <f t="shared" si="68"/>
        <v>-99334</v>
      </c>
      <c r="H3573" s="13" t="s">
        <v>4977</v>
      </c>
    </row>
    <row r="3574" spans="1:8" x14ac:dyDescent="0.25">
      <c r="A3574" s="113">
        <v>45310</v>
      </c>
      <c r="B3574" s="21" t="s">
        <v>10232</v>
      </c>
      <c r="C3574" s="13" t="s">
        <v>11324</v>
      </c>
      <c r="D3574" s="766"/>
      <c r="E3574" s="22"/>
      <c r="F3574" s="19">
        <v>120000</v>
      </c>
      <c r="G3574" s="14">
        <f t="shared" si="68"/>
        <v>-120000</v>
      </c>
      <c r="H3574" s="13" t="s">
        <v>12283</v>
      </c>
    </row>
    <row r="3575" spans="1:8" x14ac:dyDescent="0.25">
      <c r="A3575" s="113">
        <v>45311</v>
      </c>
      <c r="B3575" s="21" t="s">
        <v>11897</v>
      </c>
      <c r="C3575" s="13" t="s">
        <v>7467</v>
      </c>
      <c r="D3575" s="766" t="s">
        <v>11806</v>
      </c>
      <c r="E3575" s="22">
        <v>774131</v>
      </c>
      <c r="F3575" s="19"/>
      <c r="G3575" s="14">
        <f t="shared" si="68"/>
        <v>774131</v>
      </c>
      <c r="H3575" s="13"/>
    </row>
    <row r="3576" spans="1:8" x14ac:dyDescent="0.25">
      <c r="A3576" s="113">
        <v>45313</v>
      </c>
      <c r="B3576" s="21" t="s">
        <v>11897</v>
      </c>
      <c r="C3576" s="13" t="s">
        <v>180</v>
      </c>
      <c r="D3576" s="766"/>
      <c r="E3576" s="22"/>
      <c r="F3576" s="19">
        <v>1119250</v>
      </c>
      <c r="G3576" s="14">
        <f t="shared" si="68"/>
        <v>-1119250</v>
      </c>
      <c r="H3576" s="13" t="s">
        <v>12257</v>
      </c>
    </row>
    <row r="3577" spans="1:8" x14ac:dyDescent="0.25">
      <c r="A3577" s="113">
        <v>45313</v>
      </c>
      <c r="B3577" s="21" t="s">
        <v>12208</v>
      </c>
      <c r="C3577" s="13" t="s">
        <v>180</v>
      </c>
      <c r="D3577" s="766" t="s">
        <v>12315</v>
      </c>
      <c r="E3577" s="22">
        <v>33710</v>
      </c>
      <c r="F3577" s="19"/>
      <c r="G3577" s="14">
        <f t="shared" si="68"/>
        <v>33710</v>
      </c>
      <c r="H3577" s="13" t="s">
        <v>342</v>
      </c>
    </row>
    <row r="3578" spans="1:8" x14ac:dyDescent="0.25">
      <c r="A3578" s="113">
        <v>45313</v>
      </c>
      <c r="B3578" s="21" t="s">
        <v>12208</v>
      </c>
      <c r="C3578" s="13" t="s">
        <v>180</v>
      </c>
      <c r="D3578" s="766" t="s">
        <v>12316</v>
      </c>
      <c r="E3578" s="22">
        <v>712701</v>
      </c>
      <c r="F3578" s="19"/>
      <c r="G3578" s="14">
        <f t="shared" si="68"/>
        <v>712701</v>
      </c>
      <c r="H3578" s="13" t="s">
        <v>12317</v>
      </c>
    </row>
    <row r="3579" spans="1:8" x14ac:dyDescent="0.25">
      <c r="A3579" s="113">
        <v>45313</v>
      </c>
      <c r="B3579" s="21" t="s">
        <v>12208</v>
      </c>
      <c r="C3579" s="13" t="s">
        <v>8394</v>
      </c>
      <c r="D3579" s="766" t="s">
        <v>12397</v>
      </c>
      <c r="E3579" s="22">
        <v>128444</v>
      </c>
      <c r="F3579" s="19"/>
      <c r="G3579" s="14">
        <f t="shared" si="68"/>
        <v>128444</v>
      </c>
      <c r="H3579" s="13"/>
    </row>
    <row r="3580" spans="1:8" x14ac:dyDescent="0.25">
      <c r="A3580" s="113">
        <v>45313</v>
      </c>
      <c r="B3580" s="21" t="s">
        <v>12208</v>
      </c>
      <c r="C3580" s="13" t="s">
        <v>166</v>
      </c>
      <c r="D3580" s="766" t="s">
        <v>12492</v>
      </c>
      <c r="E3580" s="22">
        <v>140000</v>
      </c>
      <c r="F3580" s="19"/>
      <c r="G3580" s="14">
        <f t="shared" si="68"/>
        <v>140000</v>
      </c>
      <c r="H3580" s="13"/>
    </row>
    <row r="3581" spans="1:8" x14ac:dyDescent="0.25">
      <c r="A3581" s="113">
        <v>45314</v>
      </c>
      <c r="B3581" s="21" t="s">
        <v>12208</v>
      </c>
      <c r="C3581" s="13" t="s">
        <v>166</v>
      </c>
      <c r="D3581" s="766" t="s">
        <v>12493</v>
      </c>
      <c r="E3581" s="22">
        <v>140000</v>
      </c>
      <c r="F3581" s="19"/>
      <c r="G3581" s="14">
        <f t="shared" si="68"/>
        <v>140000</v>
      </c>
      <c r="H3581" s="13"/>
    </row>
    <row r="3582" spans="1:8" x14ac:dyDescent="0.25">
      <c r="A3582" s="113">
        <v>45314</v>
      </c>
      <c r="B3582" s="21" t="s">
        <v>11897</v>
      </c>
      <c r="C3582" s="13" t="s">
        <v>7467</v>
      </c>
      <c r="D3582" s="766" t="s">
        <v>12318</v>
      </c>
      <c r="E3582" s="22">
        <v>816740</v>
      </c>
      <c r="F3582" s="19"/>
      <c r="G3582" s="14">
        <f t="shared" si="68"/>
        <v>816740</v>
      </c>
      <c r="H3582" s="13"/>
    </row>
    <row r="3583" spans="1:8" x14ac:dyDescent="0.25">
      <c r="A3583" s="113">
        <v>45315</v>
      </c>
      <c r="B3583" s="21" t="s">
        <v>11897</v>
      </c>
      <c r="C3583" s="13" t="s">
        <v>7467</v>
      </c>
      <c r="D3583" s="766" t="s">
        <v>12319</v>
      </c>
      <c r="E3583" s="22">
        <v>45600</v>
      </c>
      <c r="F3583" s="19"/>
      <c r="G3583" s="14">
        <f t="shared" si="68"/>
        <v>45600</v>
      </c>
      <c r="H3583" s="13"/>
    </row>
    <row r="3584" spans="1:8" x14ac:dyDescent="0.25">
      <c r="A3584" s="113">
        <v>45315</v>
      </c>
      <c r="B3584" s="21" t="s">
        <v>12208</v>
      </c>
      <c r="C3584" s="13" t="s">
        <v>166</v>
      </c>
      <c r="D3584" s="766" t="s">
        <v>12494</v>
      </c>
      <c r="E3584" s="22">
        <v>140000</v>
      </c>
      <c r="F3584" s="19"/>
      <c r="G3584" s="14">
        <f t="shared" si="68"/>
        <v>140000</v>
      </c>
      <c r="H3584" s="13"/>
    </row>
    <row r="3585" spans="1:8" x14ac:dyDescent="0.25">
      <c r="A3585" s="113">
        <v>45315</v>
      </c>
      <c r="B3585" s="21" t="s">
        <v>10232</v>
      </c>
      <c r="C3585" s="13" t="s">
        <v>7467</v>
      </c>
      <c r="D3585" s="766"/>
      <c r="E3585" s="22"/>
      <c r="F3585" s="19">
        <v>1000000</v>
      </c>
      <c r="G3585" s="14">
        <f t="shared" si="68"/>
        <v>-1000000</v>
      </c>
      <c r="H3585" s="13" t="s">
        <v>12036</v>
      </c>
    </row>
    <row r="3586" spans="1:8" x14ac:dyDescent="0.25">
      <c r="A3586" s="113">
        <v>45315</v>
      </c>
      <c r="B3586" s="21" t="s">
        <v>11897</v>
      </c>
      <c r="C3586" s="13" t="s">
        <v>4410</v>
      </c>
      <c r="D3586" s="766"/>
      <c r="E3586" s="22"/>
      <c r="F3586" s="19">
        <v>500000</v>
      </c>
      <c r="G3586" s="14">
        <f t="shared" si="68"/>
        <v>-500000</v>
      </c>
      <c r="H3586" s="13" t="s">
        <v>12307</v>
      </c>
    </row>
    <row r="3587" spans="1:8" x14ac:dyDescent="0.25">
      <c r="A3587" s="113">
        <v>45315</v>
      </c>
      <c r="B3587" s="21" t="s">
        <v>12208</v>
      </c>
      <c r="C3587" s="13" t="s">
        <v>8900</v>
      </c>
      <c r="D3587" s="766"/>
      <c r="E3587" s="22">
        <v>312552</v>
      </c>
      <c r="F3587" s="19"/>
      <c r="G3587" s="14">
        <f t="shared" si="68"/>
        <v>312552</v>
      </c>
      <c r="H3587" s="13"/>
    </row>
    <row r="3588" spans="1:8" x14ac:dyDescent="0.25">
      <c r="A3588" s="113">
        <v>45315</v>
      </c>
      <c r="B3588" s="21" t="s">
        <v>12208</v>
      </c>
      <c r="C3588" s="13" t="s">
        <v>8900</v>
      </c>
      <c r="D3588" s="766"/>
      <c r="E3588" s="22"/>
      <c r="F3588" s="19">
        <v>150000</v>
      </c>
      <c r="G3588" s="14">
        <f t="shared" si="68"/>
        <v>-150000</v>
      </c>
      <c r="H3588" s="13" t="s">
        <v>12307</v>
      </c>
    </row>
    <row r="3589" spans="1:8" x14ac:dyDescent="0.25">
      <c r="A3589" s="113">
        <v>45315</v>
      </c>
      <c r="B3589" s="21" t="s">
        <v>11897</v>
      </c>
      <c r="C3589" s="13" t="s">
        <v>8394</v>
      </c>
      <c r="D3589" s="766" t="s">
        <v>12398</v>
      </c>
      <c r="E3589" s="22">
        <v>2308000</v>
      </c>
      <c r="F3589" s="19"/>
      <c r="G3589" s="14">
        <f t="shared" si="68"/>
        <v>2308000</v>
      </c>
      <c r="H3589" s="13"/>
    </row>
    <row r="3590" spans="1:8" x14ac:dyDescent="0.25">
      <c r="A3590" s="113">
        <v>45315</v>
      </c>
      <c r="B3590" s="21" t="s">
        <v>10909</v>
      </c>
      <c r="C3590" s="13" t="s">
        <v>8394</v>
      </c>
      <c r="D3590" s="766" t="s">
        <v>12399</v>
      </c>
      <c r="E3590" s="22">
        <v>20637</v>
      </c>
      <c r="F3590" s="19"/>
      <c r="G3590" s="14">
        <f t="shared" si="68"/>
        <v>20637</v>
      </c>
      <c r="H3590" s="13"/>
    </row>
    <row r="3591" spans="1:8" x14ac:dyDescent="0.25">
      <c r="A3591" s="113">
        <v>45315</v>
      </c>
      <c r="B3591" s="21" t="s">
        <v>9832</v>
      </c>
      <c r="C3591" s="13" t="s">
        <v>8394</v>
      </c>
      <c r="D3591" s="766" t="s">
        <v>12400</v>
      </c>
      <c r="E3591" s="22">
        <v>15317</v>
      </c>
      <c r="F3591" s="19"/>
      <c r="G3591" s="14">
        <f t="shared" si="68"/>
        <v>15317</v>
      </c>
      <c r="H3591" s="13"/>
    </row>
    <row r="3592" spans="1:8" x14ac:dyDescent="0.25">
      <c r="A3592" s="113">
        <v>45316</v>
      </c>
      <c r="B3592" s="21" t="s">
        <v>10232</v>
      </c>
      <c r="C3592" s="13" t="s">
        <v>164</v>
      </c>
      <c r="D3592" s="766" t="s">
        <v>12504</v>
      </c>
      <c r="E3592" s="22">
        <v>6729</v>
      </c>
      <c r="F3592" s="19"/>
      <c r="G3592" s="14">
        <f t="shared" si="68"/>
        <v>6729</v>
      </c>
      <c r="H3592" s="13"/>
    </row>
    <row r="3593" spans="1:8" x14ac:dyDescent="0.25">
      <c r="A3593" s="113">
        <v>45316</v>
      </c>
      <c r="B3593" s="21" t="s">
        <v>10909</v>
      </c>
      <c r="C3593" s="13" t="s">
        <v>12506</v>
      </c>
      <c r="D3593" s="766" t="s">
        <v>9245</v>
      </c>
      <c r="E3593" s="22">
        <v>27608</v>
      </c>
      <c r="F3593" s="19"/>
      <c r="G3593" s="14">
        <f t="shared" si="68"/>
        <v>27608</v>
      </c>
      <c r="H3593" s="13"/>
    </row>
    <row r="3594" spans="1:8" x14ac:dyDescent="0.25">
      <c r="A3594" s="113">
        <v>45316</v>
      </c>
      <c r="B3594" s="21" t="s">
        <v>11897</v>
      </c>
      <c r="C3594" s="13" t="s">
        <v>6847</v>
      </c>
      <c r="D3594" s="766"/>
      <c r="E3594" s="22">
        <v>903164</v>
      </c>
      <c r="F3594" s="19"/>
      <c r="G3594" s="14">
        <f t="shared" si="68"/>
        <v>903164</v>
      </c>
      <c r="H3594" s="13"/>
    </row>
    <row r="3595" spans="1:8" x14ac:dyDescent="0.25">
      <c r="A3595" s="113">
        <v>45316</v>
      </c>
      <c r="B3595" s="21" t="s">
        <v>11897</v>
      </c>
      <c r="C3595" s="13" t="s">
        <v>6847</v>
      </c>
      <c r="D3595" s="766"/>
      <c r="E3595" s="22"/>
      <c r="F3595" s="19">
        <v>500000</v>
      </c>
      <c r="G3595" s="14">
        <f t="shared" si="68"/>
        <v>-500000</v>
      </c>
      <c r="H3595" s="13" t="s">
        <v>12036</v>
      </c>
    </row>
    <row r="3596" spans="1:8" x14ac:dyDescent="0.25">
      <c r="A3596" s="113">
        <v>45316</v>
      </c>
      <c r="B3596" s="21" t="s">
        <v>11897</v>
      </c>
      <c r="C3596" s="13" t="s">
        <v>8394</v>
      </c>
      <c r="D3596" s="766"/>
      <c r="E3596" s="22"/>
      <c r="F3596" s="19">
        <v>1000000</v>
      </c>
      <c r="G3596" s="14">
        <f t="shared" si="68"/>
        <v>-1000000</v>
      </c>
      <c r="H3596" s="13" t="s">
        <v>12321</v>
      </c>
    </row>
    <row r="3597" spans="1:8" x14ac:dyDescent="0.25">
      <c r="A3597" s="113">
        <v>45317</v>
      </c>
      <c r="B3597" s="21" t="s">
        <v>10909</v>
      </c>
      <c r="C3597" s="13" t="s">
        <v>7954</v>
      </c>
      <c r="D3597" s="766"/>
      <c r="E3597" s="22"/>
      <c r="F3597" s="19">
        <v>500000</v>
      </c>
      <c r="G3597" s="14">
        <f t="shared" si="68"/>
        <v>-500000</v>
      </c>
      <c r="H3597" s="13" t="s">
        <v>12341</v>
      </c>
    </row>
    <row r="3598" spans="1:8" x14ac:dyDescent="0.25">
      <c r="A3598" s="113">
        <v>45317</v>
      </c>
      <c r="B3598" s="21" t="s">
        <v>10909</v>
      </c>
      <c r="C3598" s="13" t="s">
        <v>166</v>
      </c>
      <c r="D3598" s="766" t="s">
        <v>12495</v>
      </c>
      <c r="E3598" s="22">
        <v>22950</v>
      </c>
      <c r="F3598" s="19"/>
      <c r="G3598" s="14">
        <f t="shared" si="68"/>
        <v>22950</v>
      </c>
      <c r="H3598" s="13"/>
    </row>
    <row r="3599" spans="1:8" x14ac:dyDescent="0.25">
      <c r="A3599" s="113">
        <v>45317</v>
      </c>
      <c r="B3599" s="21" t="s">
        <v>10576</v>
      </c>
      <c r="C3599" s="13" t="s">
        <v>8091</v>
      </c>
      <c r="D3599" s="766"/>
      <c r="E3599" s="22"/>
      <c r="F3599" s="19">
        <v>500000</v>
      </c>
      <c r="G3599" s="14">
        <f t="shared" si="68"/>
        <v>-500000</v>
      </c>
      <c r="H3599" s="13" t="s">
        <v>12343</v>
      </c>
    </row>
    <row r="3600" spans="1:8" x14ac:dyDescent="0.25">
      <c r="A3600" s="113">
        <v>45320</v>
      </c>
      <c r="B3600" s="21" t="s">
        <v>12208</v>
      </c>
      <c r="C3600" s="13" t="s">
        <v>180</v>
      </c>
      <c r="D3600" s="766"/>
      <c r="E3600" s="22"/>
      <c r="F3600" s="19">
        <v>491000</v>
      </c>
      <c r="G3600" s="14">
        <f t="shared" si="68"/>
        <v>-491000</v>
      </c>
      <c r="H3600" s="13" t="s">
        <v>12367</v>
      </c>
    </row>
    <row r="3601" spans="1:8" x14ac:dyDescent="0.25">
      <c r="A3601" s="113">
        <v>45320</v>
      </c>
      <c r="B3601" s="21" t="s">
        <v>11897</v>
      </c>
      <c r="C3601" s="13" t="s">
        <v>7467</v>
      </c>
      <c r="D3601" s="766"/>
      <c r="E3601" s="22"/>
      <c r="F3601" s="19">
        <v>650000</v>
      </c>
      <c r="G3601" s="14">
        <f t="shared" si="68"/>
        <v>-650000</v>
      </c>
      <c r="H3601" s="13" t="s">
        <v>12368</v>
      </c>
    </row>
    <row r="3602" spans="1:8" x14ac:dyDescent="0.25">
      <c r="A3602" s="113">
        <v>45320</v>
      </c>
      <c r="B3602" s="21" t="s">
        <v>10576</v>
      </c>
      <c r="C3602" s="13" t="s">
        <v>7467</v>
      </c>
      <c r="D3602" s="766"/>
      <c r="E3602" s="22"/>
      <c r="F3602" s="19">
        <v>700000</v>
      </c>
      <c r="G3602" s="14">
        <f t="shared" ref="G3602:G3629" si="70">E3602-F3602</f>
        <v>-700000</v>
      </c>
      <c r="H3602" s="13" t="s">
        <v>12368</v>
      </c>
    </row>
    <row r="3603" spans="1:8" x14ac:dyDescent="0.25">
      <c r="A3603" s="113">
        <v>45320</v>
      </c>
      <c r="B3603" s="21" t="s">
        <v>12512</v>
      </c>
      <c r="C3603" s="13" t="s">
        <v>7467</v>
      </c>
      <c r="D3603" s="766" t="s">
        <v>12396</v>
      </c>
      <c r="E3603" s="22">
        <v>174312</v>
      </c>
      <c r="F3603" s="19"/>
      <c r="G3603" s="14">
        <f t="shared" si="70"/>
        <v>174312</v>
      </c>
      <c r="H3603" s="13"/>
    </row>
    <row r="3604" spans="1:8" x14ac:dyDescent="0.25">
      <c r="A3604" s="113">
        <v>45320</v>
      </c>
      <c r="B3604" s="21" t="s">
        <v>11617</v>
      </c>
      <c r="C3604" s="13" t="s">
        <v>180</v>
      </c>
      <c r="D3604" s="766" t="s">
        <v>12499</v>
      </c>
      <c r="E3604" s="22">
        <v>127710</v>
      </c>
      <c r="F3604" s="19"/>
      <c r="G3604" s="14">
        <f t="shared" si="70"/>
        <v>127710</v>
      </c>
      <c r="H3604" s="13"/>
    </row>
    <row r="3605" spans="1:8" x14ac:dyDescent="0.25">
      <c r="A3605" s="113">
        <v>45321</v>
      </c>
      <c r="B3605" s="21" t="s">
        <v>12208</v>
      </c>
      <c r="C3605" s="13" t="s">
        <v>180</v>
      </c>
      <c r="D3605" s="766" t="s">
        <v>12500</v>
      </c>
      <c r="E3605" s="22">
        <v>63855</v>
      </c>
      <c r="F3605" s="19"/>
      <c r="G3605" s="14">
        <f t="shared" si="70"/>
        <v>63855</v>
      </c>
      <c r="H3605" s="13"/>
    </row>
    <row r="3606" spans="1:8" x14ac:dyDescent="0.25">
      <c r="A3606" s="113">
        <v>45321</v>
      </c>
      <c r="B3606" s="21" t="s">
        <v>11897</v>
      </c>
      <c r="C3606" s="13" t="s">
        <v>7467</v>
      </c>
      <c r="D3606" s="766" t="s">
        <v>12391</v>
      </c>
      <c r="E3606" s="22">
        <v>789331</v>
      </c>
      <c r="F3606" s="19"/>
      <c r="G3606" s="14">
        <f t="shared" si="70"/>
        <v>789331</v>
      </c>
      <c r="H3606" s="13"/>
    </row>
    <row r="3607" spans="1:8" x14ac:dyDescent="0.25">
      <c r="A3607" s="113">
        <v>45321</v>
      </c>
      <c r="B3607" s="21" t="s">
        <v>12208</v>
      </c>
      <c r="C3607" s="13" t="s">
        <v>166</v>
      </c>
      <c r="D3607" s="766" t="s">
        <v>12496</v>
      </c>
      <c r="E3607" s="22">
        <v>140000</v>
      </c>
      <c r="F3607" s="19"/>
      <c r="G3607" s="14">
        <f t="shared" si="70"/>
        <v>140000</v>
      </c>
      <c r="H3607" s="13"/>
    </row>
    <row r="3608" spans="1:8" x14ac:dyDescent="0.25">
      <c r="A3608" s="113">
        <v>45321</v>
      </c>
      <c r="B3608" s="21" t="s">
        <v>12208</v>
      </c>
      <c r="C3608" s="13" t="s">
        <v>166</v>
      </c>
      <c r="D3608" s="766" t="s">
        <v>12497</v>
      </c>
      <c r="E3608" s="22">
        <v>140000</v>
      </c>
      <c r="F3608" s="19"/>
      <c r="G3608" s="14">
        <f t="shared" si="70"/>
        <v>140000</v>
      </c>
      <c r="H3608" s="13"/>
    </row>
    <row r="3609" spans="1:8" x14ac:dyDescent="0.25">
      <c r="A3609" s="113">
        <v>45321</v>
      </c>
      <c r="B3609" s="21" t="s">
        <v>11897</v>
      </c>
      <c r="C3609" s="13" t="s">
        <v>12394</v>
      </c>
      <c r="D3609" s="766" t="s">
        <v>12395</v>
      </c>
      <c r="E3609" s="22">
        <v>169119</v>
      </c>
      <c r="F3609" s="19"/>
      <c r="G3609" s="14">
        <f t="shared" si="70"/>
        <v>169119</v>
      </c>
      <c r="H3609" s="13"/>
    </row>
    <row r="3610" spans="1:8" x14ac:dyDescent="0.25">
      <c r="A3610" s="113">
        <v>45322</v>
      </c>
      <c r="B3610" s="30"/>
      <c r="C3610" s="13" t="s">
        <v>169</v>
      </c>
      <c r="D3610" s="766"/>
      <c r="E3610" s="22"/>
      <c r="F3610" s="19">
        <v>300000</v>
      </c>
      <c r="G3610" s="14">
        <f t="shared" si="70"/>
        <v>-300000</v>
      </c>
      <c r="H3610" s="13" t="s">
        <v>11171</v>
      </c>
    </row>
    <row r="3611" spans="1:8" x14ac:dyDescent="0.25">
      <c r="A3611" s="113">
        <v>45322</v>
      </c>
      <c r="B3611" s="21" t="s">
        <v>11897</v>
      </c>
      <c r="C3611" s="13" t="s">
        <v>166</v>
      </c>
      <c r="D3611" s="766" t="s">
        <v>12498</v>
      </c>
      <c r="E3611" s="22">
        <v>56000</v>
      </c>
      <c r="F3611" s="19"/>
      <c r="G3611" s="14">
        <f t="shared" si="70"/>
        <v>56000</v>
      </c>
      <c r="H3611" s="13"/>
    </row>
    <row r="3612" spans="1:8" x14ac:dyDescent="0.25">
      <c r="A3612" s="113">
        <v>45323</v>
      </c>
      <c r="B3612" s="21" t="s">
        <v>11897</v>
      </c>
      <c r="C3612" s="13" t="s">
        <v>8394</v>
      </c>
      <c r="D3612" s="766" t="s">
        <v>12484</v>
      </c>
      <c r="E3612" s="22">
        <v>294353</v>
      </c>
      <c r="F3612" s="19"/>
      <c r="G3612" s="14">
        <f t="shared" si="70"/>
        <v>294353</v>
      </c>
      <c r="H3612" s="13"/>
    </row>
    <row r="3613" spans="1:8" x14ac:dyDescent="0.25">
      <c r="A3613" s="113">
        <v>45323</v>
      </c>
      <c r="B3613" s="21" t="s">
        <v>9832</v>
      </c>
      <c r="C3613" s="13" t="s">
        <v>8394</v>
      </c>
      <c r="D3613" s="766" t="s">
        <v>12485</v>
      </c>
      <c r="E3613" s="22">
        <v>186369</v>
      </c>
      <c r="F3613" s="19"/>
      <c r="G3613" s="14">
        <f t="shared" si="70"/>
        <v>186369</v>
      </c>
      <c r="H3613" s="13"/>
    </row>
    <row r="3614" spans="1:8" x14ac:dyDescent="0.25">
      <c r="A3614" s="113">
        <v>45324</v>
      </c>
      <c r="B3614" s="21" t="s">
        <v>4721</v>
      </c>
      <c r="C3614" s="13" t="s">
        <v>8394</v>
      </c>
      <c r="D3614" s="766" t="s">
        <v>12486</v>
      </c>
      <c r="E3614" s="22">
        <v>162620</v>
      </c>
      <c r="F3614" s="19"/>
      <c r="G3614" s="14">
        <f t="shared" si="70"/>
        <v>162620</v>
      </c>
      <c r="H3614" s="13"/>
    </row>
    <row r="3615" spans="1:8" x14ac:dyDescent="0.25">
      <c r="A3615" s="113">
        <v>45324</v>
      </c>
      <c r="B3615" s="21" t="s">
        <v>10909</v>
      </c>
      <c r="C3615" s="13" t="s">
        <v>164</v>
      </c>
      <c r="D3615" s="766" t="s">
        <v>12502</v>
      </c>
      <c r="E3615" s="22">
        <v>756</v>
      </c>
      <c r="F3615" s="19"/>
      <c r="G3615" s="14">
        <f t="shared" si="70"/>
        <v>756</v>
      </c>
      <c r="H3615" s="13"/>
    </row>
    <row r="3616" spans="1:8" x14ac:dyDescent="0.25">
      <c r="A3616" s="113">
        <v>45324</v>
      </c>
      <c r="B3616" s="21" t="s">
        <v>12208</v>
      </c>
      <c r="C3616" s="13" t="s">
        <v>8394</v>
      </c>
      <c r="D3616" s="766" t="s">
        <v>12487</v>
      </c>
      <c r="E3616" s="22">
        <v>220142</v>
      </c>
      <c r="F3616" s="19"/>
      <c r="G3616" s="14">
        <f t="shared" si="70"/>
        <v>220142</v>
      </c>
      <c r="H3616" s="13"/>
    </row>
    <row r="3617" spans="1:8" x14ac:dyDescent="0.25">
      <c r="A3617" s="113">
        <v>45324</v>
      </c>
      <c r="B3617" s="21" t="s">
        <v>9832</v>
      </c>
      <c r="C3617" s="13" t="s">
        <v>7467</v>
      </c>
      <c r="D3617" s="766" t="s">
        <v>12392</v>
      </c>
      <c r="E3617" s="22">
        <v>138352</v>
      </c>
      <c r="F3617" s="19"/>
      <c r="G3617" s="14">
        <f t="shared" si="70"/>
        <v>138352</v>
      </c>
      <c r="H3617" s="13"/>
    </row>
    <row r="3618" spans="1:8" x14ac:dyDescent="0.25">
      <c r="A3618" s="113">
        <v>45324</v>
      </c>
      <c r="B3618" s="21" t="s">
        <v>9832</v>
      </c>
      <c r="C3618" s="13" t="s">
        <v>7467</v>
      </c>
      <c r="D3618" s="766" t="s">
        <v>12393</v>
      </c>
      <c r="E3618" s="22">
        <v>131702</v>
      </c>
      <c r="F3618" s="19"/>
      <c r="G3618" s="14">
        <f t="shared" si="70"/>
        <v>131702</v>
      </c>
      <c r="H3618" s="13"/>
    </row>
    <row r="3619" spans="1:8" x14ac:dyDescent="0.25">
      <c r="A3619" s="113">
        <v>45325</v>
      </c>
      <c r="B3619" s="21" t="s">
        <v>11897</v>
      </c>
      <c r="C3619" s="13" t="s">
        <v>1198</v>
      </c>
      <c r="D3619" s="766"/>
      <c r="E3619" s="22"/>
      <c r="F3619" s="19">
        <v>158688</v>
      </c>
      <c r="G3619" s="14">
        <f t="shared" si="70"/>
        <v>-158688</v>
      </c>
      <c r="H3619" s="13" t="s">
        <v>1157</v>
      </c>
    </row>
    <row r="3620" spans="1:8" x14ac:dyDescent="0.25">
      <c r="A3620" s="113">
        <v>45329</v>
      </c>
      <c r="B3620" s="21" t="s">
        <v>11897</v>
      </c>
      <c r="C3620" s="13" t="s">
        <v>7467</v>
      </c>
      <c r="D3620" s="766" t="s">
        <v>12509</v>
      </c>
      <c r="E3620" s="22">
        <v>704112</v>
      </c>
      <c r="F3620" s="19"/>
      <c r="G3620" s="14">
        <f t="shared" si="70"/>
        <v>704112</v>
      </c>
      <c r="H3620" s="13"/>
    </row>
    <row r="3621" spans="1:8" x14ac:dyDescent="0.25">
      <c r="A3621" s="113">
        <v>45329</v>
      </c>
      <c r="B3621" s="21" t="s">
        <v>12208</v>
      </c>
      <c r="C3621" s="13" t="s">
        <v>8900</v>
      </c>
      <c r="D3621" s="766"/>
      <c r="E3621" s="22"/>
      <c r="F3621" s="19">
        <v>162500</v>
      </c>
      <c r="G3621" s="14">
        <f t="shared" si="70"/>
        <v>-162500</v>
      </c>
      <c r="H3621" s="13" t="s">
        <v>12036</v>
      </c>
    </row>
    <row r="3622" spans="1:8" x14ac:dyDescent="0.25">
      <c r="A3622" s="113">
        <v>45329</v>
      </c>
      <c r="B3622" s="21" t="s">
        <v>12208</v>
      </c>
      <c r="C3622" s="13" t="s">
        <v>8900</v>
      </c>
      <c r="D3622" s="766"/>
      <c r="E3622" s="22"/>
      <c r="F3622" s="19">
        <v>52</v>
      </c>
      <c r="G3622" s="14">
        <f t="shared" si="70"/>
        <v>-52</v>
      </c>
      <c r="H3622" s="13" t="s">
        <v>3918</v>
      </c>
    </row>
    <row r="3623" spans="1:8" x14ac:dyDescent="0.25">
      <c r="A3623" s="113">
        <v>45329</v>
      </c>
      <c r="B3623" s="21" t="s">
        <v>11897</v>
      </c>
      <c r="C3623" s="13" t="s">
        <v>1198</v>
      </c>
      <c r="D3623" s="766" t="s">
        <v>12488</v>
      </c>
      <c r="E3623" s="22">
        <v>158688</v>
      </c>
      <c r="F3623" s="19"/>
      <c r="G3623" s="14">
        <f t="shared" si="70"/>
        <v>158688</v>
      </c>
      <c r="H3623" s="13"/>
    </row>
    <row r="3624" spans="1:8" x14ac:dyDescent="0.25">
      <c r="A3624" s="113">
        <v>45331</v>
      </c>
      <c r="B3624" s="21" t="s">
        <v>11897</v>
      </c>
      <c r="C3624" s="13" t="s">
        <v>12038</v>
      </c>
      <c r="D3624" s="766"/>
      <c r="E3624" s="22">
        <v>850000</v>
      </c>
      <c r="F3624" s="19"/>
      <c r="G3624" s="14">
        <f t="shared" si="70"/>
        <v>850000</v>
      </c>
      <c r="H3624" s="13" t="s">
        <v>12456</v>
      </c>
    </row>
    <row r="3625" spans="1:8" x14ac:dyDescent="0.25">
      <c r="A3625" s="113">
        <v>45332</v>
      </c>
      <c r="B3625" s="21" t="s">
        <v>11897</v>
      </c>
      <c r="C3625" s="13" t="s">
        <v>12038</v>
      </c>
      <c r="D3625" s="766"/>
      <c r="E3625" s="22"/>
      <c r="F3625" s="19">
        <v>500000</v>
      </c>
      <c r="G3625" s="14">
        <f t="shared" si="70"/>
        <v>-500000</v>
      </c>
      <c r="H3625" s="13" t="s">
        <v>12036</v>
      </c>
    </row>
    <row r="3626" spans="1:8" x14ac:dyDescent="0.25">
      <c r="A3626" s="113">
        <v>45334</v>
      </c>
      <c r="B3626" s="21" t="s">
        <v>11897</v>
      </c>
      <c r="C3626" s="13" t="s">
        <v>8091</v>
      </c>
      <c r="D3626" s="766"/>
      <c r="E3626" s="22"/>
      <c r="F3626" s="19">
        <v>500000</v>
      </c>
      <c r="G3626" s="14">
        <f t="shared" si="70"/>
        <v>-500000</v>
      </c>
      <c r="H3626" s="13" t="s">
        <v>12480</v>
      </c>
    </row>
    <row r="3627" spans="1:8" x14ac:dyDescent="0.25">
      <c r="A3627" s="113">
        <v>45335</v>
      </c>
      <c r="B3627" s="21" t="s">
        <v>11897</v>
      </c>
      <c r="C3627" s="13" t="s">
        <v>7467</v>
      </c>
      <c r="D3627" s="766" t="s">
        <v>12510</v>
      </c>
      <c r="E3627" s="22">
        <v>688912</v>
      </c>
      <c r="F3627" s="19"/>
      <c r="G3627" s="14">
        <f t="shared" si="70"/>
        <v>688912</v>
      </c>
      <c r="H3627" s="13"/>
    </row>
    <row r="3628" spans="1:8" x14ac:dyDescent="0.25">
      <c r="A3628" s="113">
        <v>45335</v>
      </c>
      <c r="B3628" s="21" t="s">
        <v>12512</v>
      </c>
      <c r="C3628" s="13" t="s">
        <v>7467</v>
      </c>
      <c r="D3628" s="766" t="s">
        <v>12511</v>
      </c>
      <c r="E3628" s="22">
        <v>52109</v>
      </c>
      <c r="F3628" s="19"/>
      <c r="G3628" s="14">
        <f t="shared" si="70"/>
        <v>52109</v>
      </c>
      <c r="H3628" s="13"/>
    </row>
    <row r="3629" spans="1:8" x14ac:dyDescent="0.25">
      <c r="A3629" s="113">
        <v>45336</v>
      </c>
      <c r="B3629" s="21" t="s">
        <v>11897</v>
      </c>
      <c r="C3629" s="13" t="s">
        <v>8394</v>
      </c>
      <c r="D3629" s="766"/>
      <c r="E3629" s="22"/>
      <c r="F3629" s="19">
        <v>1000000</v>
      </c>
      <c r="G3629" s="14">
        <f t="shared" si="70"/>
        <v>-1000000</v>
      </c>
      <c r="H3629" s="13" t="s">
        <v>12321</v>
      </c>
    </row>
    <row r="3630" spans="1:8" x14ac:dyDescent="0.25">
      <c r="A3630" s="13"/>
      <c r="B3630" s="21"/>
      <c r="C3630" s="13"/>
      <c r="D3630" s="766"/>
      <c r="E3630" s="22"/>
      <c r="F3630" s="19"/>
      <c r="G3630" s="14"/>
      <c r="H3630" s="13"/>
    </row>
    <row r="3631" spans="1:8" x14ac:dyDescent="0.25">
      <c r="A3631" s="13"/>
      <c r="B3631" s="21"/>
      <c r="C3631" s="13"/>
      <c r="D3631" s="766"/>
      <c r="E3631" s="22"/>
      <c r="F3631" s="19"/>
      <c r="G3631" s="14"/>
      <c r="H3631" s="13"/>
    </row>
    <row r="3632" spans="1:8" x14ac:dyDescent="0.25">
      <c r="A3632" s="13"/>
      <c r="B3632" s="21"/>
      <c r="C3632" s="13"/>
      <c r="D3632" s="766"/>
      <c r="E3632" s="22"/>
      <c r="F3632" s="19"/>
      <c r="G3632" s="14"/>
      <c r="H3632" s="13"/>
    </row>
    <row r="3633" spans="1:8" x14ac:dyDescent="0.25">
      <c r="A3633" s="13"/>
      <c r="B3633" s="21"/>
      <c r="C3633" s="13"/>
      <c r="D3633" s="766"/>
      <c r="E3633" s="22"/>
      <c r="F3633" s="19"/>
      <c r="G3633" s="14"/>
      <c r="H3633" s="13"/>
    </row>
    <row r="3634" spans="1:8" x14ac:dyDescent="0.25">
      <c r="A3634" s="13"/>
      <c r="B3634" s="21"/>
      <c r="C3634" s="13"/>
      <c r="D3634" s="766"/>
      <c r="E3634" s="22"/>
      <c r="F3634" s="19"/>
      <c r="G3634" s="14"/>
      <c r="H3634" s="13"/>
    </row>
    <row r="3635" spans="1:8" x14ac:dyDescent="0.25">
      <c r="A3635" s="13"/>
      <c r="B3635" s="21"/>
      <c r="C3635" s="13"/>
      <c r="D3635" s="766"/>
      <c r="E3635" s="22"/>
      <c r="F3635" s="19"/>
      <c r="G3635" s="14"/>
      <c r="H3635" s="13"/>
    </row>
    <row r="3636" spans="1:8" x14ac:dyDescent="0.25">
      <c r="A3636" s="13"/>
      <c r="B3636" s="21"/>
      <c r="C3636" s="13"/>
      <c r="D3636" s="766"/>
      <c r="E3636" s="22"/>
      <c r="F3636" s="19"/>
      <c r="G3636" s="14"/>
      <c r="H3636" s="13"/>
    </row>
    <row r="3637" spans="1:8" x14ac:dyDescent="0.25">
      <c r="A3637" s="13"/>
      <c r="B3637" s="21"/>
      <c r="C3637" s="13"/>
      <c r="D3637" s="766"/>
      <c r="E3637" s="22"/>
      <c r="F3637" s="19"/>
      <c r="G3637" s="14"/>
      <c r="H3637" s="13"/>
    </row>
    <row r="3638" spans="1:8" x14ac:dyDescent="0.25">
      <c r="A3638" s="13"/>
      <c r="B3638" s="21"/>
      <c r="C3638" s="13"/>
      <c r="D3638" s="766"/>
      <c r="E3638" s="22"/>
      <c r="F3638" s="19"/>
      <c r="G3638" s="14"/>
      <c r="H3638" s="13"/>
    </row>
    <row r="3639" spans="1:8" x14ac:dyDescent="0.25">
      <c r="A3639" s="13"/>
      <c r="B3639" s="21"/>
      <c r="C3639" s="13"/>
      <c r="D3639" s="766"/>
      <c r="E3639" s="22"/>
      <c r="F3639" s="19"/>
      <c r="G3639" s="14"/>
      <c r="H3639" s="13"/>
    </row>
    <row r="3640" spans="1:8" x14ac:dyDescent="0.25">
      <c r="A3640" s="13"/>
      <c r="B3640" s="21"/>
      <c r="C3640" s="13"/>
      <c r="D3640" s="766"/>
      <c r="E3640" s="22"/>
      <c r="F3640" s="19"/>
      <c r="G3640" s="14"/>
      <c r="H3640" s="13"/>
    </row>
    <row r="3641" spans="1:8" x14ac:dyDescent="0.25">
      <c r="A3641" s="13"/>
      <c r="B3641" s="21"/>
      <c r="C3641" s="13"/>
      <c r="D3641" s="766"/>
      <c r="E3641" s="22"/>
      <c r="F3641" s="19"/>
      <c r="G3641" s="14"/>
      <c r="H3641" s="13"/>
    </row>
    <row r="3642" spans="1:8" x14ac:dyDescent="0.25">
      <c r="A3642" s="13"/>
      <c r="B3642" s="21"/>
      <c r="C3642" s="13"/>
      <c r="D3642" s="766"/>
      <c r="E3642" s="22"/>
      <c r="F3642" s="19"/>
      <c r="G3642" s="14"/>
      <c r="H3642" s="13"/>
    </row>
    <row r="3643" spans="1:8" x14ac:dyDescent="0.25">
      <c r="A3643" s="13"/>
      <c r="B3643" s="21"/>
      <c r="C3643" s="13"/>
      <c r="D3643" s="766"/>
      <c r="E3643" s="22"/>
      <c r="F3643" s="19"/>
      <c r="G3643" s="14"/>
      <c r="H3643" s="13"/>
    </row>
    <row r="3644" spans="1:8" x14ac:dyDescent="0.25">
      <c r="A3644" s="13"/>
      <c r="B3644" s="21"/>
      <c r="C3644" s="13"/>
      <c r="D3644" s="766"/>
      <c r="E3644" s="22"/>
      <c r="F3644" s="19"/>
      <c r="G3644" s="14"/>
      <c r="H3644" s="13"/>
    </row>
    <row r="3645" spans="1:8" x14ac:dyDescent="0.25">
      <c r="A3645" s="13"/>
      <c r="B3645" s="21"/>
      <c r="C3645" s="13"/>
      <c r="D3645" s="766"/>
      <c r="E3645" s="22"/>
      <c r="F3645" s="19"/>
      <c r="G3645" s="14"/>
      <c r="H3645" s="13"/>
    </row>
    <row r="3646" spans="1:8" x14ac:dyDescent="0.25">
      <c r="A3646" s="13"/>
      <c r="B3646" s="21"/>
      <c r="C3646" s="13"/>
      <c r="D3646" s="766"/>
      <c r="E3646" s="22"/>
      <c r="F3646" s="19"/>
      <c r="G3646" s="14"/>
      <c r="H3646" s="13"/>
    </row>
    <row r="3647" spans="1:8" x14ac:dyDescent="0.25">
      <c r="A3647" s="13"/>
      <c r="B3647" s="21"/>
      <c r="C3647" s="13"/>
      <c r="D3647" s="766"/>
      <c r="E3647" s="22"/>
      <c r="F3647" s="19"/>
      <c r="G3647" s="14"/>
      <c r="H3647" s="13"/>
    </row>
    <row r="3648" spans="1:8" x14ac:dyDescent="0.25">
      <c r="A3648" s="13"/>
      <c r="B3648" s="21"/>
      <c r="C3648" s="13"/>
      <c r="D3648" s="766"/>
      <c r="E3648" s="22"/>
      <c r="F3648" s="19"/>
      <c r="G3648" s="14"/>
      <c r="H3648" s="13"/>
    </row>
    <row r="3649" spans="1:8" x14ac:dyDescent="0.25">
      <c r="A3649" s="13"/>
      <c r="B3649" s="21"/>
      <c r="C3649" s="13"/>
      <c r="D3649" s="766"/>
      <c r="E3649" s="22"/>
      <c r="F3649" s="19"/>
      <c r="G3649" s="14"/>
      <c r="H3649" s="13"/>
    </row>
    <row r="3650" spans="1:8" x14ac:dyDescent="0.25">
      <c r="A3650" s="13"/>
      <c r="B3650" s="21"/>
      <c r="C3650" s="13"/>
      <c r="D3650" s="766"/>
      <c r="E3650" s="22"/>
      <c r="F3650" s="19"/>
      <c r="G3650" s="14"/>
      <c r="H3650" s="13"/>
    </row>
    <row r="3651" spans="1:8" x14ac:dyDescent="0.25">
      <c r="A3651" s="13"/>
      <c r="B3651" s="21"/>
      <c r="C3651" s="13"/>
      <c r="D3651" s="766"/>
      <c r="E3651" s="22"/>
      <c r="F3651" s="19"/>
      <c r="G3651" s="14"/>
      <c r="H3651" s="13"/>
    </row>
    <row r="3652" spans="1:8" x14ac:dyDescent="0.25">
      <c r="A3652" s="13"/>
      <c r="B3652" s="21"/>
      <c r="C3652" s="13"/>
      <c r="D3652" s="766"/>
      <c r="E3652" s="22"/>
      <c r="F3652" s="19"/>
      <c r="G3652" s="14"/>
      <c r="H3652" s="13"/>
    </row>
    <row r="3653" spans="1:8" x14ac:dyDescent="0.25">
      <c r="A3653" s="13"/>
      <c r="B3653" s="21"/>
      <c r="C3653" s="13"/>
      <c r="D3653" s="766"/>
      <c r="E3653" s="22"/>
      <c r="F3653" s="19"/>
      <c r="G3653" s="14"/>
      <c r="H3653" s="13"/>
    </row>
    <row r="3654" spans="1:8" x14ac:dyDescent="0.25">
      <c r="A3654" s="13"/>
      <c r="B3654" s="21"/>
      <c r="C3654" s="13"/>
      <c r="D3654" s="766"/>
      <c r="E3654" s="22"/>
      <c r="F3654" s="19"/>
      <c r="G3654" s="14"/>
      <c r="H3654" s="13"/>
    </row>
    <row r="3655" spans="1:8" x14ac:dyDescent="0.25">
      <c r="A3655" s="13"/>
      <c r="B3655" s="21"/>
      <c r="C3655" s="13"/>
      <c r="D3655" s="766"/>
      <c r="E3655" s="22"/>
      <c r="F3655" s="19"/>
      <c r="G3655" s="14"/>
      <c r="H3655" s="13"/>
    </row>
    <row r="3656" spans="1:8" x14ac:dyDescent="0.25">
      <c r="A3656" s="13"/>
      <c r="B3656" s="21"/>
      <c r="C3656" s="13"/>
      <c r="D3656" s="766"/>
      <c r="E3656" s="22"/>
      <c r="F3656" s="19"/>
      <c r="G3656" s="14"/>
      <c r="H3656" s="13"/>
    </row>
    <row r="3657" spans="1:8" x14ac:dyDescent="0.25">
      <c r="A3657" s="13"/>
      <c r="B3657" s="21"/>
      <c r="C3657" s="13"/>
      <c r="D3657" s="766"/>
      <c r="E3657" s="22"/>
      <c r="F3657" s="19"/>
      <c r="G3657" s="14"/>
      <c r="H3657" s="13"/>
    </row>
    <row r="3658" spans="1:8" x14ac:dyDescent="0.25">
      <c r="A3658" s="13"/>
      <c r="B3658" s="21"/>
      <c r="C3658" s="13"/>
      <c r="D3658" s="766"/>
      <c r="E3658" s="22"/>
      <c r="F3658" s="19"/>
      <c r="G3658" s="14"/>
      <c r="H3658" s="13"/>
    </row>
    <row r="3659" spans="1:8" x14ac:dyDescent="0.25">
      <c r="A3659" s="13"/>
      <c r="B3659" s="21"/>
      <c r="C3659" s="13"/>
      <c r="D3659" s="766"/>
      <c r="E3659" s="22"/>
      <c r="F3659" s="19"/>
      <c r="G3659" s="14"/>
      <c r="H3659" s="13"/>
    </row>
    <row r="3660" spans="1:8" x14ac:dyDescent="0.25">
      <c r="A3660" s="13"/>
      <c r="B3660" s="21"/>
      <c r="C3660" s="13"/>
      <c r="D3660" s="766"/>
      <c r="E3660" s="22"/>
      <c r="F3660" s="19"/>
      <c r="G3660" s="14"/>
      <c r="H3660" s="13"/>
    </row>
    <row r="3661" spans="1:8" x14ac:dyDescent="0.25">
      <c r="A3661" s="13"/>
      <c r="B3661" s="21"/>
      <c r="C3661" s="13"/>
      <c r="D3661" s="766"/>
      <c r="E3661" s="22"/>
      <c r="F3661" s="19"/>
      <c r="G3661" s="14"/>
      <c r="H3661" s="13"/>
    </row>
    <row r="3662" spans="1:8" x14ac:dyDescent="0.25">
      <c r="A3662" s="13"/>
      <c r="B3662" s="21"/>
      <c r="C3662" s="13"/>
      <c r="D3662" s="766"/>
      <c r="E3662" s="22"/>
      <c r="F3662" s="19"/>
      <c r="G3662" s="14"/>
      <c r="H3662" s="13"/>
    </row>
    <row r="3663" spans="1:8" x14ac:dyDescent="0.25">
      <c r="A3663" s="13"/>
      <c r="B3663" s="21"/>
      <c r="C3663" s="13"/>
      <c r="D3663" s="766"/>
      <c r="E3663" s="22"/>
      <c r="F3663" s="19"/>
      <c r="G3663" s="14"/>
      <c r="H3663" s="13"/>
    </row>
    <row r="3664" spans="1:8" x14ac:dyDescent="0.25">
      <c r="A3664" s="13"/>
      <c r="B3664" s="21"/>
      <c r="C3664" s="13"/>
      <c r="D3664" s="766"/>
      <c r="E3664" s="22"/>
      <c r="F3664" s="19"/>
      <c r="G3664" s="14"/>
      <c r="H3664" s="13"/>
    </row>
    <row r="3665" spans="1:8" x14ac:dyDescent="0.25">
      <c r="A3665" s="13"/>
      <c r="B3665" s="21"/>
      <c r="C3665" s="13"/>
      <c r="D3665" s="766"/>
      <c r="E3665" s="22"/>
      <c r="F3665" s="19"/>
      <c r="G3665" s="14"/>
      <c r="H3665" s="13"/>
    </row>
    <row r="3666" spans="1:8" x14ac:dyDescent="0.25">
      <c r="A3666" s="13"/>
      <c r="B3666" s="21"/>
      <c r="C3666" s="13"/>
      <c r="D3666" s="766"/>
      <c r="E3666" s="22"/>
      <c r="F3666" s="19"/>
      <c r="G3666" s="14"/>
      <c r="H3666" s="13"/>
    </row>
    <row r="3667" spans="1:8" x14ac:dyDescent="0.25">
      <c r="A3667" s="13"/>
      <c r="B3667" s="21"/>
      <c r="C3667" s="13"/>
      <c r="D3667" s="766"/>
      <c r="E3667" s="22"/>
      <c r="F3667" s="19"/>
      <c r="G3667" s="14"/>
      <c r="H3667" s="13"/>
    </row>
    <row r="3668" spans="1:8" x14ac:dyDescent="0.25">
      <c r="A3668" s="13"/>
      <c r="B3668" s="21"/>
      <c r="C3668" s="13"/>
      <c r="D3668" s="766"/>
      <c r="E3668" s="22"/>
      <c r="F3668" s="19"/>
      <c r="G3668" s="14"/>
      <c r="H3668" s="13"/>
    </row>
    <row r="3669" spans="1:8" x14ac:dyDescent="0.25">
      <c r="A3669" s="13"/>
      <c r="B3669" s="21"/>
      <c r="C3669" s="13"/>
      <c r="D3669" s="766"/>
      <c r="E3669" s="22"/>
      <c r="F3669" s="19"/>
      <c r="G3669" s="14"/>
      <c r="H3669" s="13"/>
    </row>
    <row r="3670" spans="1:8" x14ac:dyDescent="0.25">
      <c r="A3670" s="13"/>
      <c r="B3670" s="21"/>
      <c r="C3670" s="13"/>
      <c r="D3670" s="766"/>
      <c r="E3670" s="22"/>
      <c r="F3670" s="19"/>
      <c r="G3670" s="14"/>
      <c r="H3670" s="13"/>
    </row>
    <row r="3671" spans="1:8" x14ac:dyDescent="0.25">
      <c r="A3671" s="13"/>
      <c r="B3671" s="21"/>
      <c r="C3671" s="13"/>
      <c r="D3671" s="766"/>
      <c r="E3671" s="22"/>
      <c r="F3671" s="19"/>
      <c r="G3671" s="14"/>
      <c r="H3671" s="13"/>
    </row>
    <row r="3672" spans="1:8" x14ac:dyDescent="0.25">
      <c r="A3672" s="13"/>
      <c r="B3672" s="21"/>
      <c r="C3672" s="13"/>
      <c r="D3672" s="766"/>
      <c r="E3672" s="22"/>
      <c r="F3672" s="19"/>
      <c r="G3672" s="14"/>
      <c r="H3672" s="13"/>
    </row>
    <row r="3673" spans="1:8" x14ac:dyDescent="0.25">
      <c r="A3673" s="13"/>
      <c r="B3673" s="21"/>
      <c r="C3673" s="13"/>
      <c r="D3673" s="766"/>
      <c r="E3673" s="22"/>
      <c r="F3673" s="19"/>
      <c r="G3673" s="14"/>
      <c r="H3673" s="13"/>
    </row>
    <row r="3674" spans="1:8" x14ac:dyDescent="0.25">
      <c r="A3674" s="13"/>
      <c r="B3674" s="21"/>
      <c r="C3674" s="13"/>
      <c r="D3674" s="766"/>
      <c r="E3674" s="22"/>
      <c r="F3674" s="19"/>
      <c r="G3674" s="14"/>
      <c r="H3674" s="13"/>
    </row>
    <row r="3675" spans="1:8" x14ac:dyDescent="0.25">
      <c r="A3675" s="13"/>
      <c r="B3675" s="21"/>
      <c r="C3675" s="13"/>
      <c r="D3675" s="766"/>
      <c r="E3675" s="22"/>
      <c r="F3675" s="19"/>
      <c r="G3675" s="14"/>
      <c r="H3675" s="13"/>
    </row>
    <row r="3676" spans="1:8" x14ac:dyDescent="0.25">
      <c r="A3676" s="13"/>
      <c r="B3676" s="21"/>
      <c r="C3676" s="13"/>
      <c r="D3676" s="766"/>
      <c r="E3676" s="22"/>
      <c r="F3676" s="19"/>
      <c r="G3676" s="14"/>
      <c r="H3676" s="13"/>
    </row>
    <row r="3677" spans="1:8" x14ac:dyDescent="0.25">
      <c r="A3677" s="13"/>
      <c r="B3677" s="21"/>
      <c r="C3677" s="13"/>
      <c r="D3677" s="766"/>
      <c r="E3677" s="22"/>
      <c r="F3677" s="19"/>
      <c r="G3677" s="14"/>
      <c r="H3677" s="13"/>
    </row>
    <row r="3678" spans="1:8" x14ac:dyDescent="0.25">
      <c r="A3678" s="13"/>
      <c r="B3678" s="21"/>
      <c r="C3678" s="13"/>
      <c r="D3678" s="766"/>
      <c r="E3678" s="22"/>
      <c r="F3678" s="19"/>
      <c r="G3678" s="14"/>
      <c r="H3678" s="13"/>
    </row>
    <row r="3679" spans="1:8" x14ac:dyDescent="0.25">
      <c r="A3679" s="13"/>
      <c r="B3679" s="21"/>
      <c r="C3679" s="13"/>
      <c r="D3679" s="766"/>
      <c r="E3679" s="22"/>
      <c r="F3679" s="19"/>
      <c r="G3679" s="14"/>
      <c r="H3679" s="13"/>
    </row>
    <row r="3680" spans="1:8" x14ac:dyDescent="0.25">
      <c r="A3680" s="13"/>
      <c r="B3680" s="21"/>
      <c r="C3680" s="13"/>
      <c r="D3680" s="766"/>
      <c r="E3680" s="22"/>
      <c r="F3680" s="19"/>
      <c r="G3680" s="14"/>
      <c r="H3680" s="13"/>
    </row>
    <row r="3681" spans="1:8" x14ac:dyDescent="0.25">
      <c r="A3681" s="13"/>
      <c r="B3681" s="21"/>
      <c r="C3681" s="13"/>
      <c r="D3681" s="766"/>
      <c r="E3681" s="22"/>
      <c r="F3681" s="19"/>
      <c r="G3681" s="14"/>
      <c r="H3681" s="13"/>
    </row>
    <row r="3682" spans="1:8" x14ac:dyDescent="0.25">
      <c r="A3682" s="13"/>
      <c r="B3682" s="21"/>
      <c r="C3682" s="13"/>
      <c r="D3682" s="766"/>
      <c r="E3682" s="22"/>
      <c r="F3682" s="19"/>
      <c r="G3682" s="14"/>
      <c r="H3682" s="13"/>
    </row>
    <row r="3683" spans="1:8" x14ac:dyDescent="0.25">
      <c r="A3683" s="13"/>
      <c r="B3683" s="21"/>
      <c r="C3683" s="13"/>
      <c r="D3683" s="766"/>
      <c r="E3683" s="22"/>
      <c r="F3683" s="19"/>
      <c r="G3683" s="14"/>
      <c r="H3683" s="13"/>
    </row>
    <row r="3684" spans="1:8" x14ac:dyDescent="0.25">
      <c r="A3684" s="13"/>
      <c r="B3684" s="21"/>
      <c r="C3684" s="13"/>
      <c r="D3684" s="766"/>
      <c r="E3684" s="22"/>
      <c r="F3684" s="19"/>
      <c r="G3684" s="14"/>
      <c r="H3684" s="13"/>
    </row>
    <row r="3685" spans="1:8" x14ac:dyDescent="0.25">
      <c r="A3685" s="13"/>
      <c r="B3685" s="21"/>
      <c r="C3685" s="13"/>
      <c r="D3685" s="766"/>
      <c r="E3685" s="22"/>
      <c r="F3685" s="19"/>
      <c r="G3685" s="14"/>
      <c r="H3685" s="13"/>
    </row>
    <row r="3686" spans="1:8" x14ac:dyDescent="0.25">
      <c r="A3686" s="13"/>
      <c r="B3686" s="21"/>
      <c r="C3686" s="13"/>
      <c r="D3686" s="766"/>
      <c r="E3686" s="22"/>
      <c r="F3686" s="19"/>
      <c r="G3686" s="14"/>
      <c r="H3686" s="13"/>
    </row>
    <row r="3687" spans="1:8" x14ac:dyDescent="0.25">
      <c r="A3687" s="13"/>
      <c r="B3687" s="21"/>
      <c r="C3687" s="13"/>
      <c r="D3687" s="766"/>
      <c r="E3687" s="22"/>
      <c r="F3687" s="19"/>
      <c r="G3687" s="14"/>
      <c r="H3687" s="13"/>
    </row>
    <row r="3688" spans="1:8" x14ac:dyDescent="0.25">
      <c r="A3688" s="13"/>
      <c r="B3688" s="21"/>
      <c r="C3688" s="13"/>
      <c r="D3688" s="766"/>
      <c r="E3688" s="22"/>
      <c r="F3688" s="19"/>
      <c r="G3688" s="14"/>
      <c r="H3688" s="13"/>
    </row>
    <row r="3689" spans="1:8" x14ac:dyDescent="0.25">
      <c r="A3689" s="13"/>
      <c r="B3689" s="21"/>
      <c r="C3689" s="13"/>
      <c r="D3689" s="766"/>
      <c r="E3689" s="22"/>
      <c r="F3689" s="19"/>
      <c r="G3689" s="14"/>
      <c r="H3689" s="13"/>
    </row>
    <row r="3690" spans="1:8" x14ac:dyDescent="0.25">
      <c r="A3690" s="13"/>
      <c r="B3690" s="21"/>
      <c r="C3690" s="13"/>
      <c r="D3690" s="766"/>
      <c r="E3690" s="22"/>
      <c r="F3690" s="19"/>
      <c r="G3690" s="14"/>
      <c r="H3690" s="13"/>
    </row>
    <row r="3691" spans="1:8" x14ac:dyDescent="0.25">
      <c r="A3691" s="13"/>
      <c r="B3691" s="21"/>
      <c r="C3691" s="13"/>
      <c r="D3691" s="766"/>
      <c r="E3691" s="22"/>
      <c r="F3691" s="19"/>
      <c r="G3691" s="14"/>
      <c r="H3691" s="13"/>
    </row>
    <row r="3692" spans="1:8" x14ac:dyDescent="0.25">
      <c r="A3692" s="13"/>
      <c r="B3692" s="21"/>
      <c r="C3692" s="13"/>
      <c r="D3692" s="766"/>
      <c r="E3692" s="22"/>
      <c r="F3692" s="19"/>
      <c r="G3692" s="14"/>
      <c r="H3692" s="13"/>
    </row>
    <row r="3693" spans="1:8" x14ac:dyDescent="0.25">
      <c r="A3693" s="13"/>
      <c r="B3693" s="21"/>
      <c r="C3693" s="13"/>
      <c r="D3693" s="766"/>
      <c r="E3693" s="22"/>
      <c r="F3693" s="19"/>
      <c r="G3693" s="14"/>
      <c r="H3693" s="13"/>
    </row>
    <row r="3694" spans="1:8" x14ac:dyDescent="0.25">
      <c r="A3694" s="13"/>
      <c r="B3694" s="21"/>
      <c r="C3694" s="13"/>
      <c r="D3694" s="766"/>
      <c r="E3694" s="22"/>
      <c r="F3694" s="19"/>
      <c r="G3694" s="14"/>
      <c r="H3694" s="13"/>
    </row>
    <row r="3695" spans="1:8" x14ac:dyDescent="0.25">
      <c r="A3695" s="13"/>
      <c r="B3695" s="21"/>
      <c r="C3695" s="13"/>
      <c r="D3695" s="766"/>
      <c r="E3695" s="22"/>
      <c r="F3695" s="19"/>
      <c r="G3695" s="14"/>
      <c r="H3695" s="13"/>
    </row>
    <row r="3696" spans="1:8" x14ac:dyDescent="0.25">
      <c r="A3696" s="13"/>
      <c r="B3696" s="21"/>
      <c r="C3696" s="13"/>
      <c r="D3696" s="766"/>
      <c r="E3696" s="22"/>
      <c r="F3696" s="19"/>
      <c r="G3696" s="14"/>
      <c r="H3696" s="13"/>
    </row>
    <row r="3697" spans="1:8" x14ac:dyDescent="0.25">
      <c r="A3697" s="13"/>
      <c r="B3697" s="21"/>
      <c r="C3697" s="13"/>
      <c r="D3697" s="766"/>
      <c r="E3697" s="22"/>
      <c r="F3697" s="19"/>
      <c r="G3697" s="14"/>
      <c r="H3697" s="13"/>
    </row>
    <row r="3698" spans="1:8" x14ac:dyDescent="0.25">
      <c r="A3698" s="13"/>
      <c r="B3698" s="21"/>
      <c r="C3698" s="13"/>
      <c r="D3698" s="766"/>
      <c r="E3698" s="22"/>
      <c r="F3698" s="19"/>
      <c r="G3698" s="14"/>
      <c r="H3698" s="13"/>
    </row>
    <row r="3699" spans="1:8" x14ac:dyDescent="0.25">
      <c r="A3699" s="13"/>
      <c r="B3699" s="21"/>
      <c r="C3699" s="13"/>
      <c r="D3699" s="766"/>
      <c r="E3699" s="22"/>
      <c r="F3699" s="19"/>
      <c r="G3699" s="14"/>
      <c r="H3699" s="13"/>
    </row>
    <row r="3700" spans="1:8" x14ac:dyDescent="0.25">
      <c r="A3700" s="13"/>
      <c r="B3700" s="21"/>
      <c r="C3700" s="13"/>
      <c r="D3700" s="766"/>
      <c r="E3700" s="22"/>
      <c r="F3700" s="19"/>
      <c r="G3700" s="14"/>
      <c r="H3700" s="13"/>
    </row>
    <row r="3701" spans="1:8" x14ac:dyDescent="0.25">
      <c r="A3701" s="13"/>
      <c r="B3701" s="21"/>
      <c r="C3701" s="13"/>
      <c r="D3701" s="766"/>
      <c r="E3701" s="22"/>
      <c r="F3701" s="19"/>
      <c r="G3701" s="14"/>
      <c r="H3701" s="13"/>
    </row>
    <row r="3702" spans="1:8" x14ac:dyDescent="0.25">
      <c r="A3702" s="13"/>
      <c r="B3702" s="21"/>
      <c r="C3702" s="13"/>
      <c r="D3702" s="766"/>
      <c r="E3702" s="22"/>
      <c r="F3702" s="19"/>
      <c r="G3702" s="14"/>
      <c r="H3702" s="13"/>
    </row>
    <row r="3703" spans="1:8" x14ac:dyDescent="0.25">
      <c r="A3703" s="13"/>
      <c r="B3703" s="21"/>
      <c r="C3703" s="13"/>
      <c r="D3703" s="766"/>
      <c r="E3703" s="22"/>
      <c r="F3703" s="19"/>
      <c r="G3703" s="14"/>
      <c r="H3703" s="13"/>
    </row>
    <row r="3704" spans="1:8" x14ac:dyDescent="0.25">
      <c r="A3704" s="13"/>
      <c r="B3704" s="21"/>
      <c r="C3704" s="13"/>
      <c r="D3704" s="766"/>
      <c r="E3704" s="22"/>
      <c r="F3704" s="19"/>
      <c r="G3704" s="14"/>
      <c r="H3704" s="13"/>
    </row>
    <row r="3705" spans="1:8" x14ac:dyDescent="0.25">
      <c r="A3705" s="13"/>
      <c r="B3705" s="21"/>
      <c r="C3705" s="13"/>
      <c r="D3705" s="766"/>
      <c r="E3705" s="22"/>
      <c r="F3705" s="19"/>
      <c r="G3705" s="14"/>
      <c r="H3705" s="13"/>
    </row>
    <row r="3706" spans="1:8" x14ac:dyDescent="0.25">
      <c r="A3706" s="13"/>
      <c r="B3706" s="21"/>
      <c r="C3706" s="13"/>
      <c r="D3706" s="766"/>
      <c r="E3706" s="22"/>
      <c r="F3706" s="19"/>
      <c r="G3706" s="14"/>
      <c r="H3706" s="13"/>
    </row>
    <row r="3707" spans="1:8" x14ac:dyDescent="0.25">
      <c r="A3707" s="13"/>
      <c r="B3707" s="21"/>
      <c r="C3707" s="13"/>
      <c r="D3707" s="766"/>
      <c r="E3707" s="22"/>
      <c r="F3707" s="19"/>
      <c r="G3707" s="14"/>
      <c r="H3707" s="13"/>
    </row>
    <row r="3708" spans="1:8" x14ac:dyDescent="0.25">
      <c r="A3708" s="13"/>
      <c r="B3708" s="21"/>
      <c r="C3708" s="13"/>
      <c r="D3708" s="766"/>
      <c r="E3708" s="22"/>
      <c r="F3708" s="19"/>
      <c r="G3708" s="14"/>
      <c r="H3708" s="13"/>
    </row>
    <row r="3709" spans="1:8" x14ac:dyDescent="0.25">
      <c r="A3709" s="13"/>
      <c r="B3709" s="21"/>
      <c r="C3709" s="13"/>
      <c r="D3709" s="766"/>
      <c r="E3709" s="22"/>
      <c r="F3709" s="19"/>
      <c r="G3709" s="14"/>
      <c r="H3709" s="13"/>
    </row>
    <row r="3710" spans="1:8" x14ac:dyDescent="0.25">
      <c r="A3710" s="13"/>
      <c r="B3710" s="21"/>
      <c r="C3710" s="13"/>
      <c r="D3710" s="766"/>
      <c r="E3710" s="22"/>
      <c r="F3710" s="19"/>
      <c r="G3710" s="14"/>
      <c r="H3710" s="13"/>
    </row>
    <row r="3711" spans="1:8" x14ac:dyDescent="0.25">
      <c r="A3711" s="13"/>
      <c r="B3711" s="21"/>
      <c r="C3711" s="13"/>
      <c r="D3711" s="766"/>
      <c r="E3711" s="22"/>
      <c r="F3711" s="19"/>
      <c r="G3711" s="14"/>
      <c r="H3711" s="13"/>
    </row>
    <row r="3712" spans="1:8" x14ac:dyDescent="0.25">
      <c r="A3712" s="13"/>
      <c r="B3712" s="21"/>
      <c r="C3712" s="13"/>
      <c r="D3712" s="766"/>
      <c r="E3712" s="22"/>
      <c r="F3712" s="19"/>
      <c r="G3712" s="14"/>
      <c r="H3712" s="13"/>
    </row>
    <row r="3713" spans="1:8" x14ac:dyDescent="0.25">
      <c r="A3713" s="13"/>
      <c r="B3713" s="21"/>
      <c r="C3713" s="13"/>
      <c r="D3713" s="766"/>
      <c r="E3713" s="22"/>
      <c r="F3713" s="19"/>
      <c r="G3713" s="14"/>
      <c r="H3713" s="13"/>
    </row>
    <row r="3714" spans="1:8" x14ac:dyDescent="0.25">
      <c r="A3714" s="13"/>
      <c r="B3714" s="21"/>
      <c r="C3714" s="13"/>
      <c r="D3714" s="766"/>
      <c r="E3714" s="22"/>
      <c r="F3714" s="19"/>
      <c r="G3714" s="14"/>
      <c r="H3714" s="13"/>
    </row>
    <row r="3715" spans="1:8" x14ac:dyDescent="0.25">
      <c r="A3715" s="13"/>
      <c r="B3715" s="21"/>
      <c r="C3715" s="13"/>
      <c r="D3715" s="766"/>
      <c r="E3715" s="22"/>
      <c r="F3715" s="19"/>
      <c r="G3715" s="14"/>
      <c r="H3715" s="13"/>
    </row>
    <row r="3716" spans="1:8" x14ac:dyDescent="0.25">
      <c r="A3716" s="13"/>
      <c r="B3716" s="21"/>
      <c r="C3716" s="13"/>
      <c r="D3716" s="766"/>
      <c r="E3716" s="22"/>
      <c r="F3716" s="19"/>
      <c r="G3716" s="14"/>
      <c r="H3716" s="13"/>
    </row>
    <row r="3717" spans="1:8" x14ac:dyDescent="0.25">
      <c r="A3717" s="13"/>
      <c r="B3717" s="21"/>
      <c r="C3717" s="13"/>
      <c r="D3717" s="766"/>
      <c r="E3717" s="22"/>
      <c r="F3717" s="19"/>
      <c r="G3717" s="14"/>
      <c r="H3717" s="13"/>
    </row>
    <row r="3718" spans="1:8" x14ac:dyDescent="0.25">
      <c r="A3718" s="13"/>
      <c r="B3718" s="21"/>
      <c r="C3718" s="13"/>
      <c r="D3718" s="766"/>
      <c r="E3718" s="22"/>
      <c r="F3718" s="19"/>
      <c r="G3718" s="14"/>
      <c r="H3718" s="13"/>
    </row>
    <row r="3719" spans="1:8" x14ac:dyDescent="0.25">
      <c r="A3719" s="13"/>
      <c r="B3719" s="21"/>
      <c r="C3719" s="13"/>
      <c r="D3719" s="766"/>
      <c r="E3719" s="22"/>
      <c r="F3719" s="19"/>
      <c r="G3719" s="14"/>
      <c r="H3719" s="13"/>
    </row>
    <row r="3720" spans="1:8" x14ac:dyDescent="0.25">
      <c r="A3720" s="13"/>
      <c r="B3720" s="21"/>
      <c r="C3720" s="13"/>
      <c r="D3720" s="766"/>
      <c r="E3720" s="22"/>
      <c r="F3720" s="19"/>
      <c r="G3720" s="14"/>
      <c r="H3720" s="13"/>
    </row>
    <row r="3721" spans="1:8" x14ac:dyDescent="0.25">
      <c r="A3721" s="13"/>
      <c r="B3721" s="21"/>
      <c r="C3721" s="13"/>
      <c r="D3721" s="766"/>
      <c r="E3721" s="22"/>
      <c r="F3721" s="19"/>
      <c r="G3721" s="14"/>
      <c r="H3721" s="13"/>
    </row>
    <row r="3722" spans="1:8" x14ac:dyDescent="0.25">
      <c r="A3722" s="13"/>
      <c r="B3722" s="21"/>
      <c r="C3722" s="13"/>
      <c r="D3722" s="766"/>
      <c r="E3722" s="22"/>
      <c r="F3722" s="19"/>
      <c r="G3722" s="14"/>
      <c r="H3722" s="13"/>
    </row>
    <row r="3723" spans="1:8" x14ac:dyDescent="0.25">
      <c r="A3723" s="13"/>
      <c r="B3723" s="21"/>
      <c r="C3723" s="13"/>
      <c r="D3723" s="766"/>
      <c r="E3723" s="22"/>
      <c r="F3723" s="19"/>
      <c r="G3723" s="14"/>
      <c r="H3723" s="13"/>
    </row>
    <row r="3724" spans="1:8" x14ac:dyDescent="0.25">
      <c r="A3724" s="13"/>
      <c r="B3724" s="21"/>
      <c r="C3724" s="13"/>
      <c r="D3724" s="766"/>
      <c r="E3724" s="22"/>
      <c r="F3724" s="19"/>
      <c r="G3724" s="14"/>
      <c r="H3724" s="13"/>
    </row>
    <row r="3725" spans="1:8" x14ac:dyDescent="0.25">
      <c r="A3725" s="13"/>
      <c r="B3725" s="21"/>
      <c r="C3725" s="13"/>
      <c r="D3725" s="766"/>
      <c r="E3725" s="22"/>
      <c r="F3725" s="19"/>
      <c r="G3725" s="14"/>
      <c r="H3725" s="13"/>
    </row>
    <row r="3726" spans="1:8" x14ac:dyDescent="0.25">
      <c r="A3726" s="13"/>
      <c r="B3726" s="21"/>
      <c r="C3726" s="13"/>
      <c r="D3726" s="766"/>
      <c r="E3726" s="22"/>
      <c r="F3726" s="19"/>
      <c r="G3726" s="14"/>
      <c r="H3726" s="13"/>
    </row>
    <row r="3727" spans="1:8" x14ac:dyDescent="0.25">
      <c r="A3727" s="13"/>
      <c r="B3727" s="21"/>
      <c r="C3727" s="13"/>
      <c r="D3727" s="766"/>
      <c r="E3727" s="22"/>
      <c r="F3727" s="19"/>
      <c r="G3727" s="14"/>
      <c r="H3727" s="13"/>
    </row>
    <row r="3728" spans="1:8" x14ac:dyDescent="0.25">
      <c r="A3728" s="13"/>
      <c r="B3728" s="21"/>
      <c r="C3728" s="13"/>
      <c r="D3728" s="766"/>
      <c r="E3728" s="22"/>
      <c r="F3728" s="19"/>
      <c r="G3728" s="14"/>
      <c r="H3728" s="13"/>
    </row>
    <row r="3729" spans="1:8" x14ac:dyDescent="0.25">
      <c r="A3729" s="13"/>
      <c r="B3729" s="21"/>
      <c r="C3729" s="13"/>
      <c r="D3729" s="766"/>
      <c r="E3729" s="22"/>
      <c r="F3729" s="19"/>
      <c r="G3729" s="14"/>
      <c r="H3729" s="13"/>
    </row>
    <row r="3730" spans="1:8" x14ac:dyDescent="0.25">
      <c r="A3730" s="13"/>
      <c r="B3730" s="21"/>
      <c r="C3730" s="13"/>
      <c r="D3730" s="766"/>
      <c r="E3730" s="22"/>
      <c r="F3730" s="19"/>
      <c r="G3730" s="14"/>
      <c r="H3730" s="13"/>
    </row>
    <row r="3731" spans="1:8" x14ac:dyDescent="0.25">
      <c r="A3731" s="13"/>
      <c r="B3731" s="21"/>
      <c r="C3731" s="13"/>
      <c r="D3731" s="766"/>
      <c r="E3731" s="22"/>
      <c r="F3731" s="19"/>
      <c r="G3731" s="14"/>
      <c r="H3731" s="13"/>
    </row>
    <row r="3732" spans="1:8" x14ac:dyDescent="0.25">
      <c r="A3732" s="13"/>
      <c r="B3732" s="21"/>
      <c r="C3732" s="13"/>
      <c r="D3732" s="766"/>
      <c r="E3732" s="22"/>
      <c r="F3732" s="19"/>
      <c r="G3732" s="14"/>
      <c r="H3732" s="13"/>
    </row>
    <row r="3733" spans="1:8" x14ac:dyDescent="0.25">
      <c r="A3733" s="13"/>
      <c r="B3733" s="21"/>
      <c r="C3733" s="13"/>
      <c r="D3733" s="766"/>
      <c r="E3733" s="22"/>
      <c r="F3733" s="19"/>
      <c r="G3733" s="14"/>
      <c r="H3733" s="13"/>
    </row>
    <row r="3734" spans="1:8" x14ac:dyDescent="0.25">
      <c r="A3734" s="13"/>
      <c r="B3734" s="21"/>
      <c r="C3734" s="13"/>
      <c r="D3734" s="766"/>
      <c r="E3734" s="22"/>
      <c r="F3734" s="19"/>
      <c r="G3734" s="14"/>
      <c r="H3734" s="13"/>
    </row>
    <row r="3735" spans="1:8" x14ac:dyDescent="0.25">
      <c r="A3735" s="13"/>
      <c r="B3735" s="21"/>
      <c r="C3735" s="13"/>
      <c r="D3735" s="766"/>
      <c r="E3735" s="22"/>
      <c r="F3735" s="19"/>
      <c r="G3735" s="14"/>
      <c r="H3735" s="13"/>
    </row>
    <row r="3736" spans="1:8" x14ac:dyDescent="0.25">
      <c r="A3736" s="13"/>
      <c r="B3736" s="21"/>
      <c r="C3736" s="13"/>
      <c r="D3736" s="766"/>
      <c r="E3736" s="22"/>
      <c r="F3736" s="19"/>
      <c r="G3736" s="14"/>
      <c r="H3736" s="13"/>
    </row>
    <row r="3737" spans="1:8" x14ac:dyDescent="0.25">
      <c r="A3737" s="13"/>
      <c r="B3737" s="21"/>
      <c r="C3737" s="13"/>
      <c r="D3737" s="766"/>
      <c r="E3737" s="22"/>
      <c r="F3737" s="19"/>
      <c r="G3737" s="14"/>
      <c r="H3737" s="13"/>
    </row>
    <row r="3738" spans="1:8" x14ac:dyDescent="0.25">
      <c r="A3738" s="13"/>
      <c r="B3738" s="21"/>
      <c r="C3738" s="13"/>
      <c r="D3738" s="766"/>
      <c r="E3738" s="22"/>
      <c r="F3738" s="19"/>
      <c r="G3738" s="14"/>
      <c r="H3738" s="13"/>
    </row>
    <row r="3739" spans="1:8" x14ac:dyDescent="0.25">
      <c r="A3739" s="13"/>
      <c r="B3739" s="21"/>
      <c r="C3739" s="13"/>
      <c r="D3739" s="766"/>
      <c r="E3739" s="22"/>
      <c r="F3739" s="19"/>
      <c r="G3739" s="14"/>
      <c r="H3739" s="13"/>
    </row>
    <row r="3740" spans="1:8" x14ac:dyDescent="0.25">
      <c r="A3740" s="13"/>
      <c r="B3740" s="21"/>
      <c r="C3740" s="13"/>
      <c r="D3740" s="766"/>
      <c r="E3740" s="22"/>
      <c r="F3740" s="19"/>
      <c r="G3740" s="14"/>
      <c r="H3740" s="13"/>
    </row>
    <row r="3741" spans="1:8" x14ac:dyDescent="0.25">
      <c r="A3741" s="13"/>
      <c r="B3741" s="21"/>
      <c r="C3741" s="13"/>
      <c r="D3741" s="766"/>
      <c r="E3741" s="22"/>
      <c r="F3741" s="19"/>
      <c r="G3741" s="14"/>
      <c r="H3741" s="13"/>
    </row>
    <row r="3742" spans="1:8" x14ac:dyDescent="0.25">
      <c r="A3742" s="13"/>
      <c r="B3742" s="21"/>
      <c r="C3742" s="13"/>
      <c r="D3742" s="766"/>
      <c r="E3742" s="22"/>
      <c r="F3742" s="19"/>
      <c r="G3742" s="14"/>
      <c r="H3742" s="13"/>
    </row>
    <row r="3743" spans="1:8" x14ac:dyDescent="0.25">
      <c r="A3743" s="13"/>
      <c r="B3743" s="21"/>
      <c r="C3743" s="13"/>
      <c r="D3743" s="766"/>
      <c r="E3743" s="22"/>
      <c r="F3743" s="19"/>
      <c r="G3743" s="14"/>
      <c r="H3743" s="13"/>
    </row>
    <row r="3744" spans="1:8" x14ac:dyDescent="0.25">
      <c r="A3744" s="13"/>
      <c r="B3744" s="21"/>
      <c r="C3744" s="13"/>
      <c r="D3744" s="766"/>
      <c r="E3744" s="22"/>
      <c r="F3744" s="19"/>
      <c r="G3744" s="14"/>
      <c r="H3744" s="13"/>
    </row>
    <row r="3745" spans="1:8" x14ac:dyDescent="0.25">
      <c r="A3745" s="13"/>
      <c r="B3745" s="21"/>
      <c r="C3745" s="13"/>
      <c r="D3745" s="766"/>
      <c r="E3745" s="22"/>
      <c r="F3745" s="19"/>
      <c r="G3745" s="14"/>
      <c r="H3745" s="13"/>
    </row>
    <row r="3746" spans="1:8" x14ac:dyDescent="0.25">
      <c r="A3746" s="13"/>
      <c r="B3746" s="21"/>
      <c r="C3746" s="13"/>
      <c r="D3746" s="766"/>
      <c r="E3746" s="22"/>
      <c r="F3746" s="19"/>
      <c r="G3746" s="14"/>
      <c r="H3746" s="13"/>
    </row>
    <row r="3747" spans="1:8" x14ac:dyDescent="0.25">
      <c r="A3747" s="13"/>
      <c r="B3747" s="21"/>
      <c r="C3747" s="13"/>
      <c r="D3747" s="766"/>
      <c r="E3747" s="22"/>
      <c r="F3747" s="19"/>
      <c r="G3747" s="14"/>
      <c r="H3747" s="13"/>
    </row>
    <row r="3748" spans="1:8" x14ac:dyDescent="0.25">
      <c r="A3748" s="13"/>
      <c r="B3748" s="21"/>
      <c r="C3748" s="13"/>
      <c r="D3748" s="766"/>
      <c r="E3748" s="22"/>
      <c r="F3748" s="19"/>
      <c r="G3748" s="14"/>
      <c r="H3748" s="13"/>
    </row>
    <row r="3749" spans="1:8" x14ac:dyDescent="0.25">
      <c r="A3749" s="13"/>
      <c r="B3749" s="21"/>
      <c r="C3749" s="13"/>
      <c r="D3749" s="766"/>
      <c r="E3749" s="22"/>
      <c r="F3749" s="19"/>
      <c r="G3749" s="14"/>
      <c r="H3749" s="13"/>
    </row>
    <row r="3750" spans="1:8" x14ac:dyDescent="0.25">
      <c r="A3750" s="13"/>
      <c r="B3750" s="21"/>
      <c r="C3750" s="13"/>
      <c r="D3750" s="766"/>
      <c r="E3750" s="22"/>
      <c r="F3750" s="19"/>
      <c r="G3750" s="14"/>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sheetData>
  <autoFilter ref="A1:XFC3626" xr:uid="{00000000-0009-0000-0000-000003000000}"/>
  <sortState xmlns:xlrd2="http://schemas.microsoft.com/office/spreadsheetml/2017/richdata2" ref="A2333:H2418">
    <sortCondition ref="A2333:A2418"/>
  </sortState>
  <mergeCells count="118">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52:H53"/>
    <mergeCell ref="H441:H444"/>
    <mergeCell ref="H559:H560"/>
    <mergeCell ref="H541:H542"/>
    <mergeCell ref="H459:H461"/>
    <mergeCell ref="H64:H66"/>
    <mergeCell ref="H750:H755"/>
    <mergeCell ref="H767:H768"/>
    <mergeCell ref="H1886:H1889"/>
    <mergeCell ref="H2219:H2223"/>
    <mergeCell ref="H2231:H2232"/>
    <mergeCell ref="H2250:H2253"/>
    <mergeCell ref="H2224:H2225"/>
    <mergeCell ref="H2267:H2274"/>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D3156:D3157"/>
    <mergeCell ref="D3153:D3154"/>
    <mergeCell ref="D3290:D3291"/>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82:H2884"/>
    <mergeCell ref="H2780:H2781"/>
    <mergeCell ref="H2909:H2911"/>
    <mergeCell ref="H2825:H2832"/>
    <mergeCell ref="H2701:H2705"/>
    <mergeCell ref="H2684:H2686"/>
    <mergeCell ref="H3543:H3550"/>
    <mergeCell ref="H3392:H3393"/>
    <mergeCell ref="H3483:H3493"/>
    <mergeCell ref="H3327:H3328"/>
    <mergeCell ref="H2939:H2943"/>
    <mergeCell ref="H2931:H2933"/>
    <mergeCell ref="H3171:H3179"/>
    <mergeCell ref="H3033:H3038"/>
    <mergeCell ref="H2735:H2737"/>
    <mergeCell ref="H2778:H2779"/>
    <mergeCell ref="H2741:H2744"/>
    <mergeCell ref="H2746:H2749"/>
    <mergeCell ref="H3527:H3537"/>
    <mergeCell ref="H3510:H3511"/>
    <mergeCell ref="H3517:H3519"/>
    <mergeCell ref="H2894:H2897"/>
    <mergeCell ref="H2914:H2921"/>
    <mergeCell ref="H3029:H3031"/>
    <mergeCell ref="H2961:H2965"/>
    <mergeCell ref="H2768:H2769"/>
    <mergeCell ref="H2761:H2762"/>
    <mergeCell ref="H2875:H2879"/>
    <mergeCell ref="H2753:H2757"/>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122"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44" t="s">
        <v>11587</v>
      </c>
      <c r="B2" s="1244"/>
      <c r="C2" s="1244"/>
      <c r="D2" s="1244"/>
      <c r="E2" s="1244"/>
      <c r="F2" s="1244"/>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12305</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A7" sqref="A7"/>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16" t="s">
        <v>0</v>
      </c>
      <c r="B3" s="1117" t="s">
        <v>47</v>
      </c>
      <c r="C3" s="924" t="s">
        <v>158</v>
      </c>
      <c r="D3" s="924" t="s">
        <v>5</v>
      </c>
    </row>
    <row r="4" spans="1:5" ht="15.75" thickBot="1" x14ac:dyDescent="0.3">
      <c r="B4"/>
      <c r="C4"/>
      <c r="D4"/>
    </row>
    <row r="5" spans="1:5" ht="21.75" thickBot="1" x14ac:dyDescent="0.4">
      <c r="A5" s="1118" t="s">
        <v>10193</v>
      </c>
      <c r="B5" s="1119" t="s">
        <v>1695</v>
      </c>
      <c r="C5" s="1120" t="s">
        <v>1802</v>
      </c>
      <c r="D5" s="1121" t="s">
        <v>46</v>
      </c>
      <c r="E5" s="1014" t="s">
        <v>10860</v>
      </c>
    </row>
    <row r="6" spans="1:5" ht="23.25" x14ac:dyDescent="0.35">
      <c r="A6" s="997" t="s">
        <v>7467</v>
      </c>
      <c r="B6" s="3">
        <v>28046762</v>
      </c>
      <c r="C6" s="3">
        <v>22325862</v>
      </c>
      <c r="D6" s="1122">
        <v>5720900</v>
      </c>
    </row>
    <row r="7" spans="1:5" ht="23.25" x14ac:dyDescent="0.35">
      <c r="A7" s="997" t="s">
        <v>8394</v>
      </c>
      <c r="B7" s="3">
        <v>28987311</v>
      </c>
      <c r="C7" s="3">
        <v>27525797</v>
      </c>
      <c r="D7" s="1122">
        <v>1461514</v>
      </c>
    </row>
    <row r="8" spans="1:5" ht="23.25" x14ac:dyDescent="0.35">
      <c r="A8" s="997" t="s">
        <v>4410</v>
      </c>
      <c r="B8" s="1045">
        <v>3200000</v>
      </c>
      <c r="C8" s="1045">
        <v>2000000</v>
      </c>
      <c r="D8" s="1123">
        <v>1200000</v>
      </c>
    </row>
    <row r="9" spans="1:5" ht="23.25" x14ac:dyDescent="0.35">
      <c r="A9" s="997" t="s">
        <v>5187</v>
      </c>
      <c r="B9" s="3">
        <v>5984801.5</v>
      </c>
      <c r="C9" s="3">
        <v>4882962</v>
      </c>
      <c r="D9" s="1123">
        <v>1101839.5</v>
      </c>
    </row>
    <row r="10" spans="1:5" ht="23.25" x14ac:dyDescent="0.35">
      <c r="A10" s="997" t="s">
        <v>180</v>
      </c>
      <c r="B10" s="1045">
        <v>27287067</v>
      </c>
      <c r="C10" s="1045">
        <v>26219911</v>
      </c>
      <c r="D10" s="1123">
        <v>1067156</v>
      </c>
    </row>
    <row r="11" spans="1:5" ht="23.25" x14ac:dyDescent="0.35">
      <c r="A11" s="997" t="s">
        <v>10484</v>
      </c>
      <c r="B11" s="3">
        <v>3224000</v>
      </c>
      <c r="C11" s="3">
        <v>2200000</v>
      </c>
      <c r="D11" s="1123">
        <v>1024000</v>
      </c>
    </row>
    <row r="12" spans="1:5" ht="23.25" x14ac:dyDescent="0.35">
      <c r="A12" s="997" t="s">
        <v>7954</v>
      </c>
      <c r="B12" s="3">
        <v>4770000</v>
      </c>
      <c r="C12" s="3">
        <v>3895000</v>
      </c>
      <c r="D12" s="1123">
        <v>875000</v>
      </c>
    </row>
    <row r="13" spans="1:5" ht="23.25" x14ac:dyDescent="0.35">
      <c r="A13" s="997" t="s">
        <v>166</v>
      </c>
      <c r="B13" s="1045">
        <v>20995484</v>
      </c>
      <c r="C13" s="1045">
        <v>20354734</v>
      </c>
      <c r="D13" s="1122">
        <v>640750</v>
      </c>
    </row>
    <row r="14" spans="1:5" s="4" customFormat="1" ht="23.25" x14ac:dyDescent="0.35">
      <c r="A14" s="997" t="s">
        <v>4725</v>
      </c>
      <c r="B14" s="3">
        <v>1680000</v>
      </c>
      <c r="C14" s="3">
        <v>1150000</v>
      </c>
      <c r="D14" s="1123">
        <v>530000</v>
      </c>
    </row>
    <row r="15" spans="1:5" ht="23.25" x14ac:dyDescent="0.35">
      <c r="A15" s="997" t="s">
        <v>6847</v>
      </c>
      <c r="B15" s="3">
        <v>903164</v>
      </c>
      <c r="C15" s="3">
        <v>500000</v>
      </c>
      <c r="D15" s="1123">
        <v>403164</v>
      </c>
    </row>
    <row r="16" spans="1:5" s="4" customFormat="1" ht="23.25" x14ac:dyDescent="0.35">
      <c r="A16" s="997" t="s">
        <v>12038</v>
      </c>
      <c r="B16" s="3">
        <v>1894000</v>
      </c>
      <c r="C16" s="3">
        <v>1500000</v>
      </c>
      <c r="D16" s="1123">
        <v>394000</v>
      </c>
    </row>
    <row r="17" spans="1:5" ht="23.25" x14ac:dyDescent="0.35">
      <c r="A17" s="997" t="s">
        <v>12506</v>
      </c>
      <c r="B17" s="3">
        <v>3393454</v>
      </c>
      <c r="C17" s="3">
        <v>3020000</v>
      </c>
      <c r="D17" s="1123">
        <v>373454</v>
      </c>
    </row>
    <row r="18" spans="1:5" ht="23.25" x14ac:dyDescent="0.35">
      <c r="A18" s="997" t="s">
        <v>5681</v>
      </c>
      <c r="B18" s="1045">
        <v>5519832</v>
      </c>
      <c r="C18" s="1045">
        <v>5161680</v>
      </c>
      <c r="D18" s="1123">
        <v>358152</v>
      </c>
      <c r="E18" s="4"/>
    </row>
    <row r="19" spans="1:5" ht="23.25" x14ac:dyDescent="0.35">
      <c r="A19" s="997" t="s">
        <v>164</v>
      </c>
      <c r="B19" s="1045">
        <v>5724474</v>
      </c>
      <c r="C19" s="1045">
        <v>5530271</v>
      </c>
      <c r="D19" s="1123">
        <v>194203</v>
      </c>
    </row>
    <row r="20" spans="1:5" ht="23.25" x14ac:dyDescent="0.35">
      <c r="A20" s="997" t="s">
        <v>11324</v>
      </c>
      <c r="B20" s="3">
        <v>4226000</v>
      </c>
      <c r="C20" s="3">
        <v>4080000</v>
      </c>
      <c r="D20" s="1122">
        <v>146000</v>
      </c>
    </row>
    <row r="21" spans="1:5" ht="23.25" x14ac:dyDescent="0.35">
      <c r="A21" s="997" t="s">
        <v>2196</v>
      </c>
      <c r="B21" s="1045">
        <v>910728</v>
      </c>
      <c r="C21" s="1045">
        <v>769328</v>
      </c>
      <c r="D21" s="1123">
        <v>141400</v>
      </c>
    </row>
    <row r="22" spans="1:5" s="4" customFormat="1" ht="23.25" x14ac:dyDescent="0.35">
      <c r="A22" s="997" t="s">
        <v>169</v>
      </c>
      <c r="B22" s="1045">
        <v>7440327</v>
      </c>
      <c r="C22" s="1045">
        <v>7368204</v>
      </c>
      <c r="D22" s="1123">
        <v>72123</v>
      </c>
    </row>
    <row r="23" spans="1:5" ht="23.25" x14ac:dyDescent="0.35">
      <c r="A23" s="997" t="s">
        <v>168</v>
      </c>
      <c r="B23" s="1045">
        <v>16004160</v>
      </c>
      <c r="C23" s="1045">
        <v>15948388</v>
      </c>
      <c r="D23" s="1122">
        <v>55772</v>
      </c>
    </row>
    <row r="24" spans="1:5" s="4" customFormat="1" ht="23.25" x14ac:dyDescent="0.35">
      <c r="A24" s="997" t="s">
        <v>1803</v>
      </c>
      <c r="B24" s="1045">
        <v>15297184</v>
      </c>
      <c r="C24" s="1045">
        <v>15268691</v>
      </c>
      <c r="D24" s="1122">
        <v>28493</v>
      </c>
    </row>
    <row r="25" spans="1:5" ht="23.25" x14ac:dyDescent="0.35">
      <c r="A25" s="997" t="s">
        <v>2386</v>
      </c>
      <c r="B25" s="1045">
        <v>18551</v>
      </c>
      <c r="C25" s="1045"/>
      <c r="D25" s="1123">
        <v>18551</v>
      </c>
    </row>
    <row r="26" spans="1:5" s="4" customFormat="1" ht="23.25" x14ac:dyDescent="0.35">
      <c r="A26" s="997" t="s">
        <v>8091</v>
      </c>
      <c r="B26" s="3">
        <v>11250000</v>
      </c>
      <c r="C26" s="3">
        <v>11250000</v>
      </c>
      <c r="D26" s="1123">
        <v>0</v>
      </c>
    </row>
    <row r="27" spans="1:5" ht="23.25" x14ac:dyDescent="0.35">
      <c r="A27" s="997" t="s">
        <v>11329</v>
      </c>
      <c r="B27" s="3">
        <v>1061510</v>
      </c>
      <c r="C27" s="3">
        <v>1061510</v>
      </c>
      <c r="D27" s="1122">
        <v>0</v>
      </c>
    </row>
    <row r="28" spans="1:5" ht="23.25" x14ac:dyDescent="0.35">
      <c r="A28" s="997" t="s">
        <v>1815</v>
      </c>
      <c r="B28" s="1045">
        <v>11639548</v>
      </c>
      <c r="C28" s="1045">
        <v>11639548</v>
      </c>
      <c r="D28" s="1123">
        <v>0</v>
      </c>
    </row>
    <row r="29" spans="1:5" s="4" customFormat="1" ht="23.25" x14ac:dyDescent="0.35">
      <c r="A29" s="997" t="s">
        <v>162</v>
      </c>
      <c r="B29" s="1045">
        <v>1123152</v>
      </c>
      <c r="C29" s="1045">
        <v>1123152</v>
      </c>
      <c r="D29" s="1123">
        <v>0</v>
      </c>
    </row>
    <row r="30" spans="1:5" ht="23.25" x14ac:dyDescent="0.35">
      <c r="A30" s="997" t="s">
        <v>3011</v>
      </c>
      <c r="B30" s="1045">
        <v>3121578</v>
      </c>
      <c r="C30" s="1045">
        <v>3121578</v>
      </c>
      <c r="D30" s="1123">
        <v>0</v>
      </c>
    </row>
    <row r="31" spans="1:5" s="4" customFormat="1" ht="23.25" x14ac:dyDescent="0.35">
      <c r="A31" s="997" t="s">
        <v>8900</v>
      </c>
      <c r="B31" s="3">
        <v>612552</v>
      </c>
      <c r="C31" s="3">
        <v>612552</v>
      </c>
      <c r="D31" s="1123">
        <v>0</v>
      </c>
    </row>
    <row r="32" spans="1:5" ht="23.25" x14ac:dyDescent="0.35">
      <c r="A32" s="997" t="s">
        <v>6767</v>
      </c>
      <c r="B32" s="1045">
        <v>137550</v>
      </c>
      <c r="C32" s="1045">
        <v>137550</v>
      </c>
      <c r="D32" s="1123">
        <v>0</v>
      </c>
    </row>
    <row r="33" spans="1:4" s="4" customFormat="1" ht="23.25" x14ac:dyDescent="0.35">
      <c r="A33" s="997" t="s">
        <v>9080</v>
      </c>
      <c r="B33" s="3">
        <v>885000</v>
      </c>
      <c r="C33" s="3">
        <v>885000</v>
      </c>
      <c r="D33" s="1122">
        <v>0</v>
      </c>
    </row>
    <row r="34" spans="1:4" ht="23.25" x14ac:dyDescent="0.35">
      <c r="A34" s="997" t="s">
        <v>12285</v>
      </c>
      <c r="B34" s="3">
        <v>1600298</v>
      </c>
      <c r="C34" s="3">
        <v>1600298</v>
      </c>
      <c r="D34" s="1123">
        <v>0</v>
      </c>
    </row>
    <row r="35" spans="1:4" ht="23.25" x14ac:dyDescent="0.35">
      <c r="A35" s="997" t="s">
        <v>161</v>
      </c>
      <c r="B35" s="1045">
        <v>5122182</v>
      </c>
      <c r="C35" s="1045">
        <v>5122182</v>
      </c>
      <c r="D35" s="1123">
        <v>0</v>
      </c>
    </row>
    <row r="36" spans="1:4" s="4" customFormat="1" ht="23.25" x14ac:dyDescent="0.35">
      <c r="A36" s="997" t="s">
        <v>8708</v>
      </c>
      <c r="B36" s="3">
        <v>300000</v>
      </c>
      <c r="C36" s="3">
        <v>300000</v>
      </c>
      <c r="D36" s="1122">
        <v>0</v>
      </c>
    </row>
    <row r="37" spans="1:4" ht="23.25" x14ac:dyDescent="0.35">
      <c r="A37" s="997" t="s">
        <v>75</v>
      </c>
      <c r="B37" s="1045"/>
      <c r="C37" s="1045"/>
      <c r="D37" s="1123">
        <v>0</v>
      </c>
    </row>
    <row r="38" spans="1:4" ht="23.25" x14ac:dyDescent="0.35">
      <c r="A38" s="997" t="s">
        <v>8456</v>
      </c>
      <c r="B38" s="3">
        <v>1063000</v>
      </c>
      <c r="C38" s="3">
        <v>1063000</v>
      </c>
      <c r="D38" s="1122">
        <v>0</v>
      </c>
    </row>
    <row r="39" spans="1:4" ht="23.25" x14ac:dyDescent="0.35">
      <c r="A39" s="997" t="s">
        <v>438</v>
      </c>
      <c r="B39" s="1045">
        <v>2798262</v>
      </c>
      <c r="C39" s="1045">
        <v>2798262</v>
      </c>
      <c r="D39" s="1123">
        <v>0</v>
      </c>
    </row>
    <row r="40" spans="1:4" s="4" customFormat="1" ht="24" thickBot="1" x14ac:dyDescent="0.4">
      <c r="A40" s="997" t="s">
        <v>7242</v>
      </c>
      <c r="B40" s="3">
        <v>11677287</v>
      </c>
      <c r="C40" s="3">
        <v>12733587</v>
      </c>
      <c r="D40" s="1123">
        <v>-1056300</v>
      </c>
    </row>
    <row r="41" spans="1:4" ht="19.5" thickBot="1" x14ac:dyDescent="0.35">
      <c r="A41" s="1124" t="s">
        <v>45</v>
      </c>
      <c r="B41" s="1125">
        <v>237899218.5</v>
      </c>
      <c r="C41" s="1126">
        <v>223149047</v>
      </c>
      <c r="D41" s="1127">
        <v>14750171.5</v>
      </c>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764</v>
      </c>
      <c r="G70" s="245"/>
      <c r="H70" s="245"/>
      <c r="I70" s="245">
        <f ca="1">SUMIF($A:$D,$F$70,D:D)</f>
        <v>55772</v>
      </c>
    </row>
    <row r="71" spans="1:11" ht="19.5" thickBot="1" x14ac:dyDescent="0.35">
      <c r="B71"/>
      <c r="C71"/>
      <c r="D71"/>
      <c r="F71" s="4" t="s">
        <v>11953</v>
      </c>
      <c r="G71" s="245">
        <f ca="1">SUMIF($A:$B,F71,B:B)</f>
        <v>1600298</v>
      </c>
      <c r="H71" s="245">
        <f ca="1">SUMIF($A:$C,F71,C:C)</f>
        <v>1600298</v>
      </c>
      <c r="I71" s="245">
        <f ca="1">SUMIF(A:D,F71,D:D)</f>
        <v>0</v>
      </c>
    </row>
    <row r="72" spans="1:11" ht="19.5" thickBot="1" x14ac:dyDescent="0.35">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55772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717772</v>
      </c>
      <c r="K78" s="3"/>
    </row>
    <row r="79" spans="1:11" x14ac:dyDescent="0.25">
      <c r="B79"/>
      <c r="C79"/>
      <c r="D79"/>
    </row>
    <row r="80" spans="1:11" x14ac:dyDescent="0.25">
      <c r="B80"/>
      <c r="C80"/>
      <c r="D80"/>
      <c r="I80" s="3">
        <f ca="1">I78-155000</f>
        <v>562772</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ht="15.75" thickBot="1" x14ac:dyDescent="0.3">
      <c r="B88"/>
      <c r="C88"/>
      <c r="D88"/>
    </row>
    <row r="89" spans="2:11" ht="15.75" thickBot="1" x14ac:dyDescent="0.3">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ht="15.75" thickBot="1" x14ac:dyDescent="0.3"/>
    <row r="103" customFormat="1" ht="15.75" thickBot="1" x14ac:dyDescent="0.3"/>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x14ac:dyDescent="0.25"/>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2" sqref="A22"/>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37"/>
      <c r="I4" s="1137"/>
      <c r="J4" s="1137"/>
    </row>
    <row r="5" spans="1:10" ht="24" thickBot="1" x14ac:dyDescent="0.35">
      <c r="A5" s="287" t="s">
        <v>4137</v>
      </c>
      <c r="B5" s="288" t="s">
        <v>4134</v>
      </c>
      <c r="C5" s="288" t="s">
        <v>4135</v>
      </c>
      <c r="D5" s="288" t="s">
        <v>4136</v>
      </c>
      <c r="E5" s="1014" t="s">
        <v>10860</v>
      </c>
      <c r="H5" s="1137"/>
      <c r="I5" s="1137"/>
      <c r="J5" s="1137"/>
    </row>
    <row r="6" spans="1:10" x14ac:dyDescent="0.3">
      <c r="A6" s="330" t="s">
        <v>11560</v>
      </c>
      <c r="B6" s="290">
        <v>469300</v>
      </c>
      <c r="C6" s="290"/>
      <c r="D6" s="290">
        <v>-469300</v>
      </c>
    </row>
    <row r="7" spans="1:10" x14ac:dyDescent="0.3">
      <c r="A7" s="330" t="s">
        <v>6967</v>
      </c>
      <c r="B7" s="290">
        <v>743400</v>
      </c>
      <c r="C7" s="290"/>
      <c r="D7" s="290">
        <v>-743400</v>
      </c>
    </row>
    <row r="8" spans="1:10" x14ac:dyDescent="0.3">
      <c r="A8" s="330" t="s">
        <v>9474</v>
      </c>
      <c r="B8" s="290">
        <v>311000</v>
      </c>
      <c r="C8" s="290"/>
      <c r="D8" s="290">
        <v>-311000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2027000</v>
      </c>
      <c r="C14" s="290"/>
      <c r="D14" s="290">
        <v>-2027000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1967400</v>
      </c>
      <c r="C20" s="290"/>
      <c r="D20" s="290">
        <v>-1967400</v>
      </c>
    </row>
    <row r="21" spans="1:4" x14ac:dyDescent="0.3">
      <c r="A21" s="330" t="s">
        <v>9460</v>
      </c>
      <c r="B21" s="290">
        <v>2152200</v>
      </c>
      <c r="C21" s="290"/>
      <c r="D21" s="290">
        <v>-2152200</v>
      </c>
    </row>
    <row r="22" spans="1:4" x14ac:dyDescent="0.3">
      <c r="A22" s="330" t="s">
        <v>11536</v>
      </c>
      <c r="B22" s="290">
        <v>900000</v>
      </c>
      <c r="C22" s="290"/>
      <c r="D22" s="290">
        <v>-900000</v>
      </c>
    </row>
    <row r="23" spans="1:4" x14ac:dyDescent="0.3">
      <c r="A23" s="330" t="s">
        <v>10577</v>
      </c>
      <c r="B23" s="290">
        <v>1445000</v>
      </c>
      <c r="C23" s="290"/>
      <c r="D23" s="290">
        <v>-1445000</v>
      </c>
    </row>
    <row r="24" spans="1:4" x14ac:dyDescent="0.3">
      <c r="A24" s="330" t="s">
        <v>11386</v>
      </c>
      <c r="B24" s="290">
        <v>1115000</v>
      </c>
      <c r="C24" s="290"/>
      <c r="D24" s="290">
        <v>-1115000</v>
      </c>
    </row>
    <row r="25" spans="1:4" x14ac:dyDescent="0.3">
      <c r="A25" s="330" t="s">
        <v>8071</v>
      </c>
      <c r="B25" s="290">
        <v>2249000</v>
      </c>
      <c r="C25" s="290"/>
      <c r="D25" s="290">
        <v>-2249000</v>
      </c>
    </row>
    <row r="26" spans="1:4" x14ac:dyDescent="0.3">
      <c r="A26" s="330" t="s">
        <v>8900</v>
      </c>
      <c r="B26" s="290">
        <v>2868900</v>
      </c>
      <c r="C26" s="290"/>
      <c r="D26" s="290">
        <v>-2868900</v>
      </c>
    </row>
    <row r="27" spans="1:4" x14ac:dyDescent="0.3">
      <c r="A27" s="330" t="s">
        <v>11288</v>
      </c>
      <c r="B27" s="290">
        <v>230000</v>
      </c>
      <c r="C27" s="290"/>
      <c r="D27" s="290">
        <v>-230000</v>
      </c>
    </row>
    <row r="28" spans="1:4" x14ac:dyDescent="0.3">
      <c r="A28" s="330" t="s">
        <v>11029</v>
      </c>
      <c r="B28" s="290">
        <v>490000</v>
      </c>
      <c r="C28" s="290"/>
      <c r="D28" s="290">
        <v>-490000</v>
      </c>
    </row>
    <row r="29" spans="1:4" x14ac:dyDescent="0.3">
      <c r="A29" s="330" t="s">
        <v>3428</v>
      </c>
      <c r="B29" s="290">
        <v>5169800</v>
      </c>
      <c r="C29" s="290"/>
      <c r="D29" s="290">
        <v>-5169800</v>
      </c>
    </row>
    <row r="30" spans="1:4" x14ac:dyDescent="0.3">
      <c r="A30" s="289" t="s">
        <v>45</v>
      </c>
      <c r="B30" s="290">
        <v>36373840</v>
      </c>
      <c r="C30" s="290"/>
      <c r="D30" s="290">
        <v>-36373840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28" t="s">
        <v>1695</v>
      </c>
      <c r="C5" s="1005" t="s">
        <v>1802</v>
      </c>
      <c r="D5" s="1006" t="s">
        <v>46</v>
      </c>
      <c r="E5" s="1014" t="s">
        <v>10860</v>
      </c>
    </row>
    <row r="6" spans="1:6" x14ac:dyDescent="0.35">
      <c r="A6" s="997" t="s">
        <v>11897</v>
      </c>
      <c r="B6" s="1129">
        <v>21890790</v>
      </c>
      <c r="C6" s="1129">
        <v>14549828</v>
      </c>
      <c r="D6" s="1007">
        <v>7340962</v>
      </c>
    </row>
    <row r="7" spans="1:6" x14ac:dyDescent="0.35">
      <c r="A7" s="997" t="s">
        <v>11089</v>
      </c>
      <c r="B7" s="1129">
        <v>11676505</v>
      </c>
      <c r="C7" s="1129">
        <v>9917425</v>
      </c>
      <c r="D7" s="1007">
        <v>1759080</v>
      </c>
    </row>
    <row r="8" spans="1:6" x14ac:dyDescent="0.35">
      <c r="A8" s="997" t="s">
        <v>10909</v>
      </c>
      <c r="B8" s="1129">
        <v>9740806.5</v>
      </c>
      <c r="C8" s="1129">
        <v>7985644</v>
      </c>
      <c r="D8" s="1007">
        <v>1755162.5</v>
      </c>
      <c r="F8" s="98"/>
    </row>
    <row r="9" spans="1:6" x14ac:dyDescent="0.35">
      <c r="A9" s="997" t="s">
        <v>12208</v>
      </c>
      <c r="B9" s="1129">
        <v>2171404</v>
      </c>
      <c r="C9" s="1129">
        <v>803552</v>
      </c>
      <c r="D9" s="1007">
        <v>1367852</v>
      </c>
    </row>
    <row r="10" spans="1:6" x14ac:dyDescent="0.35">
      <c r="A10" s="997" t="s">
        <v>10296</v>
      </c>
      <c r="B10" s="1129">
        <v>1585166</v>
      </c>
      <c r="C10" s="1129">
        <v>1138818</v>
      </c>
      <c r="D10" s="1007">
        <v>446348</v>
      </c>
    </row>
    <row r="11" spans="1:6" x14ac:dyDescent="0.35">
      <c r="A11" s="997" t="s">
        <v>10232</v>
      </c>
      <c r="B11" s="1129">
        <v>12575807</v>
      </c>
      <c r="C11" s="1129">
        <v>12133121</v>
      </c>
      <c r="D11" s="1007">
        <v>442686</v>
      </c>
    </row>
    <row r="12" spans="1:6" x14ac:dyDescent="0.35">
      <c r="A12" s="997" t="s">
        <v>10576</v>
      </c>
      <c r="B12" s="1129">
        <v>21004486</v>
      </c>
      <c r="C12" s="1129">
        <v>20664231</v>
      </c>
      <c r="D12" s="1007">
        <v>340255</v>
      </c>
    </row>
    <row r="13" spans="1:6" x14ac:dyDescent="0.35">
      <c r="A13" s="997" t="s">
        <v>11617</v>
      </c>
      <c r="B13" s="1129">
        <v>1892082</v>
      </c>
      <c r="C13" s="1129">
        <v>1610813</v>
      </c>
      <c r="D13" s="1007">
        <v>281269</v>
      </c>
    </row>
    <row r="14" spans="1:6" x14ac:dyDescent="0.35">
      <c r="A14" s="997" t="s">
        <v>8657</v>
      </c>
      <c r="B14" s="1129">
        <v>11292323</v>
      </c>
      <c r="C14" s="1129">
        <v>11034775</v>
      </c>
      <c r="D14" s="1007">
        <v>257548</v>
      </c>
    </row>
    <row r="15" spans="1:6" x14ac:dyDescent="0.35">
      <c r="A15" s="997" t="s">
        <v>8868</v>
      </c>
      <c r="B15" s="1129">
        <v>1899307</v>
      </c>
      <c r="C15" s="1129">
        <v>1669531</v>
      </c>
      <c r="D15" s="1007">
        <v>229776</v>
      </c>
    </row>
    <row r="16" spans="1:6" x14ac:dyDescent="0.35">
      <c r="A16" s="997" t="s">
        <v>12512</v>
      </c>
      <c r="B16" s="1129">
        <v>226421</v>
      </c>
      <c r="C16" s="1129"/>
      <c r="D16" s="1007">
        <v>226421</v>
      </c>
    </row>
    <row r="17" spans="1:4" x14ac:dyDescent="0.35">
      <c r="A17" s="1115" t="s">
        <v>7467</v>
      </c>
      <c r="B17" s="1129">
        <v>226421</v>
      </c>
      <c r="C17" s="1129"/>
      <c r="D17" s="1007">
        <v>226421</v>
      </c>
    </row>
    <row r="18" spans="1:4" x14ac:dyDescent="0.35">
      <c r="A18" s="997" t="s">
        <v>11446</v>
      </c>
      <c r="B18" s="1129">
        <v>1121427</v>
      </c>
      <c r="C18" s="1129">
        <v>933127</v>
      </c>
      <c r="D18" s="1007">
        <v>188300</v>
      </c>
    </row>
    <row r="19" spans="1:4" x14ac:dyDescent="0.35">
      <c r="A19" s="997" t="s">
        <v>9661</v>
      </c>
      <c r="B19" s="1129">
        <v>2984053</v>
      </c>
      <c r="C19" s="1129">
        <v>2803173</v>
      </c>
      <c r="D19" s="1007">
        <v>180880</v>
      </c>
    </row>
    <row r="20" spans="1:4" x14ac:dyDescent="0.35">
      <c r="A20" s="997" t="s">
        <v>9356</v>
      </c>
      <c r="B20" s="1129">
        <v>4428561</v>
      </c>
      <c r="C20" s="1129">
        <v>4261002</v>
      </c>
      <c r="D20" s="1007">
        <v>167559</v>
      </c>
    </row>
    <row r="21" spans="1:4" x14ac:dyDescent="0.35">
      <c r="A21" s="997" t="s">
        <v>9769</v>
      </c>
      <c r="B21" s="1129">
        <v>6451408</v>
      </c>
      <c r="C21" s="1129">
        <v>6284400</v>
      </c>
      <c r="D21" s="1007">
        <v>167008</v>
      </c>
    </row>
    <row r="22" spans="1:4" x14ac:dyDescent="0.35">
      <c r="A22" s="997" t="s">
        <v>4721</v>
      </c>
      <c r="B22" s="1129">
        <v>644100</v>
      </c>
      <c r="C22" s="1129">
        <v>481480</v>
      </c>
      <c r="D22" s="1007">
        <v>162620</v>
      </c>
    </row>
    <row r="23" spans="1:4" x14ac:dyDescent="0.35">
      <c r="A23" s="997" t="s">
        <v>1400</v>
      </c>
      <c r="B23" s="1129">
        <v>26199453</v>
      </c>
      <c r="C23" s="1129">
        <v>26039908</v>
      </c>
      <c r="D23" s="1007">
        <v>159545</v>
      </c>
    </row>
    <row r="24" spans="1:4" x14ac:dyDescent="0.35">
      <c r="A24" s="997" t="s">
        <v>8559</v>
      </c>
      <c r="B24" s="1129">
        <v>2395293</v>
      </c>
      <c r="C24" s="1129">
        <v>2283299</v>
      </c>
      <c r="D24" s="1007">
        <v>111994</v>
      </c>
    </row>
    <row r="25" spans="1:4" x14ac:dyDescent="0.35">
      <c r="A25" s="997" t="s">
        <v>12290</v>
      </c>
      <c r="B25" s="1129">
        <v>1278570</v>
      </c>
      <c r="C25" s="1129">
        <v>1172797</v>
      </c>
      <c r="D25" s="1007">
        <v>105773</v>
      </c>
    </row>
    <row r="26" spans="1:4" x14ac:dyDescent="0.35">
      <c r="A26" s="997" t="s">
        <v>8876</v>
      </c>
      <c r="B26" s="1129">
        <v>2891040</v>
      </c>
      <c r="C26" s="1129">
        <v>2799926</v>
      </c>
      <c r="D26" s="1007">
        <v>91114</v>
      </c>
    </row>
    <row r="27" spans="1:4" x14ac:dyDescent="0.35">
      <c r="A27" s="997" t="s">
        <v>6408</v>
      </c>
      <c r="B27" s="1129">
        <v>959942</v>
      </c>
      <c r="C27" s="1129">
        <v>879099</v>
      </c>
      <c r="D27" s="1007">
        <v>80843</v>
      </c>
    </row>
    <row r="28" spans="1:4" x14ac:dyDescent="0.35">
      <c r="A28" s="997" t="s">
        <v>10571</v>
      </c>
      <c r="B28" s="1129">
        <v>1753282</v>
      </c>
      <c r="C28" s="1129">
        <v>1719382</v>
      </c>
      <c r="D28" s="1007">
        <v>33900</v>
      </c>
    </row>
    <row r="29" spans="1:4" x14ac:dyDescent="0.35">
      <c r="A29" s="997" t="s">
        <v>11</v>
      </c>
      <c r="B29" s="1129">
        <v>183038</v>
      </c>
      <c r="C29" s="1129">
        <v>164487</v>
      </c>
      <c r="D29" s="1007">
        <v>18551</v>
      </c>
    </row>
    <row r="30" spans="1:4" x14ac:dyDescent="0.35">
      <c r="A30" s="997" t="s">
        <v>8339</v>
      </c>
      <c r="B30" s="1129">
        <v>6661900</v>
      </c>
      <c r="C30" s="1129">
        <v>6645860</v>
      </c>
      <c r="D30" s="1007">
        <v>16040</v>
      </c>
    </row>
    <row r="31" spans="1:4" x14ac:dyDescent="0.35">
      <c r="A31" s="997" t="s">
        <v>9967</v>
      </c>
      <c r="B31" s="1129">
        <v>385571</v>
      </c>
      <c r="C31" s="1129">
        <v>370221</v>
      </c>
      <c r="D31" s="1007">
        <v>15350</v>
      </c>
    </row>
    <row r="32" spans="1:4" x14ac:dyDescent="0.35">
      <c r="A32" s="997" t="s">
        <v>10911</v>
      </c>
      <c r="B32" s="1129">
        <v>79935</v>
      </c>
      <c r="C32" s="1129">
        <v>64935</v>
      </c>
      <c r="D32" s="1007">
        <v>15000</v>
      </c>
    </row>
    <row r="33" spans="1:4" x14ac:dyDescent="0.35">
      <c r="A33" s="997" t="s">
        <v>10379</v>
      </c>
      <c r="B33" s="1129">
        <v>1329980</v>
      </c>
      <c r="C33" s="1129">
        <v>1316220</v>
      </c>
      <c r="D33" s="1007">
        <v>13760</v>
      </c>
    </row>
    <row r="34" spans="1:4" hidden="1" x14ac:dyDescent="0.35">
      <c r="A34" s="997" t="s">
        <v>10471</v>
      </c>
      <c r="B34" s="1129">
        <v>1683705</v>
      </c>
      <c r="C34" s="1129">
        <v>1679205</v>
      </c>
      <c r="D34" s="1007">
        <v>4500</v>
      </c>
    </row>
    <row r="35" spans="1:4" hidden="1" x14ac:dyDescent="0.35">
      <c r="A35" s="997" t="s">
        <v>6508</v>
      </c>
      <c r="B35" s="1129">
        <v>798186</v>
      </c>
      <c r="C35" s="1129">
        <v>793941</v>
      </c>
      <c r="D35" s="1007">
        <v>4245</v>
      </c>
    </row>
    <row r="36" spans="1:4" hidden="1" x14ac:dyDescent="0.35">
      <c r="A36" s="997" t="s">
        <v>1399</v>
      </c>
      <c r="B36" s="1129">
        <v>54635</v>
      </c>
      <c r="C36" s="1129">
        <v>54635</v>
      </c>
      <c r="D36" s="1007">
        <v>0</v>
      </c>
    </row>
    <row r="37" spans="1:4" hidden="1" x14ac:dyDescent="0.35">
      <c r="A37" s="997" t="s">
        <v>7555</v>
      </c>
      <c r="B37" s="1129">
        <v>1012779</v>
      </c>
      <c r="C37" s="1129">
        <v>1012779</v>
      </c>
      <c r="D37" s="1007">
        <v>0</v>
      </c>
    </row>
    <row r="38" spans="1:4" hidden="1" x14ac:dyDescent="0.35">
      <c r="A38" s="997" t="s">
        <v>395</v>
      </c>
      <c r="B38" s="1129">
        <v>51141</v>
      </c>
      <c r="C38" s="1129">
        <v>51141</v>
      </c>
      <c r="D38" s="1007">
        <v>0</v>
      </c>
    </row>
    <row r="39" spans="1:4" hidden="1" x14ac:dyDescent="0.35">
      <c r="A39" s="997" t="s">
        <v>465</v>
      </c>
      <c r="B39" s="1129">
        <v>3188510</v>
      </c>
      <c r="C39" s="1129">
        <v>3188510</v>
      </c>
      <c r="D39" s="1007">
        <v>0</v>
      </c>
    </row>
    <row r="40" spans="1:4" hidden="1" x14ac:dyDescent="0.35">
      <c r="A40" s="997" t="s">
        <v>3945</v>
      </c>
      <c r="B40" s="1129">
        <v>5200</v>
      </c>
      <c r="C40" s="1129">
        <v>5200</v>
      </c>
      <c r="D40" s="1007">
        <v>0</v>
      </c>
    </row>
    <row r="41" spans="1:4" hidden="1" x14ac:dyDescent="0.35">
      <c r="A41" s="997" t="s">
        <v>769</v>
      </c>
      <c r="B41" s="1129">
        <v>190145</v>
      </c>
      <c r="C41" s="1129">
        <v>190145</v>
      </c>
      <c r="D41" s="1007">
        <v>0</v>
      </c>
    </row>
    <row r="42" spans="1:4" hidden="1" x14ac:dyDescent="0.35">
      <c r="A42" s="997" t="s">
        <v>10151</v>
      </c>
      <c r="B42" s="1129">
        <v>2384019</v>
      </c>
      <c r="C42" s="1129">
        <v>2384019</v>
      </c>
      <c r="D42" s="1007">
        <v>0</v>
      </c>
    </row>
    <row r="43" spans="1:4" hidden="1" x14ac:dyDescent="0.35">
      <c r="A43" s="997" t="s">
        <v>1087</v>
      </c>
      <c r="B43" s="1129">
        <v>88730</v>
      </c>
      <c r="C43" s="1129">
        <v>88730</v>
      </c>
      <c r="D43" s="1007">
        <v>0</v>
      </c>
    </row>
    <row r="44" spans="1:4" hidden="1" x14ac:dyDescent="0.35">
      <c r="A44" s="997" t="s">
        <v>6505</v>
      </c>
      <c r="B44" s="1129">
        <v>156073</v>
      </c>
      <c r="C44" s="1129">
        <v>156073</v>
      </c>
      <c r="D44" s="1007">
        <v>0</v>
      </c>
    </row>
    <row r="45" spans="1:4" hidden="1" x14ac:dyDescent="0.35">
      <c r="A45" s="997" t="s">
        <v>1206</v>
      </c>
      <c r="B45" s="1129">
        <v>263340</v>
      </c>
      <c r="C45" s="1129">
        <v>263340</v>
      </c>
      <c r="D45" s="1007">
        <v>0</v>
      </c>
    </row>
    <row r="46" spans="1:4" hidden="1" x14ac:dyDescent="0.35">
      <c r="A46" s="997" t="s">
        <v>7732</v>
      </c>
      <c r="B46" s="1129">
        <v>221361</v>
      </c>
      <c r="C46" s="1129">
        <v>221361</v>
      </c>
      <c r="D46" s="1007">
        <v>0</v>
      </c>
    </row>
    <row r="47" spans="1:4" hidden="1" x14ac:dyDescent="0.35">
      <c r="A47" s="997" t="s">
        <v>1493</v>
      </c>
      <c r="B47" s="1129">
        <v>188750</v>
      </c>
      <c r="C47" s="1129">
        <v>188750</v>
      </c>
      <c r="D47" s="1007">
        <v>0</v>
      </c>
    </row>
    <row r="48" spans="1:4" hidden="1" x14ac:dyDescent="0.35">
      <c r="A48" s="997" t="s">
        <v>129</v>
      </c>
      <c r="B48" s="1129">
        <v>276956</v>
      </c>
      <c r="C48" s="1129">
        <v>276956</v>
      </c>
      <c r="D48" s="1007">
        <v>0</v>
      </c>
    </row>
    <row r="49" spans="1:4" hidden="1" x14ac:dyDescent="0.35">
      <c r="A49" s="997" t="s">
        <v>33</v>
      </c>
      <c r="B49" s="1129">
        <v>569111</v>
      </c>
      <c r="C49" s="1129">
        <v>569111</v>
      </c>
      <c r="D49" s="1007">
        <v>0</v>
      </c>
    </row>
    <row r="50" spans="1:4" hidden="1" x14ac:dyDescent="0.35">
      <c r="A50" s="997" t="s">
        <v>130</v>
      </c>
      <c r="B50" s="1129">
        <v>624947</v>
      </c>
      <c r="C50" s="1129">
        <v>624947</v>
      </c>
      <c r="D50" s="1007">
        <v>0</v>
      </c>
    </row>
    <row r="51" spans="1:4" hidden="1" x14ac:dyDescent="0.35">
      <c r="A51" s="997" t="s">
        <v>1807</v>
      </c>
      <c r="B51" s="1129">
        <v>4800</v>
      </c>
      <c r="C51" s="1129">
        <v>4800</v>
      </c>
      <c r="D51" s="1007">
        <v>0</v>
      </c>
    </row>
    <row r="52" spans="1:4" hidden="1" x14ac:dyDescent="0.35">
      <c r="A52" s="997" t="s">
        <v>2094</v>
      </c>
      <c r="B52" s="1129">
        <v>148869</v>
      </c>
      <c r="C52" s="1129">
        <v>148869</v>
      </c>
      <c r="D52" s="1007">
        <v>0</v>
      </c>
    </row>
    <row r="53" spans="1:4" hidden="1" x14ac:dyDescent="0.35">
      <c r="A53" s="997" t="s">
        <v>1691</v>
      </c>
      <c r="B53" s="1129">
        <v>13508</v>
      </c>
      <c r="C53" s="1129">
        <v>13508</v>
      </c>
      <c r="D53" s="1007">
        <v>0</v>
      </c>
    </row>
    <row r="54" spans="1:4" hidden="1" x14ac:dyDescent="0.35">
      <c r="A54" s="997" t="s">
        <v>171</v>
      </c>
      <c r="B54" s="1129">
        <v>46541</v>
      </c>
      <c r="C54" s="1129">
        <v>46541</v>
      </c>
      <c r="D54" s="1007">
        <v>0</v>
      </c>
    </row>
    <row r="55" spans="1:4" hidden="1" x14ac:dyDescent="0.35">
      <c r="A55" s="997" t="s">
        <v>2023</v>
      </c>
      <c r="B55" s="1129">
        <v>290962</v>
      </c>
      <c r="C55" s="1129">
        <v>290962</v>
      </c>
      <c r="D55" s="1007">
        <v>0</v>
      </c>
    </row>
    <row r="56" spans="1:4" hidden="1" x14ac:dyDescent="0.35">
      <c r="A56" s="997" t="s">
        <v>37</v>
      </c>
      <c r="B56" s="1129">
        <v>74360</v>
      </c>
      <c r="C56" s="1129">
        <v>74360</v>
      </c>
      <c r="D56" s="1007">
        <v>0</v>
      </c>
    </row>
    <row r="57" spans="1:4" hidden="1" x14ac:dyDescent="0.35">
      <c r="A57" s="997" t="s">
        <v>32</v>
      </c>
      <c r="B57" s="1129">
        <v>327433</v>
      </c>
      <c r="C57" s="1129">
        <v>327433</v>
      </c>
      <c r="D57" s="1007">
        <v>0</v>
      </c>
    </row>
    <row r="58" spans="1:4" hidden="1" x14ac:dyDescent="0.35">
      <c r="A58" s="997" t="s">
        <v>7126</v>
      </c>
      <c r="B58" s="1129"/>
      <c r="C58" s="1129"/>
      <c r="D58" s="1007">
        <v>0</v>
      </c>
    </row>
    <row r="59" spans="1:4" hidden="1" x14ac:dyDescent="0.35">
      <c r="A59" s="997" t="s">
        <v>2043</v>
      </c>
      <c r="B59" s="1129">
        <v>91259</v>
      </c>
      <c r="C59" s="1129">
        <v>91259</v>
      </c>
      <c r="D59" s="1007">
        <v>0</v>
      </c>
    </row>
    <row r="60" spans="1:4" hidden="1" x14ac:dyDescent="0.35">
      <c r="A60" s="997" t="s">
        <v>7817</v>
      </c>
      <c r="B60" s="1129">
        <v>136445</v>
      </c>
      <c r="C60" s="1129">
        <v>136445</v>
      </c>
      <c r="D60" s="1007">
        <v>0</v>
      </c>
    </row>
    <row r="61" spans="1:4" hidden="1" x14ac:dyDescent="0.35">
      <c r="A61" s="997" t="s">
        <v>2263</v>
      </c>
      <c r="B61" s="1129">
        <v>81323</v>
      </c>
      <c r="C61" s="1129">
        <v>81323</v>
      </c>
      <c r="D61" s="1007">
        <v>0</v>
      </c>
    </row>
    <row r="62" spans="1:4" hidden="1" x14ac:dyDescent="0.35">
      <c r="A62" s="997" t="s">
        <v>8043</v>
      </c>
      <c r="B62" s="1129">
        <v>11932427</v>
      </c>
      <c r="C62" s="1129">
        <v>11932427</v>
      </c>
      <c r="D62" s="1007">
        <v>0</v>
      </c>
    </row>
    <row r="63" spans="1:4" hidden="1" x14ac:dyDescent="0.35">
      <c r="A63" s="997" t="s">
        <v>2404</v>
      </c>
      <c r="B63" s="1129">
        <v>907</v>
      </c>
      <c r="C63" s="1129">
        <v>907</v>
      </c>
      <c r="D63" s="1007">
        <v>0</v>
      </c>
    </row>
    <row r="64" spans="1:4" hidden="1" x14ac:dyDescent="0.35">
      <c r="A64" s="997" t="s">
        <v>8532</v>
      </c>
      <c r="B64" s="1129">
        <v>235522</v>
      </c>
      <c r="C64" s="1129">
        <v>235522</v>
      </c>
      <c r="D64" s="1007">
        <v>0</v>
      </c>
    </row>
    <row r="65" spans="1:4" hidden="1" x14ac:dyDescent="0.35">
      <c r="A65" s="997" t="s">
        <v>2548</v>
      </c>
      <c r="B65" s="1129">
        <v>42578</v>
      </c>
      <c r="C65" s="1129">
        <v>42578</v>
      </c>
      <c r="D65" s="1007">
        <v>0</v>
      </c>
    </row>
    <row r="66" spans="1:4" hidden="1" x14ac:dyDescent="0.35">
      <c r="A66" s="997" t="s">
        <v>9409</v>
      </c>
      <c r="B66" s="1129">
        <v>1080276</v>
      </c>
      <c r="C66" s="1129">
        <v>1080276</v>
      </c>
      <c r="D66" s="1007">
        <v>0</v>
      </c>
    </row>
    <row r="67" spans="1:4" hidden="1" x14ac:dyDescent="0.35">
      <c r="A67" s="997" t="s">
        <v>2652</v>
      </c>
      <c r="B67" s="1129">
        <v>9647104</v>
      </c>
      <c r="C67" s="1129">
        <v>9647104</v>
      </c>
      <c r="D67" s="1007">
        <v>0</v>
      </c>
    </row>
    <row r="68" spans="1:4" hidden="1" x14ac:dyDescent="0.35">
      <c r="A68" s="997" t="s">
        <v>14</v>
      </c>
      <c r="B68" s="1129">
        <v>53258</v>
      </c>
      <c r="C68" s="1129">
        <v>53258</v>
      </c>
      <c r="D68" s="1007">
        <v>0</v>
      </c>
    </row>
    <row r="69" spans="1:4" hidden="1" x14ac:dyDescent="0.35">
      <c r="A69" s="997" t="s">
        <v>2319</v>
      </c>
      <c r="B69" s="1129">
        <v>39773</v>
      </c>
      <c r="C69" s="1129">
        <v>39773</v>
      </c>
      <c r="D69" s="1007">
        <v>0</v>
      </c>
    </row>
    <row r="70" spans="1:4" hidden="1" x14ac:dyDescent="0.35">
      <c r="A70" s="997" t="s">
        <v>2227</v>
      </c>
      <c r="B70" s="1129">
        <v>381380</v>
      </c>
      <c r="C70" s="1129">
        <v>381380</v>
      </c>
      <c r="D70" s="1007">
        <v>0</v>
      </c>
    </row>
    <row r="71" spans="1:4" hidden="1" x14ac:dyDescent="0.35">
      <c r="A71" s="997" t="s">
        <v>3384</v>
      </c>
      <c r="B71" s="1129">
        <v>4145</v>
      </c>
      <c r="C71" s="1129">
        <v>4145</v>
      </c>
      <c r="D71" s="1007">
        <v>0</v>
      </c>
    </row>
    <row r="72" spans="1:4" hidden="1" x14ac:dyDescent="0.35">
      <c r="A72" s="997" t="s">
        <v>7807</v>
      </c>
      <c r="B72" s="1129">
        <v>1072490</v>
      </c>
      <c r="C72" s="1129">
        <v>1072490</v>
      </c>
      <c r="D72" s="1007">
        <v>0</v>
      </c>
    </row>
    <row r="73" spans="1:4" hidden="1" x14ac:dyDescent="0.35">
      <c r="A73" s="997" t="s">
        <v>3401</v>
      </c>
      <c r="B73" s="1129">
        <v>25920</v>
      </c>
      <c r="C73" s="1129">
        <v>25920</v>
      </c>
      <c r="D73" s="1007">
        <v>0</v>
      </c>
    </row>
    <row r="74" spans="1:4" s="1008" customFormat="1" hidden="1" x14ac:dyDescent="0.35">
      <c r="A74" s="997" t="s">
        <v>82</v>
      </c>
      <c r="B74" s="1129">
        <v>732794</v>
      </c>
      <c r="C74" s="1129">
        <v>732794</v>
      </c>
      <c r="D74" s="1007">
        <v>0</v>
      </c>
    </row>
    <row r="75" spans="1:4" hidden="1" x14ac:dyDescent="0.35">
      <c r="A75" s="997" t="s">
        <v>3622</v>
      </c>
      <c r="B75" s="1129">
        <v>1205380</v>
      </c>
      <c r="C75" s="1129">
        <v>1205380</v>
      </c>
      <c r="D75" s="1007">
        <v>0</v>
      </c>
    </row>
    <row r="76" spans="1:4" hidden="1" x14ac:dyDescent="0.35">
      <c r="A76" s="997" t="s">
        <v>7067</v>
      </c>
      <c r="B76" s="1129">
        <v>1567993</v>
      </c>
      <c r="C76" s="1129">
        <v>1567993</v>
      </c>
      <c r="D76" s="1007">
        <v>0</v>
      </c>
    </row>
    <row r="77" spans="1:4" hidden="1" x14ac:dyDescent="0.35">
      <c r="A77" s="997" t="s">
        <v>1676</v>
      </c>
      <c r="B77" s="1129">
        <v>155133</v>
      </c>
      <c r="C77" s="1129">
        <v>155133</v>
      </c>
      <c r="D77" s="1007">
        <v>0</v>
      </c>
    </row>
    <row r="78" spans="1:4" hidden="1" x14ac:dyDescent="0.35">
      <c r="A78" s="997" t="s">
        <v>7657</v>
      </c>
      <c r="B78" s="1129">
        <v>1303060</v>
      </c>
      <c r="C78" s="1129">
        <v>1303060</v>
      </c>
      <c r="D78" s="1007">
        <v>0</v>
      </c>
    </row>
    <row r="79" spans="1:4" hidden="1" x14ac:dyDescent="0.35">
      <c r="A79" s="997" t="s">
        <v>18</v>
      </c>
      <c r="B79" s="1129">
        <v>150590</v>
      </c>
      <c r="C79" s="1129">
        <v>150590</v>
      </c>
      <c r="D79" s="1007">
        <v>0</v>
      </c>
    </row>
    <row r="80" spans="1:4" hidden="1" x14ac:dyDescent="0.35">
      <c r="A80" s="997" t="s">
        <v>7112</v>
      </c>
      <c r="B80" s="1129">
        <v>565282</v>
      </c>
      <c r="C80" s="1129">
        <v>565282</v>
      </c>
      <c r="D80" s="1007">
        <v>0</v>
      </c>
    </row>
    <row r="81" spans="1:4" hidden="1" x14ac:dyDescent="0.35">
      <c r="A81" s="997" t="s">
        <v>963</v>
      </c>
      <c r="B81" s="1129">
        <v>144342</v>
      </c>
      <c r="C81" s="1129">
        <v>144342</v>
      </c>
      <c r="D81" s="1007">
        <v>0</v>
      </c>
    </row>
    <row r="82" spans="1:4" hidden="1" x14ac:dyDescent="0.35">
      <c r="A82" s="997" t="s">
        <v>6518</v>
      </c>
      <c r="B82" s="1129">
        <v>1058091</v>
      </c>
      <c r="C82" s="1129">
        <v>1058091</v>
      </c>
      <c r="D82" s="1007">
        <v>0</v>
      </c>
    </row>
    <row r="83" spans="1:4" hidden="1" x14ac:dyDescent="0.35">
      <c r="A83" s="997" t="s">
        <v>4884</v>
      </c>
      <c r="B83" s="1129">
        <v>262657</v>
      </c>
      <c r="C83" s="1129">
        <v>262657</v>
      </c>
      <c r="D83" s="1007">
        <v>0</v>
      </c>
    </row>
    <row r="84" spans="1:4" hidden="1" x14ac:dyDescent="0.35">
      <c r="A84" s="997" t="s">
        <v>6647</v>
      </c>
      <c r="B84" s="1129"/>
      <c r="C84" s="1129"/>
      <c r="D84" s="1007">
        <v>0</v>
      </c>
    </row>
    <row r="85" spans="1:4" hidden="1" x14ac:dyDescent="0.35">
      <c r="A85" s="997" t="s">
        <v>5052</v>
      </c>
      <c r="B85" s="1129">
        <v>206944</v>
      </c>
      <c r="C85" s="1129">
        <v>206944</v>
      </c>
      <c r="D85" s="1007">
        <v>0</v>
      </c>
    </row>
    <row r="86" spans="1:4" hidden="1" x14ac:dyDescent="0.35">
      <c r="A86" s="997" t="s">
        <v>7746</v>
      </c>
      <c r="B86" s="1129">
        <v>319499</v>
      </c>
      <c r="C86" s="1129">
        <v>319499</v>
      </c>
      <c r="D86" s="1007">
        <v>0</v>
      </c>
    </row>
    <row r="87" spans="1:4" hidden="1" x14ac:dyDescent="0.35">
      <c r="A87" s="997" t="s">
        <v>4814</v>
      </c>
      <c r="B87" s="1129">
        <v>15712</v>
      </c>
      <c r="C87" s="1129">
        <v>15712</v>
      </c>
      <c r="D87" s="1007">
        <v>0</v>
      </c>
    </row>
    <row r="88" spans="1:4" hidden="1" x14ac:dyDescent="0.35">
      <c r="A88" s="997" t="s">
        <v>7921</v>
      </c>
      <c r="B88" s="1129">
        <v>3715694</v>
      </c>
      <c r="C88" s="1129">
        <v>3715694</v>
      </c>
      <c r="D88" s="1007">
        <v>0</v>
      </c>
    </row>
    <row r="89" spans="1:4" hidden="1" x14ac:dyDescent="0.35">
      <c r="A89" s="997" t="s">
        <v>5227</v>
      </c>
      <c r="B89" s="1129">
        <v>862774</v>
      </c>
      <c r="C89" s="1129">
        <v>862774</v>
      </c>
      <c r="D89" s="1007">
        <v>0</v>
      </c>
    </row>
    <row r="90" spans="1:4" hidden="1" x14ac:dyDescent="0.35">
      <c r="A90" s="997" t="s">
        <v>7953</v>
      </c>
      <c r="B90" s="1129">
        <v>3636139</v>
      </c>
      <c r="C90" s="1129">
        <v>3636139</v>
      </c>
      <c r="D90" s="1007">
        <v>0</v>
      </c>
    </row>
    <row r="91" spans="1:4" hidden="1" x14ac:dyDescent="0.35">
      <c r="A91" s="997" t="s">
        <v>5320</v>
      </c>
      <c r="B91" s="1129">
        <v>52679</v>
      </c>
      <c r="C91" s="1129">
        <v>52679</v>
      </c>
      <c r="D91" s="1007">
        <v>0</v>
      </c>
    </row>
    <row r="92" spans="1:4" hidden="1" x14ac:dyDescent="0.35">
      <c r="A92" s="997" t="s">
        <v>8077</v>
      </c>
      <c r="B92" s="1129">
        <v>142848</v>
      </c>
      <c r="C92" s="1129">
        <v>142848</v>
      </c>
      <c r="D92" s="1007">
        <v>0</v>
      </c>
    </row>
    <row r="93" spans="1:4" hidden="1" x14ac:dyDescent="0.35">
      <c r="A93" s="997" t="s">
        <v>5548</v>
      </c>
      <c r="B93" s="1129">
        <v>202398</v>
      </c>
      <c r="C93" s="1129">
        <v>202398</v>
      </c>
      <c r="D93" s="1007">
        <v>0</v>
      </c>
    </row>
    <row r="94" spans="1:4" hidden="1" x14ac:dyDescent="0.35">
      <c r="A94" s="997" t="s">
        <v>1203</v>
      </c>
      <c r="B94" s="1129">
        <v>59350</v>
      </c>
      <c r="C94" s="1129">
        <v>59350</v>
      </c>
      <c r="D94" s="1007">
        <v>0</v>
      </c>
    </row>
    <row r="95" spans="1:4" hidden="1" x14ac:dyDescent="0.35">
      <c r="A95" s="997" t="s">
        <v>5709</v>
      </c>
      <c r="B95" s="1129">
        <v>189460</v>
      </c>
      <c r="C95" s="1129">
        <v>189460</v>
      </c>
      <c r="D95" s="1007">
        <v>0</v>
      </c>
    </row>
    <row r="96" spans="1:4" hidden="1" x14ac:dyDescent="0.35">
      <c r="A96" s="997" t="s">
        <v>40</v>
      </c>
      <c r="B96" s="1129">
        <v>4949540</v>
      </c>
      <c r="C96" s="1129">
        <v>4949540</v>
      </c>
      <c r="D96" s="1007">
        <v>0</v>
      </c>
    </row>
    <row r="97" spans="1:4" hidden="1" x14ac:dyDescent="0.35">
      <c r="A97" s="997" t="s">
        <v>5720</v>
      </c>
      <c r="B97" s="1129">
        <v>271758</v>
      </c>
      <c r="C97" s="1129">
        <v>271758</v>
      </c>
      <c r="D97" s="1007">
        <v>0</v>
      </c>
    </row>
    <row r="98" spans="1:4" hidden="1" x14ac:dyDescent="0.35">
      <c r="A98" s="997" t="s">
        <v>1215</v>
      </c>
      <c r="B98" s="1129">
        <v>258956</v>
      </c>
      <c r="C98" s="1129">
        <v>258956</v>
      </c>
      <c r="D98" s="1007">
        <v>0</v>
      </c>
    </row>
    <row r="99" spans="1:4" hidden="1" x14ac:dyDescent="0.35">
      <c r="A99" s="997" t="s">
        <v>12248</v>
      </c>
      <c r="B99" s="1129">
        <v>82500</v>
      </c>
      <c r="C99" s="1129">
        <v>82500</v>
      </c>
      <c r="D99" s="1007">
        <v>0</v>
      </c>
    </row>
    <row r="100" spans="1:4" hidden="1" x14ac:dyDescent="0.35">
      <c r="A100" s="997" t="s">
        <v>9507</v>
      </c>
      <c r="B100" s="1129">
        <v>69638</v>
      </c>
      <c r="C100" s="1129">
        <v>69638</v>
      </c>
      <c r="D100" s="1007">
        <v>0</v>
      </c>
    </row>
    <row r="101" spans="1:4" hidden="1" x14ac:dyDescent="0.35">
      <c r="A101" s="997" t="s">
        <v>10122</v>
      </c>
      <c r="B101" s="1129">
        <v>80000</v>
      </c>
      <c r="C101" s="1129">
        <v>80000</v>
      </c>
      <c r="D101" s="1007">
        <v>0</v>
      </c>
    </row>
    <row r="102" spans="1:4" hidden="1" x14ac:dyDescent="0.35">
      <c r="A102" s="997" t="s">
        <v>44</v>
      </c>
      <c r="B102" s="1129">
        <v>10000</v>
      </c>
      <c r="C102" s="1129">
        <v>10000</v>
      </c>
      <c r="D102" s="1007">
        <v>0</v>
      </c>
    </row>
    <row r="103" spans="1:4" hidden="1" x14ac:dyDescent="0.35">
      <c r="A103" s="997" t="s">
        <v>2787</v>
      </c>
      <c r="B103" s="1129">
        <v>4910436</v>
      </c>
      <c r="C103" s="1129">
        <v>4910436</v>
      </c>
      <c r="D103" s="1007">
        <v>0</v>
      </c>
    </row>
    <row r="104" spans="1:4" hidden="1" x14ac:dyDescent="0.35">
      <c r="A104" s="997" t="s">
        <v>39</v>
      </c>
      <c r="B104" s="1129">
        <v>65000</v>
      </c>
      <c r="C104" s="1129">
        <v>65000</v>
      </c>
      <c r="D104" s="1007">
        <v>0</v>
      </c>
    </row>
    <row r="105" spans="1:4" hidden="1" x14ac:dyDescent="0.35">
      <c r="A105" s="997" t="s">
        <v>6248</v>
      </c>
      <c r="B105" s="1129">
        <v>64600</v>
      </c>
      <c r="C105" s="1129">
        <v>64600</v>
      </c>
      <c r="D105" s="1007">
        <v>0</v>
      </c>
    </row>
    <row r="106" spans="1:4" hidden="1" x14ac:dyDescent="0.35">
      <c r="A106" s="997" t="s">
        <v>2933</v>
      </c>
      <c r="B106" s="1129">
        <v>6628809</v>
      </c>
      <c r="C106" s="1129">
        <v>6628809</v>
      </c>
      <c r="D106" s="1007">
        <v>0</v>
      </c>
    </row>
    <row r="107" spans="1:4" hidden="1" x14ac:dyDescent="0.35">
      <c r="A107" s="997" t="s">
        <v>2271</v>
      </c>
      <c r="B107" s="1129">
        <v>166908</v>
      </c>
      <c r="C107" s="1129">
        <v>166908</v>
      </c>
      <c r="D107" s="1007">
        <v>0</v>
      </c>
    </row>
    <row r="108" spans="1:4" hidden="1" x14ac:dyDescent="0.35">
      <c r="A108" s="997" t="s">
        <v>154</v>
      </c>
      <c r="B108" s="1129">
        <v>252400</v>
      </c>
      <c r="C108" s="1129">
        <v>252400</v>
      </c>
      <c r="D108" s="1007">
        <v>0</v>
      </c>
    </row>
    <row r="109" spans="1:4" hidden="1" x14ac:dyDescent="0.35">
      <c r="A109" s="997" t="s">
        <v>2089</v>
      </c>
      <c r="B109" s="1129">
        <v>64441</v>
      </c>
      <c r="C109" s="1129">
        <v>64441</v>
      </c>
      <c r="D109" s="1007">
        <v>0</v>
      </c>
    </row>
    <row r="110" spans="1:4" hidden="1" x14ac:dyDescent="0.35">
      <c r="A110" s="997" t="s">
        <v>36</v>
      </c>
      <c r="B110" s="1129">
        <v>11281</v>
      </c>
      <c r="C110" s="1129">
        <v>11281</v>
      </c>
      <c r="D110" s="1007">
        <v>0</v>
      </c>
    </row>
    <row r="111" spans="1:4" hidden="1" x14ac:dyDescent="0.35">
      <c r="A111" s="997" t="s">
        <v>2649</v>
      </c>
      <c r="B111" s="1129">
        <v>202856</v>
      </c>
      <c r="C111" s="1129">
        <v>202856</v>
      </c>
      <c r="D111" s="1007">
        <v>0</v>
      </c>
    </row>
    <row r="112" spans="1:4" hidden="1" x14ac:dyDescent="0.35">
      <c r="A112" s="997" t="s">
        <v>38</v>
      </c>
      <c r="B112" s="1129">
        <v>110704</v>
      </c>
      <c r="C112" s="1129">
        <v>110704</v>
      </c>
      <c r="D112" s="1007">
        <v>0</v>
      </c>
    </row>
    <row r="113" spans="1:4" hidden="1" x14ac:dyDescent="0.35">
      <c r="A113" s="997" t="s">
        <v>11007</v>
      </c>
      <c r="B113" s="1129">
        <v>69890</v>
      </c>
      <c r="C113" s="1129">
        <v>69890</v>
      </c>
      <c r="D113" s="1007">
        <v>0</v>
      </c>
    </row>
    <row r="114" spans="1:4" hidden="1" x14ac:dyDescent="0.35">
      <c r="A114" s="997" t="s">
        <v>1397</v>
      </c>
      <c r="B114" s="1129">
        <v>3227014</v>
      </c>
      <c r="C114" s="1129">
        <v>3227014</v>
      </c>
      <c r="D114" s="1007">
        <v>0</v>
      </c>
    </row>
    <row r="115" spans="1:4" hidden="1" x14ac:dyDescent="0.35">
      <c r="A115" s="997" t="s">
        <v>160</v>
      </c>
      <c r="B115" s="1129">
        <v>7375</v>
      </c>
      <c r="C115" s="1129">
        <v>7375</v>
      </c>
      <c r="D115" s="1007">
        <v>0</v>
      </c>
    </row>
    <row r="116" spans="1:4" hidden="1" x14ac:dyDescent="0.35">
      <c r="A116" s="997" t="s">
        <v>673</v>
      </c>
      <c r="B116" s="1129">
        <v>629934</v>
      </c>
      <c r="C116" s="1129">
        <v>629934</v>
      </c>
      <c r="D116" s="1007">
        <v>0</v>
      </c>
    </row>
    <row r="117" spans="1:4" hidden="1" x14ac:dyDescent="0.35">
      <c r="A117" s="997" t="s">
        <v>11716</v>
      </c>
      <c r="B117" s="1129">
        <v>56173</v>
      </c>
      <c r="C117" s="1129">
        <v>56173</v>
      </c>
      <c r="D117" s="1007">
        <v>0</v>
      </c>
    </row>
    <row r="118" spans="1:4" hidden="1" x14ac:dyDescent="0.35">
      <c r="A118" s="997" t="s">
        <v>11075</v>
      </c>
      <c r="B118" s="1129">
        <v>900642</v>
      </c>
      <c r="C118" s="1129">
        <v>900642</v>
      </c>
      <c r="D118" s="1007">
        <v>0</v>
      </c>
    </row>
    <row r="119" spans="1:4" hidden="1" x14ac:dyDescent="0.35">
      <c r="A119" s="997" t="s">
        <v>6511</v>
      </c>
      <c r="B119" s="1129">
        <v>1741940</v>
      </c>
      <c r="C119" s="1129">
        <v>1741940</v>
      </c>
      <c r="D119" s="1007">
        <v>0</v>
      </c>
    </row>
    <row r="120" spans="1:4" x14ac:dyDescent="0.35">
      <c r="A120" s="997" t="s">
        <v>11271</v>
      </c>
      <c r="B120" s="1129">
        <v>34476</v>
      </c>
      <c r="C120" s="1129">
        <v>34476</v>
      </c>
      <c r="D120" s="1007">
        <v>0</v>
      </c>
    </row>
    <row r="121" spans="1:4" x14ac:dyDescent="0.35">
      <c r="A121" s="997" t="s">
        <v>6720</v>
      </c>
      <c r="B121" s="1129">
        <v>270400</v>
      </c>
      <c r="C121" s="1129">
        <v>270400</v>
      </c>
      <c r="D121" s="1007">
        <v>0</v>
      </c>
    </row>
    <row r="122" spans="1:4" x14ac:dyDescent="0.35">
      <c r="A122" s="997" t="s">
        <v>1805</v>
      </c>
      <c r="B122" s="1129">
        <v>236720</v>
      </c>
      <c r="C122" s="1129">
        <v>236720</v>
      </c>
      <c r="D122" s="1007">
        <v>0</v>
      </c>
    </row>
    <row r="123" spans="1:4" x14ac:dyDescent="0.35">
      <c r="A123" s="997" t="s">
        <v>11511</v>
      </c>
      <c r="B123" s="1129">
        <v>73043</v>
      </c>
      <c r="C123" s="1129">
        <v>73043</v>
      </c>
      <c r="D123" s="1007">
        <v>0</v>
      </c>
    </row>
    <row r="124" spans="1:4" x14ac:dyDescent="0.35">
      <c r="A124" s="997" t="s">
        <v>3946</v>
      </c>
      <c r="B124" s="1129">
        <v>514945</v>
      </c>
      <c r="C124" s="1129">
        <v>514945</v>
      </c>
      <c r="D124" s="1007">
        <v>0</v>
      </c>
    </row>
    <row r="125" spans="1:4" x14ac:dyDescent="0.35">
      <c r="A125" s="997" t="s">
        <v>6955</v>
      </c>
      <c r="B125" s="1129">
        <v>975613</v>
      </c>
      <c r="C125" s="1129">
        <v>975613</v>
      </c>
      <c r="D125" s="1007">
        <v>0</v>
      </c>
    </row>
    <row r="126" spans="1:4" x14ac:dyDescent="0.35">
      <c r="A126" s="997" t="s">
        <v>6507</v>
      </c>
      <c r="B126" s="1129">
        <v>74613</v>
      </c>
      <c r="C126" s="1129">
        <v>74613</v>
      </c>
      <c r="D126" s="1007">
        <v>0</v>
      </c>
    </row>
    <row r="127" spans="1:4" x14ac:dyDescent="0.35">
      <c r="A127" s="997" t="s">
        <v>6103</v>
      </c>
      <c r="B127" s="1129">
        <v>126398</v>
      </c>
      <c r="C127" s="1129">
        <v>126398</v>
      </c>
      <c r="D127" s="1007">
        <v>0</v>
      </c>
    </row>
    <row r="128" spans="1:4" x14ac:dyDescent="0.35">
      <c r="A128" s="997" t="s">
        <v>5729</v>
      </c>
      <c r="B128" s="1129">
        <v>20800</v>
      </c>
      <c r="C128" s="1129">
        <v>20800</v>
      </c>
      <c r="D128" s="1007">
        <v>0</v>
      </c>
    </row>
    <row r="129" spans="1:4" x14ac:dyDescent="0.35">
      <c r="A129" s="997" t="s">
        <v>3733</v>
      </c>
      <c r="B129" s="1129">
        <v>633124</v>
      </c>
      <c r="C129" s="1129">
        <v>633124</v>
      </c>
      <c r="D129" s="1007">
        <v>0</v>
      </c>
    </row>
    <row r="130" spans="1:4" x14ac:dyDescent="0.35">
      <c r="A130" s="997" t="s">
        <v>5811</v>
      </c>
      <c r="B130" s="1129">
        <v>317719</v>
      </c>
      <c r="C130" s="1129">
        <v>317719</v>
      </c>
      <c r="D130" s="1007">
        <v>0</v>
      </c>
    </row>
    <row r="131" spans="1:4" ht="24" thickBot="1" x14ac:dyDescent="0.4">
      <c r="A131" s="997" t="s">
        <v>75</v>
      </c>
      <c r="B131" s="1129">
        <v>48235</v>
      </c>
      <c r="C131" s="1129">
        <v>1282405</v>
      </c>
      <c r="D131" s="1007">
        <v>-1234170</v>
      </c>
    </row>
    <row r="132" spans="1:4" ht="24" thickBot="1" x14ac:dyDescent="0.4">
      <c r="A132" s="1009" t="s">
        <v>45</v>
      </c>
      <c r="B132" s="1010">
        <v>237899218.5</v>
      </c>
      <c r="C132" s="1011">
        <v>223149047</v>
      </c>
      <c r="D132" s="1012">
        <v>14750171.5</v>
      </c>
    </row>
    <row r="133" spans="1:4" x14ac:dyDescent="0.35">
      <c r="A133"/>
      <c r="B133"/>
      <c r="C133"/>
      <c r="D133"/>
    </row>
    <row r="134" spans="1:4" ht="24" thickBot="1" x14ac:dyDescent="0.4">
      <c r="A134"/>
      <c r="B134"/>
      <c r="C134"/>
      <c r="D134"/>
    </row>
    <row r="135" spans="1:4" x14ac:dyDescent="0.35">
      <c r="A135"/>
      <c r="B135"/>
      <c r="C135"/>
      <c r="D135"/>
    </row>
    <row r="136" spans="1:4" x14ac:dyDescent="0.35">
      <c r="A136"/>
      <c r="B136"/>
      <c r="C136"/>
      <c r="D136"/>
    </row>
    <row r="137" spans="1:4" x14ac:dyDescent="0.35">
      <c r="A137"/>
      <c r="B137"/>
      <c r="C137"/>
      <c r="D137"/>
    </row>
    <row r="138" spans="1:4" ht="24" thickBot="1" x14ac:dyDescent="0.4">
      <c r="A138"/>
      <c r="B138"/>
      <c r="C138"/>
      <c r="D138"/>
    </row>
    <row r="139" spans="1:4" ht="24" thickBot="1" x14ac:dyDescent="0.4">
      <c r="A139"/>
      <c r="B139"/>
      <c r="C139"/>
      <c r="D139"/>
    </row>
    <row r="140" spans="1:4" x14ac:dyDescent="0.35">
      <c r="A140"/>
      <c r="B140"/>
      <c r="C140"/>
      <c r="D140"/>
    </row>
    <row r="141" spans="1:4" x14ac:dyDescent="0.35">
      <c r="A141"/>
      <c r="B141"/>
      <c r="C141"/>
      <c r="D141"/>
    </row>
    <row r="142" spans="1:4" ht="24" thickBot="1" x14ac:dyDescent="0.4">
      <c r="A142"/>
      <c r="B142"/>
      <c r="C142"/>
      <c r="D142"/>
    </row>
    <row r="143" spans="1:4" x14ac:dyDescent="0.35">
      <c r="A143"/>
      <c r="B143"/>
      <c r="C143"/>
      <c r="D143"/>
    </row>
    <row r="144" spans="1:4" x14ac:dyDescent="0.35">
      <c r="A144"/>
      <c r="B144"/>
      <c r="C144"/>
      <c r="D144"/>
    </row>
    <row r="145" spans="1:4" ht="24" thickBot="1" x14ac:dyDescent="0.4">
      <c r="A145"/>
      <c r="B145"/>
      <c r="C145"/>
      <c r="D145"/>
    </row>
    <row r="146" spans="1:4" ht="24" thickBot="1" x14ac:dyDescent="0.4">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workbookViewId="0">
      <selection activeCell="B14" sqref="B14"/>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51" t="s">
        <v>10314</v>
      </c>
      <c r="B4" s="1252"/>
      <c r="C4" s="1253"/>
      <c r="E4" s="1251" t="s">
        <v>8022</v>
      </c>
      <c r="F4" s="1252"/>
      <c r="G4" s="1253"/>
      <c r="I4" s="1251" t="s">
        <v>7088</v>
      </c>
      <c r="J4" s="1252"/>
      <c r="K4" s="1253"/>
      <c r="M4" s="1251" t="s">
        <v>6017</v>
      </c>
      <c r="N4" s="1252"/>
      <c r="O4" s="1253"/>
      <c r="Q4" s="1251" t="s">
        <v>5069</v>
      </c>
      <c r="R4" s="1252"/>
      <c r="S4" s="1253"/>
      <c r="U4" s="1251" t="s">
        <v>3663</v>
      </c>
      <c r="V4" s="1252"/>
      <c r="W4" s="1253"/>
      <c r="Y4" s="1251" t="s">
        <v>2640</v>
      </c>
      <c r="Z4" s="1252"/>
      <c r="AA4" s="1253"/>
      <c r="AC4" s="1257" t="s">
        <v>6019</v>
      </c>
      <c r="AD4" s="1258"/>
      <c r="AE4" s="1259"/>
      <c r="AG4" s="1274" t="s">
        <v>1085</v>
      </c>
      <c r="AH4" s="1275"/>
      <c r="AI4" s="1276"/>
    </row>
    <row r="5" spans="1:42" ht="21" customHeight="1" x14ac:dyDescent="0.25">
      <c r="A5" s="1254"/>
      <c r="B5" s="1255"/>
      <c r="C5" s="1256"/>
      <c r="E5" s="1254"/>
      <c r="F5" s="1255"/>
      <c r="G5" s="1256"/>
      <c r="I5" s="1254"/>
      <c r="J5" s="1255"/>
      <c r="K5" s="1256"/>
      <c r="M5" s="1254"/>
      <c r="N5" s="1255"/>
      <c r="O5" s="1256"/>
      <c r="Q5" s="1254"/>
      <c r="R5" s="1255"/>
      <c r="S5" s="1256"/>
      <c r="U5" s="1254"/>
      <c r="V5" s="1255"/>
      <c r="W5" s="1256"/>
      <c r="Y5" s="1254"/>
      <c r="Z5" s="1255"/>
      <c r="AA5" s="1256"/>
      <c r="AB5" s="3"/>
      <c r="AC5" s="1260"/>
      <c r="AD5" s="1261"/>
      <c r="AE5" s="1262"/>
      <c r="AG5" s="1274"/>
      <c r="AH5" s="1275"/>
      <c r="AI5" s="1276"/>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28230737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19566386.36290323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30290987.583333336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SUM(Posting!E17706:E18076)</f>
        <v>26960834.387096774</v>
      </c>
      <c r="C12" s="276">
        <f>SUM(Posting!F17706:F18076)</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SUM(Posting!E18077:E18467)</f>
        <v>36002230.209677421</v>
      </c>
      <c r="C13" s="276">
        <f>SUM(Posting!F18077:F18467)</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SUM(Posting!E18468:E22587)</f>
        <v>7411976</v>
      </c>
      <c r="C14" s="276">
        <f>SUM(Posting!F18584:F22587)</f>
        <v>6928617</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c r="C15" s="276">
        <f>SUM(Posting!B14382:B14638)</f>
        <v>0</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c r="C16" s="276">
        <f>SUM(Posting!B14639:B14885)</f>
        <v>0</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c r="C17" s="276">
        <f>SUM(Posting!B14886:B15266)</f>
        <v>0</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SUM(Posting!B15267:B22400)</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193667932.55913979</v>
      </c>
      <c r="C19" s="279">
        <f>SUM(C7:C18)</f>
        <v>224927406</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31259473.440860212</v>
      </c>
      <c r="G21" s="699">
        <f>G19-F19</f>
        <v>46800541.815737337</v>
      </c>
      <c r="K21" s="699">
        <f>K19-J19</f>
        <v>15703108.030833334</v>
      </c>
      <c r="O21" s="3">
        <f>O19-N19</f>
        <v>12408423.384024575</v>
      </c>
      <c r="Z21" s="3"/>
    </row>
    <row r="22" spans="1:37" ht="15.75" x14ac:dyDescent="0.25">
      <c r="A22" s="1277"/>
      <c r="B22" s="1277"/>
      <c r="C22" s="1"/>
      <c r="G22" s="699"/>
      <c r="I22" s="1277" t="s">
        <v>7707</v>
      </c>
      <c r="J22" s="1277"/>
      <c r="K22" s="1">
        <v>2831635</v>
      </c>
      <c r="Q22" s="3">
        <f>O19-N19</f>
        <v>12408423.384024575</v>
      </c>
      <c r="U22" s="3"/>
      <c r="V22" s="3"/>
      <c r="Y22" s="3"/>
      <c r="AC22" s="3"/>
      <c r="AG22" s="3"/>
    </row>
    <row r="23" spans="1:37" ht="15.75" customHeight="1" x14ac:dyDescent="0.3">
      <c r="A23" s="1277"/>
      <c r="B23" s="1277"/>
      <c r="C23" s="1"/>
      <c r="E23" s="1278" t="s">
        <v>11407</v>
      </c>
      <c r="F23" s="1278"/>
      <c r="G23" s="1278"/>
      <c r="I23" s="1277" t="s">
        <v>7708</v>
      </c>
      <c r="J23" s="1277"/>
      <c r="K23" s="1">
        <v>476160</v>
      </c>
      <c r="Q23" s="1">
        <v>12408423</v>
      </c>
      <c r="S23" s="3"/>
      <c r="U23" s="1"/>
      <c r="Y23" s="1"/>
      <c r="AC23" s="1"/>
      <c r="AG23" s="1"/>
    </row>
    <row r="24" spans="1:37" ht="21" x14ac:dyDescent="0.25">
      <c r="A24" s="1277"/>
      <c r="B24" s="1277"/>
      <c r="C24" s="1"/>
      <c r="E24" s="1057" t="s">
        <v>892</v>
      </c>
      <c r="F24" s="1057" t="s">
        <v>3</v>
      </c>
      <c r="G24" s="1057" t="s">
        <v>4</v>
      </c>
      <c r="I24" s="1277" t="s">
        <v>8180</v>
      </c>
      <c r="J24" s="1277"/>
      <c r="K24" s="1">
        <v>2434251</v>
      </c>
    </row>
    <row r="25" spans="1:37" ht="18.75" x14ac:dyDescent="0.25">
      <c r="C25" s="3"/>
      <c r="E25" s="2" t="s">
        <v>11409</v>
      </c>
      <c r="F25" s="1022">
        <f ca="1">SUMIF(Posting!$B:$E,"Meezan Bank Head Office",Posting!$E:$E)</f>
        <v>19525540</v>
      </c>
      <c r="G25" s="1022">
        <f ca="1">SUMIF(Posting!$B:$F,"Meezan Bank Head Office",Posting!$F:$F)</f>
        <v>19830000</v>
      </c>
      <c r="K25" s="3">
        <f>K21-K22-K23-K24</f>
        <v>9961062.0308333337</v>
      </c>
    </row>
    <row r="26" spans="1:37" ht="18.75" x14ac:dyDescent="0.25">
      <c r="E26" s="2" t="s">
        <v>11408</v>
      </c>
      <c r="F26" s="1022">
        <f ca="1">SUMIF(Posting!$B:$E,"Saifee Hospital",Posting!$E:$E)</f>
        <v>2547510</v>
      </c>
      <c r="G26" s="1022">
        <f ca="1">SUMIF(Posting!$B:$F,"Saifee Hospital",Posting!$F:$F)</f>
        <v>4334251</v>
      </c>
    </row>
    <row r="27" spans="1:37" x14ac:dyDescent="0.25">
      <c r="B27" s="1"/>
      <c r="C27" s="3"/>
      <c r="G27" s="3"/>
      <c r="J27" s="1"/>
      <c r="K27" s="3">
        <f>K25+G21</f>
        <v>56761603.846570671</v>
      </c>
    </row>
    <row r="28" spans="1:37" ht="19.5" thickBot="1" x14ac:dyDescent="0.35">
      <c r="C28" s="3"/>
      <c r="E28" s="277" t="s">
        <v>11410</v>
      </c>
      <c r="F28" s="278">
        <f ca="1">F19-F25-F26</f>
        <v>130221905.60426268</v>
      </c>
      <c r="G28" s="279">
        <f ca="1">G19-G25-G26</f>
        <v>174931246.42000002</v>
      </c>
      <c r="K28" s="3"/>
    </row>
    <row r="29" spans="1:37" x14ac:dyDescent="0.25">
      <c r="F29" s="1"/>
      <c r="G29" s="3"/>
    </row>
    <row r="30" spans="1:37" ht="15.75" x14ac:dyDescent="0.25">
      <c r="B30" s="3"/>
      <c r="G30" s="699">
        <f ca="1">G28-F28</f>
        <v>44709340.815737337</v>
      </c>
    </row>
    <row r="32" spans="1:37" x14ac:dyDescent="0.25">
      <c r="F32" s="3"/>
    </row>
    <row r="37" spans="32:42" ht="15.75" thickBot="1" x14ac:dyDescent="0.3"/>
    <row r="38" spans="32:42" ht="15" customHeight="1" x14ac:dyDescent="0.25">
      <c r="AF38" s="1265" t="s">
        <v>2641</v>
      </c>
      <c r="AG38" s="1266"/>
      <c r="AH38" s="1266"/>
      <c r="AI38" s="1266"/>
      <c r="AJ38" s="1266"/>
      <c r="AK38" s="1266"/>
      <c r="AL38" s="1266"/>
      <c r="AM38" s="1266"/>
      <c r="AN38" s="1266"/>
      <c r="AO38" s="1266"/>
      <c r="AP38" s="1267"/>
    </row>
    <row r="39" spans="32:42" ht="15" customHeight="1" x14ac:dyDescent="0.25">
      <c r="AF39" s="1268"/>
      <c r="AG39" s="1269"/>
      <c r="AH39" s="1269"/>
      <c r="AI39" s="1269"/>
      <c r="AJ39" s="1269"/>
      <c r="AK39" s="1269"/>
      <c r="AL39" s="1269"/>
      <c r="AM39" s="1269"/>
      <c r="AN39" s="1269"/>
      <c r="AO39" s="1269"/>
      <c r="AP39" s="1270"/>
    </row>
    <row r="40" spans="32:42" ht="15.75" thickBot="1" x14ac:dyDescent="0.3">
      <c r="AF40" s="1271"/>
      <c r="AG40" s="1272"/>
      <c r="AH40" s="1272"/>
      <c r="AI40" s="1272"/>
      <c r="AJ40" s="1272"/>
      <c r="AK40" s="1272"/>
      <c r="AL40" s="1272"/>
      <c r="AM40" s="1272"/>
      <c r="AN40" s="1272"/>
      <c r="AO40" s="1272"/>
      <c r="AP40" s="1273"/>
    </row>
    <row r="41" spans="32:42" ht="14.45" customHeight="1" x14ac:dyDescent="0.25">
      <c r="AN41" s="1263" t="s">
        <v>2640</v>
      </c>
      <c r="AO41" s="1263"/>
      <c r="AP41" s="1263"/>
    </row>
    <row r="42" spans="32:42" ht="26.25" customHeight="1" x14ac:dyDescent="0.25">
      <c r="AN42" s="1264"/>
      <c r="AO42" s="1264"/>
      <c r="AP42" s="1264"/>
    </row>
    <row r="43" spans="32:42" ht="18.75" x14ac:dyDescent="0.25">
      <c r="AN43" s="213" t="s">
        <v>892</v>
      </c>
      <c r="AO43" s="213" t="s">
        <v>3</v>
      </c>
      <c r="AP43" s="213" t="s">
        <v>4</v>
      </c>
    </row>
    <row r="44" spans="32:42" ht="24.95" customHeight="1" x14ac:dyDescent="0.3">
      <c r="AI44" s="211"/>
      <c r="AM44" s="212"/>
      <c r="AN44" s="205" t="s">
        <v>172</v>
      </c>
      <c r="AO44" s="205">
        <f t="shared" ref="AO44:AO55" si="0">Z7</f>
        <v>4464441.5</v>
      </c>
      <c r="AP44" s="205">
        <f t="shared" ref="AP44:AP55" si="1">AA7</f>
        <v>4737118</v>
      </c>
    </row>
    <row r="45" spans="32:42" ht="24.95" customHeight="1" x14ac:dyDescent="0.3">
      <c r="AI45" s="211"/>
      <c r="AM45" s="212"/>
      <c r="AN45" s="205" t="s">
        <v>173</v>
      </c>
      <c r="AO45" s="205">
        <f t="shared" si="0"/>
        <v>7605137.2822580645</v>
      </c>
      <c r="AP45" s="205">
        <f t="shared" si="1"/>
        <v>13741601</v>
      </c>
    </row>
    <row r="46" spans="32:42" ht="24.95" customHeight="1" x14ac:dyDescent="0.3">
      <c r="AI46" s="211"/>
      <c r="AM46" s="212"/>
      <c r="AN46" s="205" t="s">
        <v>188</v>
      </c>
      <c r="AO46" s="205">
        <f t="shared" si="0"/>
        <v>3821110</v>
      </c>
      <c r="AP46" s="205">
        <f t="shared" si="1"/>
        <v>4222504</v>
      </c>
    </row>
    <row r="47" spans="32:42" ht="24.95" customHeight="1" x14ac:dyDescent="0.3">
      <c r="AI47" s="211"/>
      <c r="AM47" s="212"/>
      <c r="AN47" s="205" t="s">
        <v>174</v>
      </c>
      <c r="AO47" s="205">
        <f t="shared" si="0"/>
        <v>7508275.4879032262</v>
      </c>
      <c r="AP47" s="205">
        <f t="shared" si="1"/>
        <v>13941007</v>
      </c>
    </row>
    <row r="48" spans="3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45" t="s">
        <v>1201</v>
      </c>
      <c r="AG58" s="1246"/>
      <c r="AH58" s="1247"/>
    </row>
    <row r="59" spans="32:42" ht="15" hidden="1" customHeight="1" x14ac:dyDescent="0.25">
      <c r="AF59" s="1248"/>
      <c r="AG59" s="1249"/>
      <c r="AH59" s="1250"/>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9">
    <mergeCell ref="A4:C5"/>
    <mergeCell ref="A22:B22"/>
    <mergeCell ref="A23:B23"/>
    <mergeCell ref="A24:B24"/>
    <mergeCell ref="E4:G5"/>
    <mergeCell ref="E23:G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33" workbookViewId="0">
      <selection activeCell="B132" sqref="B132"/>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1" t="s">
        <v>1767</v>
      </c>
      <c r="B1" s="1301"/>
      <c r="C1" s="1301"/>
      <c r="D1" s="1301"/>
      <c r="E1" s="1301"/>
      <c r="F1" s="1301"/>
      <c r="G1" s="1301"/>
      <c r="H1" s="1301"/>
      <c r="I1" s="1301"/>
      <c r="J1" s="1301"/>
      <c r="K1" s="1301"/>
      <c r="L1" s="1301"/>
      <c r="M1" s="1301"/>
      <c r="N1" s="1301"/>
    </row>
    <row r="2" spans="1:14" ht="14.45" customHeight="1" x14ac:dyDescent="0.25">
      <c r="A2" s="1301"/>
      <c r="B2" s="1301"/>
      <c r="C2" s="1301"/>
      <c r="D2" s="1301"/>
      <c r="E2" s="1301"/>
      <c r="F2" s="1301"/>
      <c r="G2" s="1301"/>
      <c r="H2" s="1301"/>
      <c r="I2" s="1301"/>
      <c r="J2" s="1301"/>
      <c r="K2" s="1301"/>
      <c r="L2" s="1301"/>
      <c r="M2" s="1301"/>
      <c r="N2" s="1301"/>
    </row>
    <row r="3" spans="1:14" ht="14.45" customHeight="1" x14ac:dyDescent="0.25">
      <c r="A3" s="1302" t="s">
        <v>4713</v>
      </c>
      <c r="B3" s="1302"/>
      <c r="C3" s="1302"/>
      <c r="D3" s="1302"/>
      <c r="E3" s="1302"/>
      <c r="F3" s="1302"/>
      <c r="G3" s="1302"/>
      <c r="H3" s="1302"/>
      <c r="I3" s="1302"/>
      <c r="J3" s="1302"/>
      <c r="K3" s="1302"/>
      <c r="L3" s="1302"/>
      <c r="M3" s="1302"/>
      <c r="N3" s="1302"/>
    </row>
    <row r="4" spans="1:14" ht="14.45" customHeight="1" x14ac:dyDescent="0.25">
      <c r="A4" s="1302"/>
      <c r="B4" s="1302"/>
      <c r="C4" s="1302"/>
      <c r="D4" s="1302"/>
      <c r="E4" s="1302"/>
      <c r="F4" s="1302"/>
      <c r="G4" s="1302"/>
      <c r="H4" s="1302"/>
      <c r="I4" s="1302"/>
      <c r="J4" s="1302"/>
      <c r="K4" s="1302"/>
      <c r="L4" s="1302"/>
      <c r="M4" s="1302"/>
      <c r="N4" s="1302"/>
    </row>
    <row r="6" spans="1:14" x14ac:dyDescent="0.25">
      <c r="A6" s="1288" t="s">
        <v>5990</v>
      </c>
      <c r="B6" s="1288"/>
      <c r="C6" s="1288"/>
      <c r="D6" s="1288"/>
      <c r="E6" s="1288"/>
      <c r="F6" s="1288"/>
      <c r="G6" s="1288"/>
      <c r="H6" s="1288"/>
      <c r="I6" s="1288"/>
      <c r="J6" s="1288"/>
      <c r="K6" s="1288"/>
      <c r="L6" s="1288"/>
      <c r="M6" s="1288"/>
      <c r="N6" s="1288"/>
    </row>
    <row r="7" spans="1:14" x14ac:dyDescent="0.25">
      <c r="A7" s="1288"/>
      <c r="B7" s="1288"/>
      <c r="C7" s="1288"/>
      <c r="D7" s="1288"/>
      <c r="E7" s="1288"/>
      <c r="F7" s="1288"/>
      <c r="G7" s="1288"/>
      <c r="H7" s="1288"/>
      <c r="I7" s="1288"/>
      <c r="J7" s="1288"/>
      <c r="K7" s="1288"/>
      <c r="L7" s="1288"/>
      <c r="M7" s="1288"/>
      <c r="N7" s="1288"/>
    </row>
    <row r="8" spans="1:14" x14ac:dyDescent="0.25">
      <c r="A8" s="1289" t="s">
        <v>6021</v>
      </c>
      <c r="B8" s="1289"/>
      <c r="C8" s="1289"/>
      <c r="D8" s="1289"/>
      <c r="E8" s="1289"/>
      <c r="F8" s="1289"/>
      <c r="G8" s="1289"/>
      <c r="H8" s="1289"/>
      <c r="I8" s="1289"/>
      <c r="J8" s="1289"/>
      <c r="K8" s="1289"/>
      <c r="L8" s="1289"/>
      <c r="M8" s="1289"/>
      <c r="N8" s="1289"/>
    </row>
    <row r="9" spans="1:14" x14ac:dyDescent="0.25">
      <c r="A9" s="1289"/>
      <c r="B9" s="1289"/>
      <c r="C9" s="1289"/>
      <c r="D9" s="1289"/>
      <c r="E9" s="1289"/>
      <c r="F9" s="1289"/>
      <c r="G9" s="1289"/>
      <c r="H9" s="1289"/>
      <c r="I9" s="1289"/>
      <c r="J9" s="1289"/>
      <c r="K9" s="1289"/>
      <c r="L9" s="1289"/>
      <c r="M9" s="1289"/>
      <c r="N9" s="1289"/>
    </row>
    <row r="10" spans="1:14" ht="14.45" customHeight="1" x14ac:dyDescent="0.25">
      <c r="A10" s="1290" t="s">
        <v>1894</v>
      </c>
      <c r="B10" s="1291"/>
      <c r="C10" s="1291"/>
      <c r="D10" s="1292"/>
      <c r="E10" s="463"/>
      <c r="F10" s="1299" t="s">
        <v>4751</v>
      </c>
      <c r="G10" s="1299"/>
      <c r="H10" s="1299"/>
      <c r="I10" s="1299"/>
      <c r="K10" s="1300" t="s">
        <v>1202</v>
      </c>
      <c r="L10" s="1300"/>
      <c r="M10" s="1300"/>
      <c r="N10" s="1300"/>
    </row>
    <row r="11" spans="1:14" ht="14.45" customHeight="1" x14ac:dyDescent="0.25">
      <c r="A11" s="1293"/>
      <c r="B11" s="1294"/>
      <c r="C11" s="1294"/>
      <c r="D11" s="1295"/>
      <c r="E11" s="464"/>
      <c r="F11" s="1299"/>
      <c r="G11" s="1299"/>
      <c r="H11" s="1299"/>
      <c r="I11" s="1299"/>
      <c r="K11" s="1300"/>
      <c r="L11" s="1300"/>
      <c r="M11" s="1300"/>
      <c r="N11" s="1300"/>
    </row>
    <row r="12" spans="1:14" ht="14.45" customHeight="1" x14ac:dyDescent="0.25">
      <c r="A12" s="1296"/>
      <c r="B12" s="1297"/>
      <c r="C12" s="1297"/>
      <c r="D12" s="1298"/>
      <c r="E12" s="465"/>
      <c r="F12" s="1299"/>
      <c r="G12" s="1299"/>
      <c r="H12" s="1299"/>
      <c r="I12" s="1299"/>
      <c r="K12" s="1300"/>
      <c r="L12" s="1300"/>
      <c r="M12" s="1300"/>
      <c r="N12" s="1300"/>
    </row>
    <row r="13" spans="1:14" ht="27" thickBot="1" x14ac:dyDescent="0.3">
      <c r="A13" s="1279" t="s">
        <v>4590</v>
      </c>
      <c r="B13" s="1280"/>
      <c r="C13" s="1280"/>
      <c r="D13" s="1281"/>
      <c r="E13" s="466"/>
      <c r="F13" s="1282" t="s">
        <v>4590</v>
      </c>
      <c r="G13" s="1283"/>
      <c r="H13" s="1283"/>
      <c r="I13" s="1284"/>
      <c r="K13" s="1282" t="s">
        <v>4590</v>
      </c>
      <c r="L13" s="1283"/>
      <c r="M13" s="1283"/>
      <c r="N13" s="1284"/>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285" t="s">
        <v>4596</v>
      </c>
      <c r="B39" s="1285"/>
      <c r="C39" s="1285"/>
      <c r="D39" s="205">
        <f>SUM(D15:D38)</f>
        <v>6567291</v>
      </c>
      <c r="E39" s="472"/>
      <c r="F39" s="1286" t="s">
        <v>4596</v>
      </c>
      <c r="G39" s="1286"/>
      <c r="H39" s="1287"/>
      <c r="I39" s="429">
        <f>SUM(I15:I38)</f>
        <v>6374135</v>
      </c>
      <c r="K39" s="1286" t="s">
        <v>4596</v>
      </c>
      <c r="L39" s="1286"/>
      <c r="M39" s="1287"/>
      <c r="N39" s="429">
        <f>SUM(N15:N38)</f>
        <v>6374135</v>
      </c>
    </row>
    <row r="40" spans="1:14" x14ac:dyDescent="0.25">
      <c r="D40" s="50"/>
      <c r="E40" s="472"/>
      <c r="I40" s="50"/>
    </row>
    <row r="41" spans="1:14" x14ac:dyDescent="0.25">
      <c r="D41" s="50"/>
      <c r="E41" s="472"/>
      <c r="I41" s="50"/>
    </row>
    <row r="42" spans="1:14" x14ac:dyDescent="0.25">
      <c r="A42" s="1288" t="s">
        <v>6137</v>
      </c>
      <c r="B42" s="1288"/>
      <c r="C42" s="1288"/>
      <c r="D42" s="1288"/>
      <c r="E42" s="1288"/>
      <c r="F42" s="1288"/>
      <c r="G42" s="1288"/>
      <c r="H42" s="1288"/>
      <c r="I42" s="1288"/>
      <c r="J42" s="1288"/>
      <c r="K42" s="1288"/>
      <c r="L42" s="1288"/>
      <c r="M42" s="1288"/>
      <c r="N42" s="1288"/>
    </row>
    <row r="43" spans="1:14" x14ac:dyDescent="0.25">
      <c r="A43" s="1288"/>
      <c r="B43" s="1288"/>
      <c r="C43" s="1288"/>
      <c r="D43" s="1288"/>
      <c r="E43" s="1288"/>
      <c r="F43" s="1288"/>
      <c r="G43" s="1288"/>
      <c r="H43" s="1288"/>
      <c r="I43" s="1288"/>
      <c r="J43" s="1288"/>
      <c r="K43" s="1288"/>
      <c r="L43" s="1288"/>
      <c r="M43" s="1288"/>
      <c r="N43" s="1288"/>
    </row>
    <row r="44" spans="1:14" x14ac:dyDescent="0.25">
      <c r="A44" s="1289" t="s">
        <v>6138</v>
      </c>
      <c r="B44" s="1289"/>
      <c r="C44" s="1289"/>
      <c r="D44" s="1289"/>
      <c r="E44" s="1289"/>
      <c r="F44" s="1289"/>
      <c r="G44" s="1289"/>
      <c r="H44" s="1289"/>
      <c r="I44" s="1289"/>
      <c r="J44" s="1289"/>
      <c r="K44" s="1289"/>
      <c r="L44" s="1289"/>
      <c r="M44" s="1289"/>
      <c r="N44" s="1289"/>
    </row>
    <row r="45" spans="1:14" x14ac:dyDescent="0.25">
      <c r="A45" s="1289"/>
      <c r="B45" s="1289"/>
      <c r="C45" s="1289"/>
      <c r="D45" s="1289"/>
      <c r="E45" s="1289"/>
      <c r="F45" s="1289"/>
      <c r="G45" s="1289"/>
      <c r="H45" s="1289"/>
      <c r="I45" s="1289"/>
      <c r="J45" s="1289"/>
      <c r="K45" s="1289"/>
      <c r="L45" s="1289"/>
      <c r="M45" s="1289"/>
      <c r="N45" s="1289"/>
    </row>
    <row r="46" spans="1:14" ht="14.45" customHeight="1" x14ac:dyDescent="0.25">
      <c r="A46" s="1290" t="s">
        <v>1894</v>
      </c>
      <c r="B46" s="1291"/>
      <c r="C46" s="1291"/>
      <c r="D46" s="1292"/>
      <c r="E46" s="463"/>
      <c r="F46" s="1299" t="s">
        <v>4751</v>
      </c>
      <c r="G46" s="1299"/>
      <c r="H46" s="1299"/>
      <c r="I46" s="1299"/>
      <c r="K46" s="1300" t="s">
        <v>1202</v>
      </c>
      <c r="L46" s="1300"/>
      <c r="M46" s="1300"/>
      <c r="N46" s="1300"/>
    </row>
    <row r="47" spans="1:14" ht="14.45" customHeight="1" x14ac:dyDescent="0.25">
      <c r="A47" s="1293"/>
      <c r="B47" s="1294"/>
      <c r="C47" s="1294"/>
      <c r="D47" s="1295"/>
      <c r="E47" s="464"/>
      <c r="F47" s="1299"/>
      <c r="G47" s="1299"/>
      <c r="H47" s="1299"/>
      <c r="I47" s="1299"/>
      <c r="K47" s="1300"/>
      <c r="L47" s="1300"/>
      <c r="M47" s="1300"/>
      <c r="N47" s="1300"/>
    </row>
    <row r="48" spans="1:14" ht="14.45" customHeight="1" x14ac:dyDescent="0.25">
      <c r="A48" s="1296"/>
      <c r="B48" s="1297"/>
      <c r="C48" s="1297"/>
      <c r="D48" s="1298"/>
      <c r="E48" s="465"/>
      <c r="F48" s="1299"/>
      <c r="G48" s="1299"/>
      <c r="H48" s="1299"/>
      <c r="I48" s="1299"/>
      <c r="K48" s="1300"/>
      <c r="L48" s="1300"/>
      <c r="M48" s="1300"/>
      <c r="N48" s="1300"/>
    </row>
    <row r="49" spans="1:14" ht="27" thickBot="1" x14ac:dyDescent="0.3">
      <c r="A49" s="1279" t="s">
        <v>4590</v>
      </c>
      <c r="B49" s="1280"/>
      <c r="C49" s="1280"/>
      <c r="D49" s="1281"/>
      <c r="E49" s="466"/>
      <c r="F49" s="1282" t="s">
        <v>4590</v>
      </c>
      <c r="G49" s="1283"/>
      <c r="H49" s="1283"/>
      <c r="I49" s="1284"/>
      <c r="K49" s="1282" t="s">
        <v>4590</v>
      </c>
      <c r="L49" s="1283"/>
      <c r="M49" s="1283"/>
      <c r="N49" s="1284"/>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285" t="s">
        <v>4596</v>
      </c>
      <c r="B79" s="1285"/>
      <c r="C79" s="1285"/>
      <c r="D79" s="205">
        <f>SUM(D51:D78)</f>
        <v>4135000</v>
      </c>
      <c r="E79" s="472"/>
      <c r="F79" s="1286" t="s">
        <v>4596</v>
      </c>
      <c r="G79" s="1286"/>
      <c r="H79" s="1287"/>
      <c r="I79" s="205">
        <f>SUM(I51:I78)</f>
        <v>4012280</v>
      </c>
      <c r="K79" s="1286" t="s">
        <v>4596</v>
      </c>
      <c r="L79" s="1286"/>
      <c r="M79" s="1287"/>
      <c r="N79" s="205">
        <f>SUM(N51:N78)</f>
        <v>4012280</v>
      </c>
    </row>
    <row r="82" spans="1:14" ht="27.75" customHeight="1" x14ac:dyDescent="0.25">
      <c r="A82" s="1288" t="s">
        <v>7091</v>
      </c>
      <c r="B82" s="1288"/>
      <c r="C82" s="1288"/>
      <c r="D82" s="1288"/>
      <c r="E82" s="1288"/>
      <c r="F82" s="1288"/>
      <c r="G82" s="1288"/>
      <c r="H82" s="1288"/>
      <c r="I82" s="1288"/>
      <c r="J82" s="1288"/>
      <c r="K82" s="1288"/>
      <c r="L82" s="1288"/>
      <c r="M82" s="1288"/>
      <c r="N82" s="1288"/>
    </row>
    <row r="83" spans="1:14" ht="15" customHeight="1" x14ac:dyDescent="0.25">
      <c r="A83" s="1289" t="s">
        <v>7092</v>
      </c>
      <c r="B83" s="1289"/>
      <c r="C83" s="1289"/>
      <c r="D83" s="1289"/>
      <c r="E83" s="1289"/>
      <c r="F83" s="1289"/>
      <c r="G83" s="1289"/>
      <c r="H83" s="1289"/>
      <c r="I83" s="1289"/>
      <c r="J83" s="1289"/>
      <c r="K83" s="1289"/>
      <c r="L83" s="1289"/>
      <c r="M83" s="1289"/>
      <c r="N83" s="1289"/>
    </row>
    <row r="84" spans="1:14" ht="15" customHeight="1" x14ac:dyDescent="0.25">
      <c r="A84" s="1289"/>
      <c r="B84" s="1289"/>
      <c r="C84" s="1289"/>
      <c r="D84" s="1289"/>
      <c r="E84" s="1289"/>
      <c r="F84" s="1289"/>
      <c r="G84" s="1289"/>
      <c r="H84" s="1289"/>
      <c r="I84" s="1289"/>
      <c r="J84" s="1289"/>
      <c r="K84" s="1289"/>
      <c r="L84" s="1289"/>
      <c r="M84" s="1289"/>
      <c r="N84" s="1289"/>
    </row>
    <row r="85" spans="1:14" ht="14.45" customHeight="1" x14ac:dyDescent="0.25">
      <c r="A85" s="1290" t="s">
        <v>1894</v>
      </c>
      <c r="B85" s="1291"/>
      <c r="C85" s="1291"/>
      <c r="D85" s="1292"/>
      <c r="E85" s="463"/>
      <c r="F85" s="1299" t="s">
        <v>4751</v>
      </c>
      <c r="G85" s="1299"/>
      <c r="H85" s="1299"/>
      <c r="I85" s="1299"/>
      <c r="K85" s="1300" t="s">
        <v>1202</v>
      </c>
      <c r="L85" s="1300"/>
      <c r="M85" s="1300"/>
      <c r="N85" s="1300"/>
    </row>
    <row r="86" spans="1:14" ht="14.45" customHeight="1" x14ac:dyDescent="0.25">
      <c r="A86" s="1293"/>
      <c r="B86" s="1294"/>
      <c r="C86" s="1294"/>
      <c r="D86" s="1295"/>
      <c r="E86" s="464"/>
      <c r="F86" s="1299"/>
      <c r="G86" s="1299"/>
      <c r="H86" s="1299"/>
      <c r="I86" s="1299"/>
      <c r="K86" s="1300"/>
      <c r="L86" s="1300"/>
      <c r="M86" s="1300"/>
      <c r="N86" s="1300"/>
    </row>
    <row r="87" spans="1:14" ht="14.45" customHeight="1" x14ac:dyDescent="0.25">
      <c r="A87" s="1296"/>
      <c r="B87" s="1297"/>
      <c r="C87" s="1297"/>
      <c r="D87" s="1298"/>
      <c r="E87" s="465"/>
      <c r="F87" s="1299"/>
      <c r="G87" s="1299"/>
      <c r="H87" s="1299"/>
      <c r="I87" s="1299"/>
      <c r="K87" s="1300"/>
      <c r="L87" s="1300"/>
      <c r="M87" s="1300"/>
      <c r="N87" s="1300"/>
    </row>
    <row r="88" spans="1:14" ht="27" thickBot="1" x14ac:dyDescent="0.3">
      <c r="A88" s="1279" t="s">
        <v>4590</v>
      </c>
      <c r="B88" s="1280"/>
      <c r="C88" s="1280"/>
      <c r="D88" s="1281"/>
      <c r="E88" s="466"/>
      <c r="F88" s="1282" t="s">
        <v>4590</v>
      </c>
      <c r="G88" s="1283"/>
      <c r="H88" s="1283"/>
      <c r="I88" s="1284"/>
      <c r="K88" s="1282" t="s">
        <v>4590</v>
      </c>
      <c r="L88" s="1283"/>
      <c r="M88" s="1283"/>
      <c r="N88" s="1284"/>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12385</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285" t="s">
        <v>4596</v>
      </c>
      <c r="B109" s="1285"/>
      <c r="C109" s="1285"/>
      <c r="D109" s="205">
        <f>SUM(D90:D108)</f>
        <v>4677000</v>
      </c>
      <c r="E109" s="472"/>
      <c r="F109" s="1286" t="s">
        <v>4596</v>
      </c>
      <c r="G109" s="1286"/>
      <c r="H109" s="1287"/>
      <c r="I109" s="429">
        <f>SUM(I90:I107)</f>
        <v>4531000</v>
      </c>
      <c r="K109" s="1286" t="s">
        <v>4596</v>
      </c>
      <c r="L109" s="1286"/>
      <c r="M109" s="1287"/>
      <c r="N109" s="429">
        <f>SUM(N90:N107)</f>
        <v>4531779</v>
      </c>
    </row>
    <row r="112" spans="1:14" ht="27.75" customHeight="1" x14ac:dyDescent="0.25">
      <c r="A112" s="1288" t="s">
        <v>10437</v>
      </c>
      <c r="B112" s="1288"/>
      <c r="C112" s="1288"/>
      <c r="D112" s="1288"/>
      <c r="E112" s="1288"/>
      <c r="F112" s="1288"/>
      <c r="G112" s="1288"/>
      <c r="H112" s="1288"/>
      <c r="I112" s="1288"/>
      <c r="J112" s="1288"/>
      <c r="K112" s="1288"/>
      <c r="L112" s="1288"/>
      <c r="M112" s="1288"/>
      <c r="N112" s="1288"/>
    </row>
    <row r="113" spans="1:14" ht="15" customHeight="1" x14ac:dyDescent="0.25">
      <c r="A113" s="1289" t="s">
        <v>10438</v>
      </c>
      <c r="B113" s="1289"/>
      <c r="C113" s="1289"/>
      <c r="D113" s="1289"/>
      <c r="E113" s="1289"/>
      <c r="F113" s="1289"/>
      <c r="G113" s="1289"/>
      <c r="H113" s="1289"/>
      <c r="I113" s="1289"/>
      <c r="J113" s="1289"/>
      <c r="K113" s="1289"/>
      <c r="L113" s="1289"/>
      <c r="M113" s="1289"/>
      <c r="N113" s="1289"/>
    </row>
    <row r="114" spans="1:14" ht="15" customHeight="1" x14ac:dyDescent="0.25">
      <c r="A114" s="1289"/>
      <c r="B114" s="1289"/>
      <c r="C114" s="1289"/>
      <c r="D114" s="1289"/>
      <c r="E114" s="1289"/>
      <c r="F114" s="1289"/>
      <c r="G114" s="1289"/>
      <c r="H114" s="1289"/>
      <c r="I114" s="1289"/>
      <c r="J114" s="1289"/>
      <c r="K114" s="1289"/>
      <c r="L114" s="1289"/>
      <c r="M114" s="1289"/>
      <c r="N114" s="1289"/>
    </row>
    <row r="115" spans="1:14" ht="14.45" customHeight="1" x14ac:dyDescent="0.25">
      <c r="A115" s="1290" t="s">
        <v>1894</v>
      </c>
      <c r="B115" s="1291"/>
      <c r="C115" s="1291"/>
      <c r="D115" s="1292"/>
      <c r="E115" s="463"/>
      <c r="F115" s="1299" t="s">
        <v>4751</v>
      </c>
      <c r="G115" s="1299"/>
      <c r="H115" s="1299"/>
      <c r="I115" s="1299"/>
      <c r="K115" s="1300" t="s">
        <v>1202</v>
      </c>
      <c r="L115" s="1300"/>
      <c r="M115" s="1300"/>
      <c r="N115" s="1300"/>
    </row>
    <row r="116" spans="1:14" ht="14.45" customHeight="1" x14ac:dyDescent="0.25">
      <c r="A116" s="1293"/>
      <c r="B116" s="1294"/>
      <c r="C116" s="1294"/>
      <c r="D116" s="1295"/>
      <c r="E116" s="464"/>
      <c r="F116" s="1299"/>
      <c r="G116" s="1299"/>
      <c r="H116" s="1299"/>
      <c r="I116" s="1299"/>
      <c r="K116" s="1300"/>
      <c r="L116" s="1300"/>
      <c r="M116" s="1300"/>
      <c r="N116" s="1300"/>
    </row>
    <row r="117" spans="1:14" ht="14.45" customHeight="1" x14ac:dyDescent="0.25">
      <c r="A117" s="1296"/>
      <c r="B117" s="1297"/>
      <c r="C117" s="1297"/>
      <c r="D117" s="1298"/>
      <c r="E117" s="465"/>
      <c r="F117" s="1299"/>
      <c r="G117" s="1299"/>
      <c r="H117" s="1299"/>
      <c r="I117" s="1299"/>
      <c r="K117" s="1300"/>
      <c r="L117" s="1300"/>
      <c r="M117" s="1300"/>
      <c r="N117" s="1300"/>
    </row>
    <row r="118" spans="1:14" ht="27" thickBot="1" x14ac:dyDescent="0.3">
      <c r="A118" s="1279" t="s">
        <v>4590</v>
      </c>
      <c r="B118" s="1280"/>
      <c r="C118" s="1280"/>
      <c r="D118" s="1281"/>
      <c r="E118" s="466"/>
      <c r="F118" s="1282" t="s">
        <v>4590</v>
      </c>
      <c r="G118" s="1283"/>
      <c r="H118" s="1283"/>
      <c r="I118" s="1284"/>
      <c r="K118" s="1282" t="s">
        <v>4590</v>
      </c>
      <c r="L118" s="1283"/>
      <c r="M118" s="1283"/>
      <c r="N118" s="1284"/>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99" t="s">
        <v>9944</v>
      </c>
      <c r="M123" s="32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12385</v>
      </c>
      <c r="C130" s="328"/>
      <c r="D130" s="782">
        <v>25000</v>
      </c>
      <c r="E130" s="471"/>
      <c r="F130" s="430">
        <v>45244</v>
      </c>
      <c r="G130" s="99" t="s">
        <v>11676</v>
      </c>
      <c r="H130" s="328"/>
      <c r="I130" s="367">
        <v>300000</v>
      </c>
      <c r="K130" s="430"/>
      <c r="L130" s="99"/>
      <c r="M130" s="328"/>
      <c r="N130" s="367"/>
    </row>
    <row r="131" spans="1:14" ht="30" x14ac:dyDescent="0.25">
      <c r="A131" s="342">
        <v>45325</v>
      </c>
      <c r="B131" s="99" t="s">
        <v>12468</v>
      </c>
      <c r="C131" s="15"/>
      <c r="D131" s="15">
        <v>50000</v>
      </c>
      <c r="E131" s="471"/>
      <c r="F131" s="430">
        <v>45257</v>
      </c>
      <c r="G131" s="99" t="s">
        <v>11802</v>
      </c>
      <c r="H131" s="328"/>
      <c r="I131" s="367">
        <v>500000</v>
      </c>
      <c r="K131" s="342"/>
      <c r="L131" s="99"/>
      <c r="M131" s="305"/>
      <c r="N131" s="15"/>
    </row>
    <row r="132" spans="1:14" x14ac:dyDescent="0.25">
      <c r="A132" s="342"/>
      <c r="B132" s="99"/>
      <c r="C132" s="15"/>
      <c r="D132" s="15"/>
      <c r="E132" s="471"/>
      <c r="F132" s="430">
        <v>45258</v>
      </c>
      <c r="G132" s="99" t="s">
        <v>11803</v>
      </c>
      <c r="H132" s="328"/>
      <c r="I132" s="367">
        <v>830000</v>
      </c>
      <c r="K132" s="342"/>
      <c r="L132" s="99"/>
      <c r="M132" s="305"/>
      <c r="N132" s="15"/>
    </row>
    <row r="133" spans="1:14" x14ac:dyDescent="0.25">
      <c r="A133" s="342"/>
      <c r="B133" s="99"/>
      <c r="C133" s="15"/>
      <c r="D133" s="15"/>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285" t="s">
        <v>4596</v>
      </c>
      <c r="B139" s="1285"/>
      <c r="C139" s="1285"/>
      <c r="D139" s="205">
        <f>SUM(D120:D138)</f>
        <v>3845000</v>
      </c>
      <c r="E139" s="472"/>
      <c r="F139" s="1286" t="s">
        <v>4596</v>
      </c>
      <c r="G139" s="1286"/>
      <c r="H139" s="1287"/>
      <c r="I139" s="429">
        <f>SUM(I120:I137)</f>
        <v>11609683</v>
      </c>
      <c r="K139" s="1286" t="s">
        <v>4596</v>
      </c>
      <c r="L139" s="1286"/>
      <c r="M139" s="1287"/>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29"/>
  <sheetViews>
    <sheetView topLeftCell="A4" workbookViewId="0">
      <selection activeCell="M18" sqref="M18"/>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6.85546875" customWidth="1"/>
    <col min="8" max="8" width="7.7109375" customWidth="1"/>
    <col min="9" max="9" width="6.7109375" customWidth="1"/>
    <col min="10" max="10" width="6" customWidth="1"/>
    <col min="11" max="11" width="16" customWidth="1"/>
    <col min="12" max="14" width="6.85546875" customWidth="1"/>
    <col min="15" max="15" width="1.5703125" customWidth="1"/>
    <col min="16" max="16" width="7.7109375" customWidth="1"/>
    <col min="17" max="17" width="6.7109375" customWidth="1"/>
    <col min="18" max="18" width="6" customWidth="1"/>
    <col min="19" max="19" width="16" customWidth="1"/>
    <col min="20" max="20" width="2.5703125" customWidth="1"/>
    <col min="21" max="21" width="21.7109375" customWidth="1"/>
    <col min="22" max="23" width="15.85546875" bestFit="1" customWidth="1"/>
    <col min="24" max="24" width="19.7109375" bestFit="1" customWidth="1"/>
    <col min="25" max="25" width="6.28515625" customWidth="1"/>
    <col min="26" max="26" width="7.85546875" customWidth="1"/>
    <col min="27" max="27" width="15" customWidth="1"/>
    <col min="28" max="28" width="20.140625" customWidth="1"/>
    <col min="29" max="30" width="15.85546875" bestFit="1" customWidth="1"/>
    <col min="31" max="31" width="19.140625" bestFit="1" customWidth="1"/>
  </cols>
  <sheetData>
    <row r="1" spans="2:31" ht="27" thickBot="1" x14ac:dyDescent="0.45">
      <c r="B1" s="1328" t="s">
        <v>9502</v>
      </c>
      <c r="C1" s="1329"/>
      <c r="D1" s="1329"/>
      <c r="E1" s="1330"/>
      <c r="H1" s="1306" t="s">
        <v>11403</v>
      </c>
      <c r="I1" s="1307"/>
      <c r="J1" s="1307"/>
      <c r="K1" s="1308"/>
      <c r="P1" s="1306" t="s">
        <v>11403</v>
      </c>
      <c r="Q1" s="1307"/>
      <c r="R1" s="1307"/>
      <c r="S1" s="1308"/>
      <c r="U1" s="1322" t="s">
        <v>9502</v>
      </c>
      <c r="V1" s="1323"/>
      <c r="W1" s="1323"/>
      <c r="X1" s="1324"/>
      <c r="AB1" s="1328" t="s">
        <v>9502</v>
      </c>
      <c r="AC1" s="1329"/>
      <c r="AD1" s="1329"/>
      <c r="AE1" s="1330"/>
    </row>
    <row r="2" spans="2:31" ht="21" x14ac:dyDescent="0.35">
      <c r="B2" s="1325" t="s">
        <v>10401</v>
      </c>
      <c r="C2" s="1326"/>
      <c r="D2" s="1326"/>
      <c r="E2" s="1327"/>
      <c r="H2" s="1306" t="s">
        <v>11402</v>
      </c>
      <c r="I2" s="1307"/>
      <c r="J2" s="1307"/>
      <c r="K2" s="1308"/>
      <c r="P2" s="1306" t="s">
        <v>11402</v>
      </c>
      <c r="Q2" s="1307"/>
      <c r="R2" s="1307"/>
      <c r="S2" s="1308"/>
      <c r="U2" s="1325" t="s">
        <v>8164</v>
      </c>
      <c r="V2" s="1326"/>
      <c r="W2" s="1326"/>
      <c r="X2" s="1327"/>
      <c r="AB2" s="1325" t="s">
        <v>7170</v>
      </c>
      <c r="AC2" s="1326"/>
      <c r="AD2" s="1326"/>
      <c r="AE2" s="1327"/>
    </row>
    <row r="3" spans="2:31" ht="19.5" thickBot="1" x14ac:dyDescent="0.35">
      <c r="B3" s="931"/>
      <c r="C3" s="4"/>
      <c r="D3" s="4"/>
      <c r="E3" s="932"/>
      <c r="H3" s="931"/>
      <c r="I3" s="4"/>
      <c r="J3" s="4"/>
      <c r="K3" s="932"/>
      <c r="P3" s="931"/>
      <c r="Q3" s="4"/>
      <c r="R3" s="4"/>
      <c r="S3" s="932"/>
      <c r="U3" s="931"/>
      <c r="V3" s="4"/>
      <c r="W3" s="4"/>
      <c r="X3" s="932"/>
      <c r="AB3" s="931"/>
      <c r="AC3" s="4"/>
      <c r="AD3" s="4"/>
      <c r="AE3" s="932"/>
    </row>
    <row r="4" spans="2:31" ht="21.75" thickBot="1" x14ac:dyDescent="0.4">
      <c r="B4" s="1303" t="s">
        <v>9495</v>
      </c>
      <c r="C4" s="1304"/>
      <c r="D4" s="1304"/>
      <c r="E4" s="933">
        <f>'Main Summary'!B19</f>
        <v>193667932.55913979</v>
      </c>
      <c r="H4" s="1306" t="s">
        <v>11404</v>
      </c>
      <c r="I4" s="1307"/>
      <c r="J4" s="1307"/>
      <c r="K4" s="1308"/>
      <c r="P4" s="1306" t="s">
        <v>11404</v>
      </c>
      <c r="Q4" s="1307"/>
      <c r="R4" s="1307"/>
      <c r="S4" s="1308"/>
      <c r="U4" s="1303" t="s">
        <v>9495</v>
      </c>
      <c r="V4" s="1304"/>
      <c r="W4" s="1304"/>
      <c r="X4" s="933">
        <f ca="1">'Main Summary'!F19-S5-S10</f>
        <v>137668700.60426268</v>
      </c>
      <c r="AB4" s="1303" t="s">
        <v>9495</v>
      </c>
      <c r="AC4" s="1304"/>
      <c r="AD4" s="1304"/>
      <c r="AE4" s="933">
        <f>'Main Summary'!J19</f>
        <v>66512286.479166672</v>
      </c>
    </row>
    <row r="5" spans="2:31" ht="19.5" thickBot="1" x14ac:dyDescent="0.35">
      <c r="B5" s="1303" t="s">
        <v>9496</v>
      </c>
      <c r="C5" s="1304"/>
      <c r="D5" s="1304"/>
      <c r="E5" s="933">
        <f>'Main Summary'!C19</f>
        <v>224927406</v>
      </c>
      <c r="H5" s="1303" t="s">
        <v>9495</v>
      </c>
      <c r="I5" s="1304"/>
      <c r="J5" s="1304"/>
      <c r="K5" s="1035">
        <f ca="1">SUMIF(Posting!$B17317:$E27457,"Meezan Bank Head Office",Posting!$E17317:$E27457)</f>
        <v>6490615</v>
      </c>
      <c r="P5" s="1303" t="s">
        <v>9495</v>
      </c>
      <c r="Q5" s="1304"/>
      <c r="R5" s="1304"/>
      <c r="S5" s="1035">
        <f ca="1">SUMIF(Posting!$B1:$E17316,"Meezan Bank Head Office",Posting!$E1:$E17316)</f>
        <v>13034925</v>
      </c>
      <c r="U5" s="1303" t="s">
        <v>9496</v>
      </c>
      <c r="V5" s="1304"/>
      <c r="W5" s="1304"/>
      <c r="X5" s="933">
        <f ca="1">'Main Summary'!G19-S6-S11</f>
        <v>176831246.42000002</v>
      </c>
      <c r="AB5" s="1303" t="s">
        <v>9496</v>
      </c>
      <c r="AC5" s="1304"/>
      <c r="AD5" s="1304"/>
      <c r="AE5" s="933">
        <f>'Main Summary'!K19</f>
        <v>82215394.510000005</v>
      </c>
    </row>
    <row r="6" spans="2:31" ht="18.75" x14ac:dyDescent="0.3">
      <c r="B6" s="1303" t="s">
        <v>2613</v>
      </c>
      <c r="C6" s="1304"/>
      <c r="D6" s="1304"/>
      <c r="E6" s="933">
        <f>E5-E4</f>
        <v>31259473.440860212</v>
      </c>
      <c r="H6" s="1303" t="s">
        <v>9496</v>
      </c>
      <c r="I6" s="1304"/>
      <c r="J6" s="1304"/>
      <c r="K6" s="1020">
        <f ca="1">SUMIF(Posting!$B17317:$F27457,"Meezan Bank Head Office",Posting!$F17317:$F27457)</f>
        <v>0</v>
      </c>
      <c r="P6" s="1303" t="s">
        <v>9496</v>
      </c>
      <c r="Q6" s="1304"/>
      <c r="R6" s="1304"/>
      <c r="S6" s="1020">
        <f ca="1">SUMIF(Posting!$B1:$F17316,"Meezan Bank Head Office",Posting!$F1:$F17316)</f>
        <v>19830000</v>
      </c>
      <c r="U6" s="1303" t="s">
        <v>2613</v>
      </c>
      <c r="V6" s="1304"/>
      <c r="W6" s="1304"/>
      <c r="X6" s="933">
        <f ca="1">X5-X4</f>
        <v>39162545.815737337</v>
      </c>
      <c r="AB6" s="1303" t="s">
        <v>2613</v>
      </c>
      <c r="AC6" s="1304"/>
      <c r="AD6" s="1304"/>
      <c r="AE6" s="933">
        <f>AE5-AE4</f>
        <v>15703108.030833334</v>
      </c>
    </row>
    <row r="7" spans="2:31" ht="18.75" x14ac:dyDescent="0.3">
      <c r="B7" s="1303"/>
      <c r="C7" s="1304"/>
      <c r="D7" s="1304"/>
      <c r="E7" s="933"/>
      <c r="H7" s="1303" t="s">
        <v>2613</v>
      </c>
      <c r="I7" s="1304"/>
      <c r="J7" s="1304"/>
      <c r="K7" s="933">
        <f ca="1">K6-K5</f>
        <v>-6490615</v>
      </c>
      <c r="P7" s="1303" t="s">
        <v>2613</v>
      </c>
      <c r="Q7" s="1304"/>
      <c r="R7" s="1304"/>
      <c r="S7" s="933">
        <f ca="1">S6-S5</f>
        <v>6795075</v>
      </c>
      <c r="U7" s="1303"/>
      <c r="V7" s="1304"/>
      <c r="W7" s="1304"/>
      <c r="X7" s="933"/>
      <c r="AB7" s="1303"/>
      <c r="AC7" s="1304"/>
      <c r="AD7" s="1304"/>
      <c r="AE7" s="933"/>
    </row>
    <row r="8" spans="2:31" ht="19.5" thickBot="1" x14ac:dyDescent="0.35">
      <c r="B8" s="1305" t="s">
        <v>11050</v>
      </c>
      <c r="C8" s="1285"/>
      <c r="D8" s="1285"/>
      <c r="E8" s="933"/>
      <c r="H8" s="1303"/>
      <c r="I8" s="1304"/>
      <c r="J8" s="1304"/>
      <c r="K8" s="933"/>
      <c r="P8" s="1303"/>
      <c r="Q8" s="1304"/>
      <c r="R8" s="1304"/>
      <c r="S8" s="933"/>
      <c r="U8" s="1305" t="s">
        <v>11050</v>
      </c>
      <c r="V8" s="1285"/>
      <c r="W8" s="1285"/>
      <c r="X8" s="933"/>
      <c r="AB8" s="1303" t="s">
        <v>9497</v>
      </c>
      <c r="AC8" s="1304"/>
      <c r="AD8" s="1304"/>
      <c r="AE8" s="933">
        <v>300000</v>
      </c>
    </row>
    <row r="9" spans="2:31" ht="21.75" thickBot="1" x14ac:dyDescent="0.4">
      <c r="B9" s="1303" t="s">
        <v>9499</v>
      </c>
      <c r="C9" s="1304"/>
      <c r="D9" s="1304"/>
      <c r="E9" s="934">
        <v>500000</v>
      </c>
      <c r="H9" s="1306" t="s">
        <v>11405</v>
      </c>
      <c r="I9" s="1307"/>
      <c r="J9" s="1307"/>
      <c r="K9" s="1308"/>
      <c r="P9" s="1306" t="s">
        <v>11405</v>
      </c>
      <c r="Q9" s="1307"/>
      <c r="R9" s="1307"/>
      <c r="S9" s="1308"/>
      <c r="U9" s="1303" t="s">
        <v>9499</v>
      </c>
      <c r="V9" s="1304"/>
      <c r="W9" s="1304"/>
      <c r="X9" s="934">
        <v>526260</v>
      </c>
      <c r="AB9" s="1303" t="s">
        <v>9498</v>
      </c>
      <c r="AC9" s="1304"/>
      <c r="AD9" s="1304"/>
      <c r="AE9" s="933">
        <v>526260</v>
      </c>
    </row>
    <row r="10" spans="2:31" s="930" customFormat="1" ht="19.5" thickBot="1" x14ac:dyDescent="0.35">
      <c r="B10" s="1303"/>
      <c r="C10" s="1304"/>
      <c r="D10" s="1304"/>
      <c r="E10" s="934"/>
      <c r="H10" s="1303" t="s">
        <v>9495</v>
      </c>
      <c r="I10" s="1304"/>
      <c r="J10" s="1304"/>
      <c r="K10" s="1035">
        <f ca="1">SUMIF(Posting!$B17317:$E27457,"Saifee Hospital",Posting!$E1:$E17316)</f>
        <v>1063505</v>
      </c>
      <c r="P10" s="1303" t="s">
        <v>9495</v>
      </c>
      <c r="Q10" s="1304"/>
      <c r="R10" s="1304"/>
      <c r="S10" s="1035">
        <f ca="1">SUMIF(Posting!$B1:$E17316,"Saifee Hospital",Posting!$E1:$E17316)</f>
        <v>1591330</v>
      </c>
      <c r="U10" s="1303"/>
      <c r="V10" s="1304"/>
      <c r="W10" s="1304"/>
      <c r="X10" s="934"/>
      <c r="AB10" s="1303" t="s">
        <v>9499</v>
      </c>
      <c r="AC10" s="1304"/>
      <c r="AD10" s="1304"/>
      <c r="AE10" s="934">
        <v>1314656</v>
      </c>
    </row>
    <row r="11" spans="2:31" ht="18.75" x14ac:dyDescent="0.3">
      <c r="B11" s="1305" t="s">
        <v>2613</v>
      </c>
      <c r="C11" s="1285"/>
      <c r="D11" s="1285"/>
      <c r="E11" s="933">
        <f>E9+E6</f>
        <v>31759473.440860212</v>
      </c>
      <c r="H11" s="1303" t="s">
        <v>9496</v>
      </c>
      <c r="I11" s="1304"/>
      <c r="J11" s="1304"/>
      <c r="K11" s="1020">
        <f ca="1">SUMIF(Posting!$B17317:$F27457,"Saifee Hospital",Posting!$F17317:$F27457)</f>
        <v>1900000</v>
      </c>
      <c r="P11" s="1303" t="s">
        <v>9496</v>
      </c>
      <c r="Q11" s="1304"/>
      <c r="R11" s="1304"/>
      <c r="S11" s="1020">
        <f ca="1">SUMIF(Posting!$B1:$F17316,"Saifee Hospital",Posting!$F1:$F17316)</f>
        <v>2434251</v>
      </c>
      <c r="U11" s="1305" t="s">
        <v>2613</v>
      </c>
      <c r="V11" s="1285"/>
      <c r="W11" s="1285"/>
      <c r="X11" s="933">
        <f ca="1">X9+X6</f>
        <v>39688805.815737337</v>
      </c>
      <c r="AB11" s="1303" t="s">
        <v>2615</v>
      </c>
      <c r="AC11" s="1304"/>
      <c r="AD11" s="1304"/>
      <c r="AE11" s="933">
        <f>AE6-AE8-AE9+AE10</f>
        <v>16191504.030833334</v>
      </c>
    </row>
    <row r="12" spans="2:31" ht="21" x14ac:dyDescent="0.35">
      <c r="B12" s="1314"/>
      <c r="C12" s="1315"/>
      <c r="D12" s="1316"/>
      <c r="E12" s="933"/>
      <c r="H12" s="1303" t="s">
        <v>2613</v>
      </c>
      <c r="I12" s="1304"/>
      <c r="J12" s="1304"/>
      <c r="K12" s="933">
        <f ca="1">K11-K10</f>
        <v>836495</v>
      </c>
      <c r="P12" s="1303" t="s">
        <v>2613</v>
      </c>
      <c r="Q12" s="1304"/>
      <c r="R12" s="1304"/>
      <c r="S12" s="933">
        <f ca="1">S11-S10</f>
        <v>842921</v>
      </c>
      <c r="U12" s="1314"/>
      <c r="V12" s="1315"/>
      <c r="W12" s="1316"/>
      <c r="X12" s="933"/>
      <c r="AB12" s="1331" t="s">
        <v>9500</v>
      </c>
      <c r="AC12" s="1332"/>
      <c r="AD12" s="1332"/>
      <c r="AE12" s="937">
        <v>2434251</v>
      </c>
    </row>
    <row r="13" spans="2:31" s="970" customFormat="1" ht="21.75" thickBot="1" x14ac:dyDescent="0.4">
      <c r="B13" s="1319" t="s">
        <v>11049</v>
      </c>
      <c r="C13" s="1320"/>
      <c r="D13" s="1321"/>
      <c r="E13" s="933"/>
      <c r="H13" s="1305"/>
      <c r="I13" s="1285"/>
      <c r="J13" s="1285"/>
      <c r="K13" s="933"/>
      <c r="P13" s="1305"/>
      <c r="Q13" s="1285"/>
      <c r="R13" s="1285"/>
      <c r="S13" s="933"/>
      <c r="U13" s="1319" t="s">
        <v>11049</v>
      </c>
      <c r="V13" s="1320"/>
      <c r="W13" s="1321"/>
      <c r="X13" s="933"/>
      <c r="AB13" s="1309" t="s">
        <v>2615</v>
      </c>
      <c r="AC13" s="1310"/>
      <c r="AD13" s="1310"/>
      <c r="AE13" s="969">
        <f>AE11-AE12</f>
        <v>13757253.030833334</v>
      </c>
    </row>
    <row r="14" spans="2:31" ht="18.75" x14ac:dyDescent="0.3">
      <c r="B14" s="1314" t="s">
        <v>9497</v>
      </c>
      <c r="C14" s="1315"/>
      <c r="D14" s="1316"/>
      <c r="E14" s="933">
        <v>300000</v>
      </c>
      <c r="H14" s="1314"/>
      <c r="I14" s="1315"/>
      <c r="J14" s="1316"/>
      <c r="K14" s="933"/>
      <c r="P14" s="1314"/>
      <c r="Q14" s="1315"/>
      <c r="R14" s="1316"/>
      <c r="S14" s="933"/>
      <c r="U14" s="1314" t="s">
        <v>9497</v>
      </c>
      <c r="V14" s="1315"/>
      <c r="W14" s="1316"/>
      <c r="X14" s="933">
        <v>300000</v>
      </c>
      <c r="AB14" s="935"/>
      <c r="AC14" s="935"/>
      <c r="AD14" s="935"/>
      <c r="AE14" s="936"/>
    </row>
    <row r="15" spans="2:31" ht="18.75" x14ac:dyDescent="0.3">
      <c r="B15" s="1314" t="s">
        <v>9498</v>
      </c>
      <c r="C15" s="1315"/>
      <c r="D15" s="1316"/>
      <c r="E15" s="933">
        <v>500000</v>
      </c>
      <c r="F15" s="302"/>
      <c r="G15" s="302"/>
      <c r="L15" s="302"/>
      <c r="M15" s="302"/>
      <c r="N15" s="302"/>
      <c r="O15" s="302"/>
      <c r="T15" s="302"/>
      <c r="U15" s="1314" t="s">
        <v>9498</v>
      </c>
      <c r="V15" s="1315"/>
      <c r="W15" s="1316"/>
      <c r="X15" s="933">
        <v>500000</v>
      </c>
      <c r="Y15" s="302"/>
      <c r="Z15" s="302"/>
      <c r="AA15" s="302"/>
      <c r="AB15" s="935"/>
      <c r="AC15" s="935"/>
      <c r="AD15" s="935"/>
      <c r="AE15" s="936"/>
    </row>
    <row r="16" spans="2:31" ht="18.75" x14ac:dyDescent="0.3">
      <c r="B16" s="1314" t="s">
        <v>11052</v>
      </c>
      <c r="C16" s="1315"/>
      <c r="D16" s="1316"/>
      <c r="E16" s="933"/>
      <c r="F16" s="302"/>
      <c r="G16" s="302"/>
      <c r="L16" s="302"/>
      <c r="M16" s="302"/>
      <c r="N16" s="302"/>
      <c r="O16" s="302"/>
      <c r="T16" s="302"/>
      <c r="U16" s="1314" t="s">
        <v>11052</v>
      </c>
      <c r="V16" s="1315"/>
      <c r="W16" s="1316"/>
      <c r="X16" s="1098">
        <v>0</v>
      </c>
      <c r="Y16" s="302"/>
      <c r="Z16" s="302"/>
      <c r="AA16" s="302"/>
      <c r="AB16" s="935"/>
      <c r="AC16" s="935"/>
      <c r="AD16" s="935"/>
      <c r="AE16" s="936"/>
    </row>
    <row r="17" spans="2:31" ht="21" x14ac:dyDescent="0.35">
      <c r="B17" s="1317"/>
      <c r="C17" s="1318"/>
      <c r="D17" s="1318"/>
      <c r="E17" s="1047"/>
      <c r="F17" s="302"/>
      <c r="G17" s="302"/>
      <c r="K17" s="3">
        <f ca="1">K12+K7</f>
        <v>-5654120</v>
      </c>
      <c r="L17" s="302"/>
      <c r="M17" s="302"/>
      <c r="N17" s="302"/>
      <c r="O17" s="302"/>
      <c r="S17" s="3">
        <f ca="1">S12+S7</f>
        <v>7637996</v>
      </c>
      <c r="T17" s="302"/>
      <c r="U17" s="1317" t="s">
        <v>11406</v>
      </c>
      <c r="V17" s="1318"/>
      <c r="W17" s="1318"/>
      <c r="X17" s="1047">
        <v>3707947</v>
      </c>
      <c r="Y17" s="302"/>
      <c r="Z17" s="302"/>
      <c r="AA17" s="302"/>
      <c r="AB17" s="935"/>
      <c r="AC17" s="935"/>
      <c r="AD17" s="935"/>
      <c r="AE17" s="936"/>
    </row>
    <row r="18" spans="2:31" ht="21" x14ac:dyDescent="0.35">
      <c r="B18" s="1317"/>
      <c r="C18" s="1318"/>
      <c r="D18" s="1318"/>
      <c r="E18" s="1047"/>
      <c r="F18" s="302"/>
      <c r="G18" s="302"/>
      <c r="L18" s="302"/>
      <c r="M18" s="302"/>
      <c r="N18" s="302"/>
      <c r="O18" s="302"/>
      <c r="T18" s="302"/>
      <c r="U18" s="1317"/>
      <c r="V18" s="1318"/>
      <c r="W18" s="1318"/>
      <c r="X18" s="1047"/>
      <c r="Y18" s="302"/>
      <c r="Z18" s="302"/>
      <c r="AA18" s="302"/>
      <c r="AB18" s="935"/>
      <c r="AC18" s="935"/>
      <c r="AD18" s="935"/>
      <c r="AE18" s="936"/>
    </row>
    <row r="19" spans="2:31" ht="19.5" thickBot="1" x14ac:dyDescent="0.35">
      <c r="B19" s="1305"/>
      <c r="C19" s="1285"/>
      <c r="D19" s="1285"/>
      <c r="E19" s="1048"/>
      <c r="F19" s="302"/>
      <c r="G19" s="302"/>
      <c r="L19" s="302"/>
      <c r="M19" s="302"/>
      <c r="N19" s="302"/>
      <c r="O19" s="302"/>
      <c r="T19" s="302"/>
      <c r="U19" s="1305"/>
      <c r="V19" s="1285"/>
      <c r="W19" s="1285"/>
      <c r="X19" s="1048"/>
      <c r="Y19" s="302"/>
      <c r="Z19" s="302"/>
      <c r="AA19" s="302"/>
      <c r="AB19" s="935"/>
      <c r="AC19" s="935"/>
      <c r="AD19" s="935"/>
      <c r="AE19" s="936"/>
    </row>
    <row r="20" spans="2:31" ht="21" x14ac:dyDescent="0.35">
      <c r="B20" s="1305" t="s">
        <v>11051</v>
      </c>
      <c r="C20" s="1285"/>
      <c r="D20" s="1285"/>
      <c r="E20" s="1047">
        <f>SUM(E14:E19)</f>
        <v>800000</v>
      </c>
      <c r="U20" s="1305" t="s">
        <v>11051</v>
      </c>
      <c r="V20" s="1285"/>
      <c r="W20" s="1285"/>
      <c r="X20" s="1047">
        <f>SUM(X14:X19)</f>
        <v>4507947</v>
      </c>
      <c r="AB20" s="1311" t="s">
        <v>9501</v>
      </c>
      <c r="AC20" s="1312"/>
      <c r="AD20" s="1312"/>
      <c r="AE20" s="1313"/>
    </row>
    <row r="21" spans="2:31" s="930" customFormat="1" ht="21" x14ac:dyDescent="0.35">
      <c r="B21" s="1317"/>
      <c r="C21" s="1318"/>
      <c r="D21" s="1318"/>
      <c r="E21" s="1047"/>
      <c r="H21"/>
      <c r="I21"/>
      <c r="J21"/>
      <c r="K21"/>
      <c r="P21"/>
      <c r="Q21"/>
      <c r="R21"/>
      <c r="S21"/>
      <c r="U21" s="1317"/>
      <c r="V21" s="1318"/>
      <c r="W21" s="1318"/>
      <c r="X21" s="1047"/>
      <c r="AB21" s="971" t="s">
        <v>9503</v>
      </c>
      <c r="AC21" s="967" t="s">
        <v>4751</v>
      </c>
      <c r="AD21" s="967" t="s">
        <v>1202</v>
      </c>
      <c r="AE21" s="973" t="s">
        <v>1894</v>
      </c>
    </row>
    <row r="22" spans="2:31" s="930" customFormat="1" ht="21.75" thickBot="1" x14ac:dyDescent="0.4">
      <c r="B22" s="1309" t="s">
        <v>2615</v>
      </c>
      <c r="C22" s="1310"/>
      <c r="D22" s="1310"/>
      <c r="E22" s="969">
        <f>E11-E20</f>
        <v>30959473.440860212</v>
      </c>
      <c r="H22"/>
      <c r="I22"/>
      <c r="J22"/>
      <c r="K22"/>
      <c r="P22"/>
      <c r="Q22"/>
      <c r="R22"/>
      <c r="S22"/>
      <c r="U22" s="1309" t="s">
        <v>2615</v>
      </c>
      <c r="V22" s="1310"/>
      <c r="W22" s="1310"/>
      <c r="X22" s="969">
        <f ca="1">X11-X20</f>
        <v>35180858.815737337</v>
      </c>
      <c r="AB22" s="940" t="s">
        <v>9504</v>
      </c>
      <c r="AC22" s="946">
        <v>0.33</v>
      </c>
      <c r="AD22" s="946">
        <v>0.33</v>
      </c>
      <c r="AE22" s="947">
        <v>0.34</v>
      </c>
    </row>
    <row r="23" spans="2:31" s="929" customFormat="1" ht="29.25" customHeight="1" thickBot="1" x14ac:dyDescent="0.35">
      <c r="B23" s="935"/>
      <c r="C23" s="935"/>
      <c r="D23" s="935"/>
      <c r="E23" s="936"/>
      <c r="H23"/>
      <c r="I23"/>
      <c r="J23"/>
      <c r="K23"/>
      <c r="P23"/>
      <c r="Q23"/>
      <c r="R23"/>
      <c r="S23"/>
      <c r="U23" s="935"/>
      <c r="V23" s="935"/>
      <c r="W23" s="935"/>
      <c r="X23" s="936"/>
      <c r="AB23" s="940" t="s">
        <v>4591</v>
      </c>
      <c r="AC23" s="941">
        <f>AC22*AE13</f>
        <v>4539893.5001750002</v>
      </c>
      <c r="AD23" s="941">
        <f>AD22*AE13</f>
        <v>4539893.5001750002</v>
      </c>
      <c r="AE23" s="934">
        <f>AE22*AE13</f>
        <v>4677466.0304833334</v>
      </c>
    </row>
    <row r="24" spans="2:31" s="930" customFormat="1" ht="37.5" x14ac:dyDescent="0.3">
      <c r="B24" s="1311" t="s">
        <v>9501</v>
      </c>
      <c r="C24" s="1312"/>
      <c r="D24" s="1312"/>
      <c r="E24" s="1313"/>
      <c r="H24"/>
      <c r="I24"/>
      <c r="J24"/>
      <c r="K24"/>
      <c r="P24"/>
      <c r="Q24"/>
      <c r="R24"/>
      <c r="S24"/>
      <c r="U24" s="1311" t="s">
        <v>9501</v>
      </c>
      <c r="V24" s="1312"/>
      <c r="W24" s="1312"/>
      <c r="X24" s="1313"/>
      <c r="AB24" s="938" t="s">
        <v>9505</v>
      </c>
      <c r="AC24" s="942">
        <f>Receiving!I109</f>
        <v>4531000</v>
      </c>
      <c r="AD24" s="942">
        <f>Receiving!N109</f>
        <v>4531779</v>
      </c>
      <c r="AE24" s="943">
        <f>Receiving!D109</f>
        <v>4677000</v>
      </c>
    </row>
    <row r="25" spans="2:31" ht="38.25" thickBot="1" x14ac:dyDescent="0.3">
      <c r="B25" s="971" t="s">
        <v>9503</v>
      </c>
      <c r="C25" s="749" t="s">
        <v>4751</v>
      </c>
      <c r="D25" s="749" t="s">
        <v>1202</v>
      </c>
      <c r="E25" s="972" t="s">
        <v>1894</v>
      </c>
      <c r="U25" s="971" t="s">
        <v>9503</v>
      </c>
      <c r="V25" s="967" t="s">
        <v>4751</v>
      </c>
      <c r="W25" s="967" t="s">
        <v>1202</v>
      </c>
      <c r="X25" s="973" t="s">
        <v>1894</v>
      </c>
      <c r="AB25" s="939" t="s">
        <v>9506</v>
      </c>
      <c r="AC25" s="1061" t="s">
        <v>2623</v>
      </c>
      <c r="AD25" s="1061" t="s">
        <v>2623</v>
      </c>
      <c r="AE25" s="1062">
        <f t="shared" ref="AE25" si="0">AE23-AE24</f>
        <v>466.03048333339393</v>
      </c>
    </row>
    <row r="26" spans="2:31" ht="18.75" x14ac:dyDescent="0.25">
      <c r="B26" s="940" t="s">
        <v>9504</v>
      </c>
      <c r="C26" s="946">
        <v>0.33</v>
      </c>
      <c r="D26" s="946">
        <v>0.33</v>
      </c>
      <c r="E26" s="947">
        <v>0.34</v>
      </c>
      <c r="U26" s="971" t="s">
        <v>9504</v>
      </c>
      <c r="V26" s="1049">
        <v>0.33</v>
      </c>
      <c r="W26" s="1049">
        <v>0.33</v>
      </c>
      <c r="X26" s="1050">
        <v>0.34</v>
      </c>
    </row>
    <row r="27" spans="2:31" ht="18.75" x14ac:dyDescent="0.25">
      <c r="B27" s="940" t="s">
        <v>4591</v>
      </c>
      <c r="C27" s="941">
        <f>C26*E22</f>
        <v>10216626.23548387</v>
      </c>
      <c r="D27" s="941">
        <f>D26*E22</f>
        <v>10216626.23548387</v>
      </c>
      <c r="E27" s="934">
        <f>E26*E22</f>
        <v>10526220.969892472</v>
      </c>
      <c r="U27" s="940" t="s">
        <v>4591</v>
      </c>
      <c r="V27" s="941">
        <f ca="1">V26*X22</f>
        <v>11609683.409193322</v>
      </c>
      <c r="W27" s="941">
        <f ca="1">W26*X22</f>
        <v>11609683.409193322</v>
      </c>
      <c r="X27" s="934">
        <f ca="1">X26*X22</f>
        <v>11961491.997350695</v>
      </c>
    </row>
    <row r="28" spans="2:31" ht="37.5" x14ac:dyDescent="0.25">
      <c r="B28" s="938" t="s">
        <v>9505</v>
      </c>
      <c r="C28" s="942"/>
      <c r="D28" s="942"/>
      <c r="E28" s="943"/>
      <c r="U28" s="938" t="s">
        <v>9505</v>
      </c>
      <c r="V28" s="942">
        <f>Receiving!I139</f>
        <v>11609683</v>
      </c>
      <c r="W28" s="942">
        <f>Receiving!N139</f>
        <v>9500000</v>
      </c>
      <c r="X28" s="943">
        <f>Receiving!D139</f>
        <v>3845000</v>
      </c>
    </row>
    <row r="29" spans="2:31" ht="38.25" thickBot="1" x14ac:dyDescent="0.3">
      <c r="B29" s="939" t="s">
        <v>9506</v>
      </c>
      <c r="C29" s="944">
        <f>C27-C28</f>
        <v>10216626.23548387</v>
      </c>
      <c r="D29" s="944">
        <f t="shared" ref="D29:E29" si="1">D27-D28</f>
        <v>10216626.23548387</v>
      </c>
      <c r="E29" s="945">
        <f t="shared" si="1"/>
        <v>10526220.969892472</v>
      </c>
      <c r="U29" s="939" t="s">
        <v>9506</v>
      </c>
      <c r="V29" s="944">
        <f ca="1">V27-V28</f>
        <v>0.40919332206249237</v>
      </c>
      <c r="W29" s="944">
        <f t="shared" ref="W29" ca="1" si="2">W27-W28</f>
        <v>2109683.4091933221</v>
      </c>
      <c r="X29" s="945">
        <f t="shared" ref="X29" ca="1" si="3">X27-X28</f>
        <v>8116491.9973506946</v>
      </c>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P14:R14"/>
    <mergeCell ref="P8:R8"/>
    <mergeCell ref="P10:R10"/>
    <mergeCell ref="P11:R11"/>
    <mergeCell ref="P12:R12"/>
    <mergeCell ref="P13:R13"/>
    <mergeCell ref="P1:S1"/>
    <mergeCell ref="P2:S2"/>
    <mergeCell ref="P5:R5"/>
    <mergeCell ref="P6:R6"/>
    <mergeCell ref="P7:R7"/>
    <mergeCell ref="P4:S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AB1:AE1"/>
    <mergeCell ref="AB2:AE2"/>
    <mergeCell ref="AB20:AE20"/>
    <mergeCell ref="AB4:AD4"/>
    <mergeCell ref="AB5:AD5"/>
    <mergeCell ref="AB6:AD6"/>
    <mergeCell ref="AB7:AD7"/>
    <mergeCell ref="AB8:AD8"/>
    <mergeCell ref="AB9:AD9"/>
    <mergeCell ref="AB10:AD10"/>
    <mergeCell ref="AB11:AD11"/>
    <mergeCell ref="AB12:AD12"/>
    <mergeCell ref="AB13:AD13"/>
    <mergeCell ref="U1:X1"/>
    <mergeCell ref="U2:X2"/>
    <mergeCell ref="U4:W4"/>
    <mergeCell ref="U5:W5"/>
    <mergeCell ref="U6:W6"/>
    <mergeCell ref="U20:W20"/>
    <mergeCell ref="U22:W22"/>
    <mergeCell ref="U24:X24"/>
    <mergeCell ref="U7:W7"/>
    <mergeCell ref="U15:W15"/>
    <mergeCell ref="U17:W17"/>
    <mergeCell ref="U18:W18"/>
    <mergeCell ref="U19:W19"/>
    <mergeCell ref="U21:W21"/>
    <mergeCell ref="U14:W14"/>
    <mergeCell ref="U8:W8"/>
    <mergeCell ref="U9:W9"/>
    <mergeCell ref="U13:W13"/>
    <mergeCell ref="U11:W11"/>
    <mergeCell ref="U12:W12"/>
    <mergeCell ref="U16:W16"/>
    <mergeCell ref="U10:W10"/>
    <mergeCell ref="B8:D8"/>
    <mergeCell ref="B9:D9"/>
    <mergeCell ref="B10:D10"/>
    <mergeCell ref="B11:D11"/>
    <mergeCell ref="P9:S9"/>
  </mergeCell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topLeftCell="A61" workbookViewId="0">
      <selection activeCell="L68" sqref="L68"/>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2" width="12.5703125" bestFit="1" customWidth="1"/>
    <col min="13" max="13" width="11.5703125" bestFit="1" customWidth="1"/>
    <col min="14" max="14" width="15.140625" customWidth="1"/>
    <col min="15" max="17" width="13.28515625" bestFit="1" customWidth="1"/>
    <col min="19" max="19" width="10.5703125" bestFit="1" customWidth="1"/>
  </cols>
  <sheetData>
    <row r="1" spans="1:11" x14ac:dyDescent="0.25">
      <c r="A1" s="1339" t="s">
        <v>5474</v>
      </c>
      <c r="B1" s="1339"/>
      <c r="C1" s="1339"/>
      <c r="D1" s="1339"/>
      <c r="E1" s="1339"/>
      <c r="F1" s="1339"/>
      <c r="G1" s="1339"/>
      <c r="H1" s="1339"/>
      <c r="I1" s="1339"/>
      <c r="J1" s="1339"/>
    </row>
    <row r="2" spans="1:11" x14ac:dyDescent="0.25">
      <c r="A2" s="1339"/>
      <c r="B2" s="1339"/>
      <c r="C2" s="1339"/>
      <c r="D2" s="1339"/>
      <c r="E2" s="1339"/>
      <c r="F2" s="1339"/>
      <c r="G2" s="1339"/>
      <c r="H2" s="1339"/>
      <c r="I2" s="1339"/>
      <c r="J2" s="1339"/>
    </row>
    <row r="3" spans="1:11" ht="45" x14ac:dyDescent="0.25">
      <c r="A3" s="361" t="s">
        <v>5158</v>
      </c>
      <c r="B3" s="361" t="s">
        <v>3</v>
      </c>
      <c r="C3" s="361" t="s">
        <v>559</v>
      </c>
      <c r="D3" s="361" t="s">
        <v>5475</v>
      </c>
      <c r="E3" s="361" t="s">
        <v>1694</v>
      </c>
      <c r="F3" s="362" t="s">
        <v>5476</v>
      </c>
      <c r="G3" s="362" t="s">
        <v>2615</v>
      </c>
      <c r="H3" s="363" t="s">
        <v>5477</v>
      </c>
      <c r="I3" s="363" t="s">
        <v>5478</v>
      </c>
      <c r="J3" s="363" t="s">
        <v>5479</v>
      </c>
    </row>
    <row r="4" spans="1:11"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1"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1"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1" ht="30" x14ac:dyDescent="0.25">
      <c r="B7" s="365"/>
      <c r="C7" s="365"/>
      <c r="D7" s="365"/>
      <c r="E7" s="50"/>
      <c r="F7" s="50"/>
      <c r="G7" s="366" t="s">
        <v>5480</v>
      </c>
      <c r="H7" s="367">
        <f>SUM(H4:H6)</f>
        <v>39649952.687002346</v>
      </c>
      <c r="I7" s="367">
        <f t="shared" ref="I7:J7" si="1">SUM(I4:I6)</f>
        <v>39649952.687002346</v>
      </c>
      <c r="J7" s="367">
        <f t="shared" si="1"/>
        <v>40851466.404790297</v>
      </c>
      <c r="K7" s="3"/>
    </row>
    <row r="8" spans="1:11" ht="60" x14ac:dyDescent="0.25">
      <c r="G8" s="368" t="s">
        <v>5481</v>
      </c>
      <c r="H8" s="284">
        <f>B16</f>
        <v>37808439</v>
      </c>
      <c r="I8" s="284">
        <f>C16</f>
        <v>37530222</v>
      </c>
      <c r="J8" s="15">
        <f>D16</f>
        <v>35154272</v>
      </c>
    </row>
    <row r="9" spans="1:11" x14ac:dyDescent="0.25">
      <c r="G9" s="369" t="s">
        <v>5482</v>
      </c>
      <c r="H9" s="284">
        <f>H7-H8</f>
        <v>1841513.6870023459</v>
      </c>
      <c r="I9" s="284">
        <f t="shared" ref="I9:J9" si="2">I7-I8</f>
        <v>2119730.6870023459</v>
      </c>
      <c r="J9" s="284">
        <f t="shared" si="2"/>
        <v>5697194.4047902972</v>
      </c>
    </row>
    <row r="10" spans="1:11" x14ac:dyDescent="0.25">
      <c r="G10" s="370"/>
      <c r="H10" s="3"/>
    </row>
    <row r="11" spans="1:11" x14ac:dyDescent="0.25">
      <c r="A11" s="1338" t="s">
        <v>5483</v>
      </c>
      <c r="B11" s="1338"/>
      <c r="C11" s="1338"/>
      <c r="D11" s="1338"/>
    </row>
    <row r="12" spans="1:11" x14ac:dyDescent="0.25">
      <c r="A12" s="361" t="s">
        <v>5158</v>
      </c>
      <c r="B12" s="361" t="s">
        <v>939</v>
      </c>
      <c r="C12" s="361" t="s">
        <v>1202</v>
      </c>
      <c r="D12" s="361" t="s">
        <v>1894</v>
      </c>
      <c r="E12" s="3"/>
      <c r="G12" s="1340" t="s">
        <v>5484</v>
      </c>
      <c r="H12" s="1341"/>
      <c r="I12" s="1342"/>
      <c r="J12" s="371">
        <f>H9+I9+J9</f>
        <v>9658438.778794989</v>
      </c>
    </row>
    <row r="13" spans="1:11" x14ac:dyDescent="0.25">
      <c r="A13" s="2" t="s">
        <v>5159</v>
      </c>
      <c r="B13" s="15">
        <v>9323439</v>
      </c>
      <c r="C13" s="15">
        <v>9323439</v>
      </c>
      <c r="D13" s="15">
        <v>9605968</v>
      </c>
      <c r="G13" s="1340" t="s">
        <v>5485</v>
      </c>
      <c r="H13" s="1341"/>
      <c r="I13" s="1342"/>
      <c r="J13" s="371">
        <f>J31</f>
        <v>5549996</v>
      </c>
    </row>
    <row r="14" spans="1:11" x14ac:dyDescent="0.25">
      <c r="A14" s="2" t="s">
        <v>5160</v>
      </c>
      <c r="B14" s="15">
        <v>7575873</v>
      </c>
      <c r="C14" s="15">
        <v>7575873</v>
      </c>
      <c r="D14" s="15">
        <v>7805445</v>
      </c>
      <c r="G14" s="1340" t="s">
        <v>5486</v>
      </c>
      <c r="H14" s="1341"/>
      <c r="I14" s="1342"/>
      <c r="J14" s="371">
        <f>J12-J13</f>
        <v>4108442.778794989</v>
      </c>
    </row>
    <row r="15" spans="1:11" x14ac:dyDescent="0.25">
      <c r="A15" s="2" t="s">
        <v>5161</v>
      </c>
      <c r="B15" s="15">
        <f>'old Sharing details'!$H$30</f>
        <v>20909127</v>
      </c>
      <c r="C15" s="15">
        <f>'old Sharing details'!$H$65</f>
        <v>20630910</v>
      </c>
      <c r="D15" s="15">
        <f>'old Sharing details'!$D$125</f>
        <v>17742859</v>
      </c>
      <c r="G15" s="1"/>
      <c r="H15" s="1"/>
    </row>
    <row r="16" spans="1:11"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43" t="s">
        <v>5487</v>
      </c>
      <c r="G18" s="1343"/>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38" t="s">
        <v>5491</v>
      </c>
      <c r="J22" s="1338"/>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65" t="s">
        <v>7877</v>
      </c>
      <c r="B40" s="1266"/>
      <c r="C40" s="1266"/>
      <c r="D40" s="1266"/>
      <c r="E40" s="1266"/>
      <c r="F40" s="1266"/>
      <c r="G40" s="1266"/>
      <c r="H40" s="1266"/>
      <c r="I40" s="1266"/>
      <c r="J40" s="1266"/>
      <c r="K40" s="1267"/>
    </row>
    <row r="41" spans="1:12" ht="15.75" thickBot="1" x14ac:dyDescent="0.3">
      <c r="A41" s="1271"/>
      <c r="B41" s="1272"/>
      <c r="C41" s="1272"/>
      <c r="D41" s="1272"/>
      <c r="E41" s="1272"/>
      <c r="F41" s="1272"/>
      <c r="G41" s="1272"/>
      <c r="H41" s="1272"/>
      <c r="I41" s="1272"/>
      <c r="J41" s="1272"/>
      <c r="K41" s="1273"/>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65" t="s">
        <v>7169</v>
      </c>
      <c r="B51" s="1266"/>
      <c r="C51" s="1266"/>
      <c r="D51" s="1266"/>
      <c r="E51" s="1266"/>
      <c r="F51" s="1266"/>
      <c r="G51" s="1266"/>
      <c r="H51" s="1266"/>
      <c r="I51" s="1266"/>
      <c r="J51" s="1266"/>
      <c r="K51" s="1267"/>
    </row>
    <row r="52" spans="1:14" ht="15.75" thickBot="1" x14ac:dyDescent="0.3">
      <c r="A52" s="1271"/>
      <c r="B52" s="1272"/>
      <c r="C52" s="1272"/>
      <c r="D52" s="1272"/>
      <c r="E52" s="1272"/>
      <c r="F52" s="1272"/>
      <c r="G52" s="1272"/>
      <c r="H52" s="1272"/>
      <c r="I52" s="1272"/>
      <c r="J52" s="1272"/>
      <c r="K52" s="1273"/>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68" t="s">
        <v>7170</v>
      </c>
      <c r="B59" s="1269"/>
      <c r="C59" s="1269"/>
      <c r="D59" s="1269"/>
      <c r="E59" s="1269"/>
      <c r="F59" s="1269"/>
      <c r="G59" s="1269"/>
      <c r="H59" s="1269"/>
      <c r="I59" s="1269"/>
      <c r="J59" s="1269"/>
      <c r="K59" s="1269"/>
      <c r="L59" s="966"/>
      <c r="M59" s="966"/>
    </row>
    <row r="60" spans="1:14" ht="15.75" customHeight="1" x14ac:dyDescent="0.25">
      <c r="A60" s="1336"/>
      <c r="B60" s="1337"/>
      <c r="C60" s="1337"/>
      <c r="D60" s="1337"/>
      <c r="E60" s="1337"/>
      <c r="F60" s="1337"/>
      <c r="G60" s="1337"/>
      <c r="H60" s="1337"/>
      <c r="I60" s="1337"/>
      <c r="J60" s="1337"/>
      <c r="K60" s="1337"/>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33" t="s">
        <v>10399</v>
      </c>
      <c r="F66" s="1334"/>
      <c r="G66" s="1335"/>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65" t="s">
        <v>8164</v>
      </c>
      <c r="B74" s="1266"/>
      <c r="C74" s="1266"/>
      <c r="D74" s="1266"/>
      <c r="E74" s="1266"/>
      <c r="F74" s="1266"/>
      <c r="G74" s="1266"/>
      <c r="H74" s="1266"/>
      <c r="I74" s="1266"/>
      <c r="J74" s="1266"/>
      <c r="K74" s="1266"/>
      <c r="L74" s="1267"/>
    </row>
    <row r="75" spans="1:20" ht="15.75" customHeight="1" thickBot="1" x14ac:dyDescent="0.3">
      <c r="A75" s="1271"/>
      <c r="B75" s="1272"/>
      <c r="C75" s="1272"/>
      <c r="D75" s="1272"/>
      <c r="E75" s="1272"/>
      <c r="F75" s="1272"/>
      <c r="G75" s="1272"/>
      <c r="H75" s="1272"/>
      <c r="I75" s="1272"/>
      <c r="J75" s="1272"/>
      <c r="K75" s="1272"/>
      <c r="L75" s="1273"/>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3845000</v>
      </c>
    </row>
    <row r="79" spans="1:20" s="930" customFormat="1" ht="30" x14ac:dyDescent="0.25">
      <c r="I79" s="964" t="s">
        <v>5482</v>
      </c>
      <c r="J79" s="512">
        <f>J77-J78</f>
        <v>1689607.3391933218</v>
      </c>
      <c r="K79" s="512">
        <f>K77-K78</f>
        <v>3799290.3391933218</v>
      </c>
      <c r="L79" s="512">
        <f>L77-L78</f>
        <v>9857299.1373506952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44" t="s">
        <v>10498</v>
      </c>
      <c r="D82" s="1345"/>
      <c r="E82" s="1345"/>
      <c r="F82" s="1345"/>
      <c r="G82" s="1345"/>
      <c r="H82" s="1346"/>
      <c r="I82" s="977"/>
      <c r="J82" s="977">
        <f>19830000/3</f>
        <v>6610000</v>
      </c>
      <c r="K82" s="977">
        <f>19830000/3</f>
        <v>6610000</v>
      </c>
      <c r="L82" s="977">
        <f>19830000/3</f>
        <v>6610000</v>
      </c>
      <c r="M82" s="949"/>
    </row>
    <row r="83" spans="1:17" x14ac:dyDescent="0.25">
      <c r="M83" s="3"/>
    </row>
    <row r="84" spans="1:17" s="930" customFormat="1" ht="26.25" customHeight="1" x14ac:dyDescent="0.25">
      <c r="C84" s="1344" t="s">
        <v>10536</v>
      </c>
      <c r="D84" s="1345"/>
      <c r="E84" s="1345"/>
      <c r="F84" s="1345"/>
      <c r="G84" s="1345"/>
      <c r="H84" s="1346"/>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2173465.8040173622</v>
      </c>
      <c r="N86" s="974">
        <f>L86+K86+J86</f>
        <v>-7705303.1842626603</v>
      </c>
      <c r="O86" s="948"/>
      <c r="P86" s="948"/>
      <c r="Q86" s="948"/>
    </row>
    <row r="87" spans="1:17" x14ac:dyDescent="0.25">
      <c r="N87" s="1"/>
      <c r="O87" s="1"/>
      <c r="P87" s="1"/>
    </row>
    <row r="88" spans="1:17" ht="15.75" thickBot="1" x14ac:dyDescent="0.3">
      <c r="N88" s="1"/>
      <c r="O88" s="1"/>
      <c r="P88" s="1"/>
    </row>
    <row r="89" spans="1:17" x14ac:dyDescent="0.25">
      <c r="A89" s="1265" t="s">
        <v>10401</v>
      </c>
      <c r="B89" s="1266"/>
      <c r="C89" s="1266"/>
      <c r="D89" s="1266"/>
      <c r="E89" s="1266"/>
      <c r="F89" s="1266"/>
      <c r="G89" s="1266"/>
      <c r="H89" s="1266"/>
      <c r="I89" s="1266"/>
      <c r="J89" s="1266"/>
      <c r="K89" s="1267"/>
      <c r="L89" s="3"/>
      <c r="M89" s="3"/>
    </row>
    <row r="90" spans="1:17" ht="15.75" thickBot="1" x14ac:dyDescent="0.3">
      <c r="A90" s="1271"/>
      <c r="B90" s="1272"/>
      <c r="C90" s="1272"/>
      <c r="D90" s="1272"/>
      <c r="E90" s="1272"/>
      <c r="F90" s="1272"/>
      <c r="G90" s="1272"/>
      <c r="H90" s="1272"/>
      <c r="I90" s="1272"/>
      <c r="J90" s="1272"/>
      <c r="K90" s="1273"/>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193667932.55913979</v>
      </c>
      <c r="C92" s="367">
        <f>'Main Summary'!C19</f>
        <v>224927406</v>
      </c>
      <c r="D92" s="367">
        <f>C92-B92</f>
        <v>31259473.440860212</v>
      </c>
      <c r="E92" s="367"/>
      <c r="F92" s="367"/>
      <c r="G92" s="511"/>
      <c r="H92" s="512">
        <f>D92-E92+F92-G92</f>
        <v>31259473.440860212</v>
      </c>
      <c r="I92" s="367">
        <f>H92*33%</f>
        <v>10315626.23548387</v>
      </c>
      <c r="J92" s="367">
        <f>H92*33%</f>
        <v>10315626.23548387</v>
      </c>
      <c r="K92" s="367">
        <f>H92*34%</f>
        <v>10628220.969892472</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8315626.2354838699</v>
      </c>
      <c r="J94" s="284">
        <f t="shared" ref="J94:K94" si="5">J92-J93</f>
        <v>10315626.23548387</v>
      </c>
      <c r="K94" s="284">
        <f t="shared" si="5"/>
        <v>10378220.969892472</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3" t="s">
        <v>2611</v>
      </c>
      <c r="B2" s="1363"/>
      <c r="C2" s="1363"/>
      <c r="D2" s="1363"/>
      <c r="E2" s="1363"/>
      <c r="F2" s="1363"/>
      <c r="G2" s="1363"/>
      <c r="H2" s="1363"/>
      <c r="I2" s="1363"/>
      <c r="J2" s="1363"/>
      <c r="K2" s="1363"/>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60">
        <v>28459027</v>
      </c>
      <c r="B4" s="1360">
        <v>35457479</v>
      </c>
      <c r="C4" s="1360">
        <f>B4-A4</f>
        <v>6998452</v>
      </c>
      <c r="D4" s="1360" t="s">
        <v>2619</v>
      </c>
      <c r="E4" s="226"/>
      <c r="F4" s="226"/>
      <c r="G4" s="226"/>
      <c r="H4" s="1360">
        <f>C4</f>
        <v>6998452</v>
      </c>
      <c r="I4" s="1360">
        <f>H4*25%</f>
        <v>1749613</v>
      </c>
      <c r="J4" s="1360">
        <f>H4*25%</f>
        <v>1749613</v>
      </c>
      <c r="K4" s="1360">
        <f>H4*50%</f>
        <v>3499226</v>
      </c>
    </row>
    <row r="5" spans="1:11" ht="21" customHeight="1" x14ac:dyDescent="0.25">
      <c r="A5" s="1360"/>
      <c r="B5" s="1360"/>
      <c r="C5" s="1360"/>
      <c r="D5" s="1360"/>
      <c r="E5" s="226"/>
      <c r="F5" s="226"/>
      <c r="G5" s="226"/>
      <c r="H5" s="1360"/>
      <c r="I5" s="1360"/>
      <c r="J5" s="1360"/>
      <c r="K5" s="1360"/>
    </row>
    <row r="6" spans="1:11" ht="15.75" x14ac:dyDescent="0.25">
      <c r="A6" s="1361" t="s">
        <v>2620</v>
      </c>
      <c r="B6" s="1361"/>
      <c r="C6" s="1361"/>
      <c r="D6" s="1361"/>
      <c r="E6" s="1361"/>
      <c r="F6" s="1361"/>
      <c r="G6" s="1361"/>
      <c r="H6" s="1361"/>
      <c r="I6" s="187" t="s">
        <v>158</v>
      </c>
      <c r="J6" s="187" t="s">
        <v>2621</v>
      </c>
      <c r="K6" s="187" t="s">
        <v>2621</v>
      </c>
    </row>
    <row r="7" spans="1:11" ht="15.75" x14ac:dyDescent="0.25">
      <c r="A7" s="1361" t="s">
        <v>2622</v>
      </c>
      <c r="B7" s="1361"/>
      <c r="C7" s="1361"/>
      <c r="D7" s="1361"/>
      <c r="E7" s="1361"/>
      <c r="F7" s="1361"/>
      <c r="G7" s="1361"/>
      <c r="H7" s="1361"/>
      <c r="I7" s="187" t="s">
        <v>2623</v>
      </c>
      <c r="J7" s="188">
        <f>J4</f>
        <v>1749613</v>
      </c>
      <c r="K7" s="188">
        <f>K4</f>
        <v>3499226</v>
      </c>
    </row>
    <row r="9" spans="1:11" ht="18" x14ac:dyDescent="0.25">
      <c r="A9" s="1363" t="s">
        <v>2624</v>
      </c>
      <c r="B9" s="1363"/>
      <c r="C9" s="1363"/>
      <c r="D9" s="1363"/>
      <c r="E9" s="1363"/>
      <c r="F9" s="1363"/>
      <c r="G9" s="1363"/>
      <c r="H9" s="1363"/>
      <c r="I9" s="1363"/>
      <c r="J9" s="1363"/>
      <c r="K9" s="1363"/>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60">
        <v>42596884</v>
      </c>
      <c r="B11" s="1360">
        <v>51367818</v>
      </c>
      <c r="C11" s="1360">
        <f>B11-A11</f>
        <v>8770934</v>
      </c>
      <c r="D11" s="1360" t="s">
        <v>2619</v>
      </c>
      <c r="E11" s="226"/>
      <c r="F11" s="226"/>
      <c r="G11" s="226"/>
      <c r="H11" s="1360">
        <f>C11</f>
        <v>8770934</v>
      </c>
      <c r="I11" s="1360">
        <f>H11*25%</f>
        <v>2192733.5</v>
      </c>
      <c r="J11" s="1360">
        <f>H11*25%</f>
        <v>2192733.5</v>
      </c>
      <c r="K11" s="1360">
        <f>H11*50%</f>
        <v>4385467</v>
      </c>
    </row>
    <row r="12" spans="1:11" ht="12.75" customHeight="1" x14ac:dyDescent="0.25">
      <c r="A12" s="1360"/>
      <c r="B12" s="1360"/>
      <c r="C12" s="1360"/>
      <c r="D12" s="1360"/>
      <c r="E12" s="226"/>
      <c r="F12" s="226"/>
      <c r="G12" s="226"/>
      <c r="H12" s="1360"/>
      <c r="I12" s="1360"/>
      <c r="J12" s="1360"/>
      <c r="K12" s="1360"/>
    </row>
    <row r="13" spans="1:11" ht="15.75" x14ac:dyDescent="0.25">
      <c r="A13" s="1361" t="s">
        <v>2625</v>
      </c>
      <c r="B13" s="1361"/>
      <c r="C13" s="1361"/>
      <c r="D13" s="1361"/>
      <c r="E13" s="1361"/>
      <c r="F13" s="1361"/>
      <c r="G13" s="1361"/>
      <c r="H13" s="1361"/>
      <c r="I13" s="187" t="s">
        <v>158</v>
      </c>
      <c r="J13" s="189">
        <v>84775</v>
      </c>
      <c r="K13" s="187" t="s">
        <v>2621</v>
      </c>
    </row>
    <row r="14" spans="1:11" ht="15.75" x14ac:dyDescent="0.25">
      <c r="A14" s="1361" t="s">
        <v>2622</v>
      </c>
      <c r="B14" s="1361"/>
      <c r="C14" s="1361"/>
      <c r="D14" s="1361"/>
      <c r="E14" s="1361"/>
      <c r="F14" s="1361"/>
      <c r="G14" s="1361"/>
      <c r="H14" s="1361"/>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63" t="s">
        <v>2626</v>
      </c>
      <c r="B17" s="1363"/>
      <c r="C17" s="1363"/>
      <c r="D17" s="1363"/>
      <c r="E17" s="1363"/>
      <c r="F17" s="1363"/>
      <c r="G17" s="1363"/>
      <c r="H17" s="1363"/>
      <c r="I17" s="1363"/>
      <c r="J17" s="1363"/>
      <c r="K17" s="1363"/>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60">
        <v>91625888</v>
      </c>
      <c r="B19" s="1360">
        <v>130688607</v>
      </c>
      <c r="C19" s="1360">
        <f>B19-A19</f>
        <v>39062719</v>
      </c>
      <c r="D19" s="1360">
        <v>7500000</v>
      </c>
      <c r="E19" s="226"/>
      <c r="F19" s="226"/>
      <c r="G19" s="226"/>
      <c r="H19" s="1360">
        <f>C19</f>
        <v>39062719</v>
      </c>
      <c r="I19" s="1360">
        <f>H19*25%</f>
        <v>9765679.75</v>
      </c>
      <c r="J19" s="1360">
        <f>H19*25%</f>
        <v>9765679.75</v>
      </c>
      <c r="K19" s="1360">
        <f>H19*50%</f>
        <v>19531359.5</v>
      </c>
    </row>
    <row r="20" spans="1:11" ht="12.75" customHeight="1" x14ac:dyDescent="0.25">
      <c r="A20" s="1360"/>
      <c r="B20" s="1360"/>
      <c r="C20" s="1360"/>
      <c r="D20" s="1360"/>
      <c r="E20" s="226"/>
      <c r="F20" s="226"/>
      <c r="G20" s="226"/>
      <c r="H20" s="1360"/>
      <c r="I20" s="1360"/>
      <c r="J20" s="1360"/>
      <c r="K20" s="1360"/>
    </row>
    <row r="21" spans="1:11" ht="15.75" x14ac:dyDescent="0.25">
      <c r="A21" s="1361" t="s">
        <v>2625</v>
      </c>
      <c r="B21" s="1361"/>
      <c r="C21" s="1361"/>
      <c r="D21" s="1361"/>
      <c r="E21" s="1361"/>
      <c r="F21" s="1361"/>
      <c r="G21" s="1361"/>
      <c r="H21" s="1361"/>
      <c r="I21" s="189">
        <v>13000000</v>
      </c>
      <c r="J21" s="187"/>
      <c r="K21" s="187"/>
    </row>
    <row r="22" spans="1:11" ht="15.75" x14ac:dyDescent="0.25">
      <c r="A22" s="1361" t="s">
        <v>2622</v>
      </c>
      <c r="B22" s="1361"/>
      <c r="C22" s="1361"/>
      <c r="D22" s="1361"/>
      <c r="E22" s="1361"/>
      <c r="F22" s="1361"/>
      <c r="G22" s="1361"/>
      <c r="H22" s="1361"/>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1" t="s">
        <v>2636</v>
      </c>
      <c r="B36" s="1351"/>
      <c r="C36" s="1351"/>
      <c r="D36" s="1351"/>
      <c r="E36" s="1351"/>
      <c r="F36" s="1351"/>
      <c r="G36" s="1351"/>
      <c r="H36" s="1351"/>
      <c r="I36" s="1351"/>
      <c r="J36" s="1351"/>
      <c r="K36" s="1351"/>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56">
        <f>'Main Summary'!$AG$73</f>
        <v>31688154.002880182</v>
      </c>
      <c r="B38" s="1356">
        <f>'Main Summary'!$AH$73</f>
        <v>37164776</v>
      </c>
      <c r="C38" s="1356">
        <f>B38-A38</f>
        <v>5476621.9971198179</v>
      </c>
      <c r="D38" s="1356">
        <v>6000000</v>
      </c>
      <c r="E38" s="1358"/>
      <c r="F38" s="1358"/>
      <c r="G38" s="1356">
        <v>300000</v>
      </c>
      <c r="H38" s="1356">
        <f>C38-D38-G38</f>
        <v>-823378.00288018212</v>
      </c>
      <c r="I38" s="1356">
        <f>H38*33%</f>
        <v>-271714.74095046014</v>
      </c>
      <c r="J38" s="1356">
        <f>H38*33%</f>
        <v>-271714.74095046014</v>
      </c>
      <c r="K38" s="1356">
        <f>H38*34%</f>
        <v>-279948.52097926196</v>
      </c>
    </row>
    <row r="39" spans="1:13" ht="16.899999999999999" customHeight="1" x14ac:dyDescent="0.25">
      <c r="A39" s="1356"/>
      <c r="B39" s="1356"/>
      <c r="C39" s="1356"/>
      <c r="D39" s="1356"/>
      <c r="E39" s="1359"/>
      <c r="F39" s="1359"/>
      <c r="G39" s="1356"/>
      <c r="H39" s="1356"/>
      <c r="I39" s="1356"/>
      <c r="J39" s="1356"/>
      <c r="K39" s="1356"/>
    </row>
    <row r="40" spans="1:13" ht="16.5" x14ac:dyDescent="0.25">
      <c r="A40" s="1357" t="s">
        <v>2637</v>
      </c>
      <c r="B40" s="1357"/>
      <c r="C40" s="1357"/>
      <c r="D40" s="1357"/>
      <c r="E40" s="1357"/>
      <c r="F40" s="1357"/>
      <c r="G40" s="1357"/>
      <c r="H40" s="1357"/>
      <c r="I40" s="232">
        <v>3234320</v>
      </c>
      <c r="J40" s="232"/>
      <c r="K40" s="232"/>
    </row>
    <row r="41" spans="1:13" ht="16.5" x14ac:dyDescent="0.25">
      <c r="A41" s="1357" t="s">
        <v>2865</v>
      </c>
      <c r="B41" s="1357"/>
      <c r="C41" s="1357"/>
      <c r="D41" s="1357"/>
      <c r="E41" s="1357"/>
      <c r="F41" s="1357"/>
      <c r="G41" s="1357"/>
      <c r="H41" s="1357"/>
      <c r="I41" s="232"/>
      <c r="J41" s="232">
        <v>1676486</v>
      </c>
      <c r="K41" s="232">
        <v>6090000</v>
      </c>
    </row>
    <row r="42" spans="1:13" ht="16.5" x14ac:dyDescent="0.25">
      <c r="A42" s="1357" t="s">
        <v>2638</v>
      </c>
      <c r="B42" s="1357"/>
      <c r="C42" s="1357"/>
      <c r="D42" s="1357"/>
      <c r="E42" s="1357"/>
      <c r="F42" s="1357"/>
      <c r="G42" s="1357"/>
      <c r="H42" s="1357"/>
      <c r="I42" s="232">
        <v>1568356</v>
      </c>
      <c r="J42" s="232"/>
      <c r="K42" s="232"/>
    </row>
    <row r="43" spans="1:13" ht="16.5" x14ac:dyDescent="0.25">
      <c r="A43" s="1355" t="s">
        <v>2639</v>
      </c>
      <c r="B43" s="1355"/>
      <c r="C43" s="1355"/>
      <c r="D43" s="1355"/>
      <c r="E43" s="1355"/>
      <c r="F43" s="1355"/>
      <c r="G43" s="1355"/>
      <c r="H43" s="1355"/>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62" t="s">
        <v>2774</v>
      </c>
      <c r="B45" s="1362"/>
      <c r="C45" s="1362"/>
      <c r="D45" s="1362"/>
      <c r="E45" s="1362"/>
      <c r="F45" s="1362"/>
      <c r="G45" s="1362"/>
      <c r="H45" s="1362"/>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51" t="s">
        <v>3294</v>
      </c>
      <c r="B49" s="1351"/>
      <c r="C49" s="1351"/>
      <c r="D49" s="1351"/>
      <c r="E49" s="1351"/>
      <c r="F49" s="1351"/>
      <c r="G49" s="1351"/>
      <c r="H49" s="1351"/>
      <c r="I49" s="1351"/>
      <c r="J49" s="1351"/>
      <c r="K49" s="1351"/>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52">
        <f>'Main Summary'!Z19</f>
        <v>113012540.90419273</v>
      </c>
      <c r="B51" s="1352">
        <f>'Main Summary'!AA19</f>
        <v>164353252</v>
      </c>
      <c r="C51" s="1352">
        <f>B51-A51</f>
        <v>51340711.095807269</v>
      </c>
      <c r="D51" s="1352">
        <v>7000000</v>
      </c>
      <c r="E51" s="1353">
        <f>15000000+6000000</f>
        <v>21000000</v>
      </c>
      <c r="F51" s="345"/>
      <c r="G51" s="1352">
        <v>500000</v>
      </c>
      <c r="H51" s="1352">
        <f>C51-D51-G51-E51</f>
        <v>22840711.095807269</v>
      </c>
      <c r="I51" s="1352">
        <f>H51*33%</f>
        <v>7537434.661616399</v>
      </c>
      <c r="J51" s="1352">
        <f>H51*33%</f>
        <v>7537434.661616399</v>
      </c>
      <c r="K51" s="1352">
        <f>H51*34%</f>
        <v>7765841.7725744722</v>
      </c>
    </row>
    <row r="52" spans="1:13" ht="16.899999999999999" customHeight="1" x14ac:dyDescent="0.25">
      <c r="A52" s="1352"/>
      <c r="B52" s="1352"/>
      <c r="C52" s="1352"/>
      <c r="D52" s="1352"/>
      <c r="E52" s="1354"/>
      <c r="F52" s="346"/>
      <c r="G52" s="1352"/>
      <c r="H52" s="1352"/>
      <c r="I52" s="1352"/>
      <c r="J52" s="1352"/>
      <c r="K52" s="1352"/>
    </row>
    <row r="53" spans="1:13" ht="15.75" x14ac:dyDescent="0.25">
      <c r="A53" s="1348" t="s">
        <v>2637</v>
      </c>
      <c r="B53" s="1348"/>
      <c r="C53" s="1348"/>
      <c r="D53" s="1348"/>
      <c r="E53" s="1348"/>
      <c r="F53" s="1348"/>
      <c r="G53" s="1348"/>
      <c r="H53" s="1348"/>
      <c r="I53" s="226"/>
      <c r="J53" s="226"/>
      <c r="K53" s="226"/>
      <c r="M53" s="1">
        <v>1682985</v>
      </c>
    </row>
    <row r="54" spans="1:13" ht="15.75" x14ac:dyDescent="0.25">
      <c r="A54" s="1348" t="s">
        <v>2865</v>
      </c>
      <c r="B54" s="1348"/>
      <c r="C54" s="1348"/>
      <c r="D54" s="1348"/>
      <c r="E54" s="1348"/>
      <c r="F54" s="1348"/>
      <c r="G54" s="1348"/>
      <c r="H54" s="1348"/>
      <c r="I54" s="226">
        <f>450000+3000000+1300000+200000+6000000</f>
        <v>10950000</v>
      </c>
      <c r="J54" s="226">
        <f>3800000+300000+1500000+89000+1000000+1300000</f>
        <v>7989000</v>
      </c>
      <c r="K54" s="226">
        <f>150000+500000+500000+5000000</f>
        <v>6150000</v>
      </c>
      <c r="M54" s="1">
        <v>26656</v>
      </c>
    </row>
    <row r="55" spans="1:13" ht="15.75" x14ac:dyDescent="0.25">
      <c r="A55" s="1348" t="s">
        <v>4275</v>
      </c>
      <c r="B55" s="1348"/>
      <c r="C55" s="1348"/>
      <c r="D55" s="1348"/>
      <c r="E55" s="1348"/>
      <c r="F55" s="1348"/>
      <c r="G55" s="1348"/>
      <c r="H55" s="1348"/>
      <c r="I55" s="226"/>
      <c r="J55" s="226">
        <v>493250</v>
      </c>
      <c r="K55" s="226"/>
      <c r="M55" s="1">
        <v>7143</v>
      </c>
    </row>
    <row r="56" spans="1:13" ht="15.75" x14ac:dyDescent="0.25">
      <c r="A56" s="1349" t="s">
        <v>2639</v>
      </c>
      <c r="B56" s="1349"/>
      <c r="C56" s="1349"/>
      <c r="D56" s="1349"/>
      <c r="E56" s="1349"/>
      <c r="F56" s="1349"/>
      <c r="G56" s="1349"/>
      <c r="H56" s="1349"/>
      <c r="I56" s="264">
        <f>I51-I53-I54-I55</f>
        <v>-3412565.338383601</v>
      </c>
      <c r="J56" s="264">
        <f>J51+J55-J54</f>
        <v>41684.661616398953</v>
      </c>
      <c r="K56" s="264">
        <f>K51-K53-K54-K55</f>
        <v>1615841.7725744722</v>
      </c>
      <c r="M56" s="1">
        <v>7257</v>
      </c>
    </row>
    <row r="57" spans="1:13" ht="15.75" x14ac:dyDescent="0.25">
      <c r="A57" s="1350" t="s">
        <v>2774</v>
      </c>
      <c r="B57" s="1350"/>
      <c r="C57" s="1350"/>
      <c r="D57" s="1350"/>
      <c r="E57" s="1350"/>
      <c r="F57" s="1350"/>
      <c r="G57" s="1350"/>
      <c r="H57" s="1350"/>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51" t="s">
        <v>3670</v>
      </c>
      <c r="B61" s="1351"/>
      <c r="C61" s="1351"/>
      <c r="D61" s="1351"/>
      <c r="E61" s="1351"/>
      <c r="F61" s="1351"/>
      <c r="G61" s="1351"/>
      <c r="H61" s="1351"/>
      <c r="I61" s="1351"/>
      <c r="J61" s="1351"/>
      <c r="K61" s="1351"/>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52">
        <f>'Main Summary'!V19</f>
        <v>138622950.11069509</v>
      </c>
      <c r="B63" s="1352">
        <f>'Main Summary'!W19</f>
        <v>174948764</v>
      </c>
      <c r="C63" s="1352">
        <f>B63-A63</f>
        <v>36325813.889304906</v>
      </c>
      <c r="D63" s="1352">
        <v>2000000</v>
      </c>
      <c r="E63" s="1353">
        <v>4500000</v>
      </c>
      <c r="F63" s="1353">
        <v>889800</v>
      </c>
      <c r="G63" s="1352">
        <v>500000</v>
      </c>
      <c r="H63" s="1352">
        <f>C63-D63-G63-E63-F63</f>
        <v>28436013.889304906</v>
      </c>
      <c r="I63" s="1352">
        <f>H63*33%</f>
        <v>9383884.5834706202</v>
      </c>
      <c r="J63" s="1352">
        <f>H63*33%</f>
        <v>9383884.5834706202</v>
      </c>
      <c r="K63" s="1352">
        <f>H63*34%</f>
        <v>9668244.7223636694</v>
      </c>
    </row>
    <row r="64" spans="1:13" ht="15" customHeight="1" x14ac:dyDescent="0.25">
      <c r="A64" s="1352"/>
      <c r="B64" s="1352"/>
      <c r="C64" s="1352"/>
      <c r="D64" s="1352"/>
      <c r="E64" s="1354"/>
      <c r="F64" s="1354"/>
      <c r="G64" s="1352"/>
      <c r="H64" s="1352"/>
      <c r="I64" s="1352"/>
      <c r="J64" s="1352"/>
      <c r="K64" s="1352"/>
    </row>
    <row r="65" spans="1:18" ht="27" customHeight="1" x14ac:dyDescent="0.25">
      <c r="A65" s="1348" t="s">
        <v>2865</v>
      </c>
      <c r="B65" s="1348"/>
      <c r="C65" s="1348"/>
      <c r="D65" s="1348"/>
      <c r="E65" s="1348"/>
      <c r="F65" s="1348"/>
      <c r="G65" s="1348"/>
      <c r="H65" s="1348"/>
      <c r="I65" s="226">
        <f>'old Sharing details'!H30</f>
        <v>20909127</v>
      </c>
      <c r="J65" s="226">
        <f>'old Sharing details'!H65</f>
        <v>20630910</v>
      </c>
      <c r="K65" s="226">
        <f>'old Sharing details'!D125</f>
        <v>17742859</v>
      </c>
    </row>
    <row r="66" spans="1:18" ht="27" customHeight="1" x14ac:dyDescent="0.25">
      <c r="A66" s="1349" t="s">
        <v>2639</v>
      </c>
      <c r="B66" s="1349"/>
      <c r="C66" s="1349"/>
      <c r="D66" s="1349"/>
      <c r="E66" s="1349"/>
      <c r="F66" s="1349"/>
      <c r="G66" s="1349"/>
      <c r="H66" s="1349"/>
      <c r="I66" s="264">
        <f>I63-I65</f>
        <v>-11525242.41652938</v>
      </c>
      <c r="J66" s="264">
        <f t="shared" ref="J66:K66" si="0">J63-J65</f>
        <v>-11247025.41652938</v>
      </c>
      <c r="K66" s="264">
        <f t="shared" si="0"/>
        <v>-8074614.2776363306</v>
      </c>
    </row>
    <row r="67" spans="1:18" ht="15.75" x14ac:dyDescent="0.25">
      <c r="A67" s="1350" t="s">
        <v>2774</v>
      </c>
      <c r="B67" s="1350"/>
      <c r="C67" s="1350"/>
      <c r="D67" s="1350"/>
      <c r="E67" s="1350"/>
      <c r="F67" s="1350"/>
      <c r="G67" s="1350"/>
      <c r="H67" s="1350"/>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47" t="s">
        <v>5164</v>
      </c>
      <c r="B69" s="1347"/>
      <c r="C69" s="1347"/>
      <c r="D69" s="1347"/>
      <c r="E69" s="284">
        <v>3118282</v>
      </c>
      <c r="M69"/>
      <c r="N69" s="1">
        <v>4629646</v>
      </c>
      <c r="O69" s="1">
        <v>7330193</v>
      </c>
      <c r="P69" s="1">
        <v>1850440</v>
      </c>
      <c r="R69" s="1"/>
    </row>
    <row r="70" spans="1:18" x14ac:dyDescent="0.25">
      <c r="A70" s="1347" t="s">
        <v>5162</v>
      </c>
      <c r="B70" s="1347"/>
      <c r="C70" s="1347"/>
      <c r="D70" s="1347"/>
      <c r="E70" s="15">
        <v>1000000</v>
      </c>
      <c r="M70"/>
      <c r="N70" s="3"/>
      <c r="R70" s="1"/>
    </row>
    <row r="71" spans="1:18" ht="26.25" x14ac:dyDescent="0.25">
      <c r="A71" s="1347" t="s">
        <v>5163</v>
      </c>
      <c r="B71" s="1347"/>
      <c r="C71" s="1347"/>
      <c r="D71" s="1347"/>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64" t="s">
        <v>4712</v>
      </c>
      <c r="O73" s="1364"/>
      <c r="P73" s="1364"/>
    </row>
    <row r="74" spans="1:18" x14ac:dyDescent="0.25">
      <c r="A74">
        <f>139220029+2000000</f>
        <v>141220029</v>
      </c>
      <c r="B74" s="3">
        <f>B63-A74</f>
        <v>33728735</v>
      </c>
      <c r="M74"/>
      <c r="N74" s="1364"/>
      <c r="O74" s="1364"/>
      <c r="P74" s="1364"/>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37" t="s">
        <v>1767</v>
      </c>
      <c r="D1" s="1137"/>
      <c r="E1" s="1137"/>
    </row>
    <row r="2" spans="1:8" x14ac:dyDescent="0.25">
      <c r="C2" s="1137"/>
      <c r="D2" s="1137"/>
      <c r="E2" s="1137"/>
    </row>
    <row r="3" spans="1:8" x14ac:dyDescent="0.25">
      <c r="C3" s="1302" t="s">
        <v>4713</v>
      </c>
      <c r="D3" s="1302"/>
      <c r="E3" s="1302"/>
    </row>
    <row r="4" spans="1:8" x14ac:dyDescent="0.25">
      <c r="C4" s="1302"/>
      <c r="D4" s="1302"/>
      <c r="E4" s="1302"/>
    </row>
    <row r="6" spans="1:8" ht="14.45" customHeight="1" x14ac:dyDescent="0.25">
      <c r="A6" s="1379" t="s">
        <v>1894</v>
      </c>
      <c r="B6" s="1380"/>
      <c r="C6" s="1380"/>
      <c r="D6" s="1381"/>
      <c r="E6" s="1388" t="s">
        <v>4751</v>
      </c>
      <c r="F6" s="1388"/>
      <c r="G6" s="1388"/>
      <c r="H6" s="1388"/>
    </row>
    <row r="7" spans="1:8" ht="14.45" customHeight="1" x14ac:dyDescent="0.25">
      <c r="A7" s="1382"/>
      <c r="B7" s="1383"/>
      <c r="C7" s="1383"/>
      <c r="D7" s="1384"/>
      <c r="E7" s="1388"/>
      <c r="F7" s="1388"/>
      <c r="G7" s="1388"/>
      <c r="H7" s="1388"/>
    </row>
    <row r="8" spans="1:8" ht="14.45" customHeight="1" x14ac:dyDescent="0.25">
      <c r="A8" s="1385"/>
      <c r="B8" s="1386"/>
      <c r="C8" s="1386"/>
      <c r="D8" s="1387"/>
      <c r="E8" s="1388"/>
      <c r="F8" s="1388"/>
      <c r="G8" s="1388"/>
      <c r="H8" s="1388"/>
    </row>
    <row r="9" spans="1:8" ht="27" thickBot="1" x14ac:dyDescent="0.3">
      <c r="A9" s="1279" t="s">
        <v>4590</v>
      </c>
      <c r="B9" s="1280"/>
      <c r="C9" s="1280"/>
      <c r="D9" s="1281"/>
      <c r="E9" s="1282" t="s">
        <v>4590</v>
      </c>
      <c r="F9" s="1283"/>
      <c r="G9" s="1283"/>
      <c r="H9" s="1284"/>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286" t="s">
        <v>4596</v>
      </c>
      <c r="F30" s="1286"/>
      <c r="G30" s="1287"/>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378" t="s">
        <v>4748</v>
      </c>
      <c r="F37" s="1283"/>
      <c r="G37" s="1283"/>
      <c r="H37" s="1284"/>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285" t="s">
        <v>4596</v>
      </c>
      <c r="B54" s="1285"/>
      <c r="C54" s="1285"/>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68" t="s">
        <v>4600</v>
      </c>
      <c r="B58" s="1369"/>
      <c r="C58" s="1369"/>
      <c r="D58" s="1369"/>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285" t="s">
        <v>4596</v>
      </c>
      <c r="F65" s="1285"/>
      <c r="G65" s="1285"/>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74" t="s">
        <v>4745</v>
      </c>
      <c r="F73" s="1374"/>
      <c r="G73" s="1374"/>
      <c r="H73" s="1374"/>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75" t="s">
        <v>4596</v>
      </c>
      <c r="F87" s="1376"/>
      <c r="G87" s="1377"/>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70" t="s">
        <v>4596</v>
      </c>
      <c r="B102" s="1320"/>
      <c r="C102" s="1321"/>
      <c r="D102" s="314">
        <f>SUM(D60:D101)</f>
        <v>8325000</v>
      </c>
    </row>
    <row r="104" spans="1:4" ht="15.75" thickBot="1" x14ac:dyDescent="0.3">
      <c r="D104" s="50"/>
    </row>
    <row r="105" spans="1:4" ht="21.75" thickBot="1" x14ac:dyDescent="0.3">
      <c r="A105" s="1371" t="s">
        <v>4597</v>
      </c>
      <c r="B105" s="1372"/>
      <c r="C105" s="1372"/>
      <c r="D105" s="1373"/>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19" t="s">
        <v>4596</v>
      </c>
      <c r="B124" s="1320"/>
      <c r="C124" s="1321"/>
      <c r="D124" s="321">
        <f>SUM(D107:D123)</f>
        <v>3665720</v>
      </c>
    </row>
    <row r="125" spans="1:4" ht="19.5" thickBot="1" x14ac:dyDescent="0.35">
      <c r="A125" s="1365" t="s">
        <v>4617</v>
      </c>
      <c r="B125" s="1366"/>
      <c r="C125" s="1367"/>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12</vt:i4>
      </vt:variant>
    </vt:vector>
  </HeadingPairs>
  <TitlesOfParts>
    <vt:vector size="28" baseType="lpstr">
      <vt:lpstr>Main</vt:lpstr>
      <vt:lpstr>Posting</vt:lpstr>
      <vt:lpstr>Pro Summ</vt:lpstr>
      <vt:lpstr>Projects</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2024-02-20T09:11:56Z</dcterms:modified>
</cp:coreProperties>
</file>